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4480" windowHeight="15620" tabRatio="947" activeTab="2"/>
  </bookViews>
  <sheets>
    <sheet name="1998" sheetId="2" r:id="rId1"/>
    <sheet name="2003" sheetId="4" r:id="rId2"/>
    <sheet name="2004" sheetId="7" r:id="rId3"/>
    <sheet name="Data by S" sheetId="14" r:id="rId4"/>
    <sheet name="Data by Q" sheetId="12" r:id="rId5"/>
    <sheet name="Analysis 1998" sheetId="6" r:id="rId6"/>
    <sheet name="Analysis Rugosity" sheetId="5" r:id="rId7"/>
    <sheet name="Analysis Rock etc" sheetId="8" r:id="rId8"/>
    <sheet name="Corr Matrices (Fraction)" sheetId="11" r:id="rId9"/>
    <sheet name="Corr Matrices (Residuals)" sheetId="10" r:id="rId10"/>
    <sheet name="Focal Species" sheetId="3" r:id="rId11"/>
  </sheets>
  <definedNames>
    <definedName name="_xlnm.Print_Area" localSheetId="7">'Analysis Rock etc'!$AK$1:$AR$39</definedName>
    <definedName name="_xlnm.Print_Area" localSheetId="6">'Analysis Rugosity'!$AG$1:$AK$13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N17" i="2"/>
  <c r="N18" i="2"/>
  <c r="N26" i="2"/>
  <c r="N27" i="2"/>
  <c r="N28" i="2"/>
  <c r="N37" i="2"/>
  <c r="N38" i="2"/>
  <c r="N39" i="2"/>
  <c r="N52" i="2"/>
  <c r="N53" i="2"/>
  <c r="N54" i="2"/>
  <c r="N64" i="2"/>
  <c r="N79" i="2"/>
  <c r="N80" i="2"/>
  <c r="N84" i="2"/>
  <c r="N87" i="2"/>
  <c r="N90" i="2"/>
  <c r="N93" i="2"/>
  <c r="N94" i="2"/>
  <c r="N104" i="2"/>
  <c r="N105" i="2"/>
  <c r="N106" i="2"/>
  <c r="N117" i="2"/>
  <c r="N118" i="2"/>
  <c r="N119" i="2"/>
  <c r="N120" i="2"/>
  <c r="N133" i="2"/>
  <c r="N134" i="2"/>
  <c r="N135" i="2"/>
  <c r="E158" i="2"/>
  <c r="G158" i="2"/>
  <c r="E159" i="2"/>
  <c r="E160" i="2"/>
  <c r="G160" i="2"/>
  <c r="E161" i="2"/>
  <c r="G161" i="2"/>
  <c r="E162" i="2"/>
  <c r="E163" i="2"/>
  <c r="E164" i="2"/>
  <c r="E165" i="2"/>
  <c r="E166" i="2"/>
  <c r="E168" i="2"/>
  <c r="E169" i="2"/>
  <c r="E170" i="2"/>
  <c r="E171" i="2"/>
  <c r="G19" i="6"/>
  <c r="G20" i="6"/>
  <c r="G21" i="6"/>
  <c r="G22" i="6"/>
  <c r="G23" i="6"/>
  <c r="G24" i="6"/>
  <c r="B2" i="6"/>
  <c r="C2" i="6"/>
  <c r="H2" i="6"/>
  <c r="D2" i="6"/>
  <c r="C25" i="6"/>
  <c r="C26" i="6"/>
  <c r="C27" i="6"/>
  <c r="C28" i="6"/>
  <c r="C29" i="6"/>
  <c r="C30" i="6"/>
  <c r="C31" i="6"/>
  <c r="C32" i="6"/>
  <c r="C33" i="6"/>
  <c r="C34" i="6"/>
  <c r="C35" i="6"/>
  <c r="C36" i="6"/>
  <c r="E7" i="6"/>
  <c r="E8" i="6"/>
  <c r="E9" i="6"/>
  <c r="E10" i="6"/>
  <c r="E11" i="6"/>
  <c r="E12" i="6"/>
  <c r="E13" i="6"/>
  <c r="E14" i="6"/>
  <c r="E15" i="6"/>
  <c r="E16" i="6"/>
  <c r="E17" i="6"/>
  <c r="E18" i="6"/>
  <c r="I7" i="6"/>
  <c r="I9" i="6"/>
  <c r="H19" i="6"/>
  <c r="H20" i="6"/>
  <c r="H21" i="6"/>
  <c r="H22" i="6"/>
  <c r="H23" i="6"/>
  <c r="H24" i="6"/>
  <c r="E2" i="6"/>
  <c r="F2" i="6"/>
  <c r="G2" i="6"/>
  <c r="F10" i="6"/>
  <c r="L10" i="6"/>
  <c r="F11" i="6"/>
  <c r="L11" i="6"/>
  <c r="F12" i="6"/>
  <c r="L12" i="6"/>
  <c r="L19" i="6"/>
  <c r="L2" i="6"/>
  <c r="F7" i="6"/>
  <c r="M7" i="6"/>
  <c r="F8" i="6"/>
  <c r="M8" i="6"/>
  <c r="F9" i="6"/>
  <c r="M9" i="6"/>
  <c r="M10" i="6"/>
  <c r="M11" i="6"/>
  <c r="M12" i="6"/>
  <c r="F13" i="6"/>
  <c r="M13" i="6"/>
  <c r="F14" i="6"/>
  <c r="M14" i="6"/>
  <c r="F15" i="6"/>
  <c r="M15" i="6"/>
  <c r="F16" i="6"/>
  <c r="M16" i="6"/>
  <c r="F17" i="6"/>
  <c r="M17" i="6"/>
  <c r="F18" i="6"/>
  <c r="M18" i="6"/>
  <c r="M20" i="6"/>
  <c r="M21" i="6"/>
  <c r="M22" i="6"/>
  <c r="M23" i="6"/>
  <c r="M24" i="6"/>
  <c r="M2" i="6"/>
  <c r="N8" i="6"/>
  <c r="N9" i="6"/>
  <c r="N2" i="6"/>
  <c r="D25" i="6"/>
  <c r="O25" i="6"/>
  <c r="D26" i="6"/>
  <c r="O26" i="6"/>
  <c r="D27" i="6"/>
  <c r="O27" i="6"/>
  <c r="D28" i="6"/>
  <c r="O28" i="6"/>
  <c r="D29" i="6"/>
  <c r="O29" i="6"/>
  <c r="O2" i="6"/>
  <c r="P25" i="6"/>
  <c r="P26" i="6"/>
  <c r="D30" i="6"/>
  <c r="P30" i="6"/>
  <c r="D31" i="6"/>
  <c r="P31" i="6"/>
  <c r="D32" i="6"/>
  <c r="P32" i="6"/>
  <c r="D33" i="6"/>
  <c r="P33" i="6"/>
  <c r="D34" i="6"/>
  <c r="P34" i="6"/>
  <c r="D35" i="6"/>
  <c r="P35" i="6"/>
  <c r="D36" i="6"/>
  <c r="P36" i="6"/>
  <c r="P2" i="6"/>
  <c r="Q13" i="6"/>
  <c r="Q14" i="6"/>
  <c r="Q15" i="6"/>
  <c r="Q16" i="6"/>
  <c r="Q17" i="6"/>
  <c r="Q18" i="6"/>
  <c r="Q30" i="6"/>
  <c r="Q31" i="6"/>
  <c r="Q32" i="6"/>
  <c r="Q33" i="6"/>
  <c r="Q34" i="6"/>
  <c r="Q35" i="6"/>
  <c r="Q36" i="6"/>
  <c r="Q2" i="6"/>
  <c r="R10" i="6"/>
  <c r="R11" i="6"/>
  <c r="R12" i="6"/>
  <c r="R2" i="6"/>
  <c r="V2" i="6"/>
  <c r="W2" i="6"/>
  <c r="X2" i="6"/>
  <c r="B3" i="6"/>
  <c r="C3" i="6"/>
  <c r="H3" i="6"/>
  <c r="D3" i="6"/>
  <c r="E3" i="6"/>
  <c r="F3" i="6"/>
  <c r="G3" i="6"/>
  <c r="L3" i="6"/>
  <c r="M3" i="6"/>
  <c r="N3" i="6"/>
  <c r="O3" i="6"/>
  <c r="P3" i="6"/>
  <c r="Q3" i="6"/>
  <c r="R3" i="6"/>
  <c r="V3" i="6"/>
  <c r="W3" i="6"/>
  <c r="X3" i="6"/>
  <c r="B4" i="6"/>
  <c r="C4" i="6"/>
  <c r="H4" i="6"/>
  <c r="D4" i="6"/>
  <c r="E4" i="6"/>
  <c r="F4" i="6"/>
  <c r="G4" i="6"/>
  <c r="L5" i="6"/>
  <c r="L4" i="6"/>
  <c r="M5" i="6"/>
  <c r="M4" i="6"/>
  <c r="N5" i="6"/>
  <c r="N4" i="6"/>
  <c r="O5" i="6"/>
  <c r="O4" i="6"/>
  <c r="P5" i="6"/>
  <c r="P4" i="6"/>
  <c r="Q5" i="6"/>
  <c r="Q4" i="6"/>
  <c r="R5" i="6"/>
  <c r="R4" i="6"/>
  <c r="V4" i="6"/>
  <c r="W4" i="6"/>
  <c r="X4" i="6"/>
  <c r="V5" i="6"/>
  <c r="W5" i="6"/>
  <c r="X5" i="6"/>
  <c r="V6" i="6"/>
  <c r="W6" i="6"/>
  <c r="X6" i="6"/>
  <c r="V7" i="6"/>
  <c r="W7" i="6"/>
  <c r="X7" i="6"/>
  <c r="V8" i="6"/>
  <c r="W8" i="6"/>
  <c r="X8" i="6"/>
  <c r="V9" i="6"/>
  <c r="W9" i="6"/>
  <c r="X9" i="6"/>
  <c r="V10" i="6"/>
  <c r="W10" i="6"/>
  <c r="X10" i="6"/>
  <c r="I11" i="6"/>
  <c r="V11" i="6"/>
  <c r="W11" i="6"/>
  <c r="X11" i="6"/>
  <c r="V12" i="6"/>
  <c r="W12" i="6"/>
  <c r="X12" i="6"/>
  <c r="V13" i="6"/>
  <c r="W13" i="6"/>
  <c r="X13" i="6"/>
  <c r="V14" i="6"/>
  <c r="W14" i="6"/>
  <c r="X14" i="6"/>
  <c r="V15" i="6"/>
  <c r="W15" i="6"/>
  <c r="X15" i="6"/>
  <c r="K3" i="14"/>
  <c r="L3" i="14"/>
  <c r="M3" i="14"/>
  <c r="N3" i="14"/>
  <c r="I44" i="12"/>
  <c r="I45" i="12"/>
  <c r="I46" i="12"/>
  <c r="I47" i="12"/>
  <c r="I48" i="12"/>
  <c r="F8" i="14"/>
  <c r="O3" i="14"/>
  <c r="P3" i="14"/>
  <c r="Q3" i="14"/>
  <c r="K5" i="14"/>
  <c r="L5" i="14"/>
  <c r="M5" i="14"/>
  <c r="N5" i="14"/>
  <c r="O5" i="14"/>
  <c r="P5" i="14"/>
  <c r="Q5" i="14"/>
  <c r="K9" i="14"/>
  <c r="L9" i="14"/>
  <c r="M9" i="14"/>
  <c r="N9" i="14"/>
  <c r="O9" i="14"/>
  <c r="P9" i="14"/>
  <c r="Q9" i="14"/>
  <c r="K10" i="14"/>
  <c r="L10" i="14"/>
  <c r="M10" i="14"/>
  <c r="N10" i="14"/>
  <c r="O10" i="14"/>
  <c r="P10" i="14"/>
  <c r="Q10" i="14"/>
  <c r="K11" i="14"/>
  <c r="L11" i="14"/>
  <c r="N11" i="14"/>
  <c r="O11" i="14"/>
  <c r="P11" i="14"/>
  <c r="Q11" i="14"/>
  <c r="K14" i="14"/>
  <c r="L14" i="14"/>
  <c r="M14" i="14"/>
  <c r="N14" i="14"/>
  <c r="O14" i="14"/>
  <c r="P14" i="14"/>
  <c r="Q14" i="14"/>
  <c r="K15" i="14"/>
  <c r="L15" i="14"/>
  <c r="M15" i="14"/>
  <c r="N15" i="14"/>
  <c r="F56" i="14"/>
  <c r="O15" i="14"/>
  <c r="P15" i="14"/>
  <c r="Q15" i="14"/>
  <c r="K17" i="14"/>
  <c r="L17" i="14"/>
  <c r="M17" i="14"/>
  <c r="N17" i="14"/>
  <c r="O17" i="14"/>
  <c r="P17" i="14"/>
  <c r="Q17" i="14"/>
  <c r="K18" i="14"/>
  <c r="L18" i="14"/>
  <c r="M18" i="14"/>
  <c r="N18" i="14"/>
  <c r="F74" i="14"/>
  <c r="O18" i="14"/>
  <c r="P18" i="14"/>
  <c r="Q18" i="14"/>
  <c r="K19" i="14"/>
  <c r="L19" i="14"/>
  <c r="M19" i="14"/>
  <c r="N19" i="14"/>
  <c r="F87" i="14"/>
  <c r="O19" i="14"/>
  <c r="P19" i="14"/>
  <c r="Q19" i="14"/>
  <c r="K20" i="14"/>
  <c r="L20" i="14"/>
  <c r="M20" i="14"/>
  <c r="N20" i="14"/>
  <c r="O20" i="14"/>
  <c r="P20" i="14"/>
  <c r="Q20" i="14"/>
  <c r="K21" i="14"/>
  <c r="L21" i="14"/>
  <c r="M21" i="14"/>
  <c r="N21" i="14"/>
  <c r="O21" i="14"/>
  <c r="P21" i="14"/>
  <c r="Q21" i="14"/>
  <c r="K22" i="14"/>
  <c r="L22" i="14"/>
  <c r="M22" i="14"/>
  <c r="N22" i="14"/>
  <c r="O22" i="14"/>
  <c r="P22" i="14"/>
  <c r="Q22" i="14"/>
  <c r="K23" i="14"/>
  <c r="L23" i="14"/>
  <c r="M23" i="14"/>
  <c r="N23" i="14"/>
  <c r="F131" i="14"/>
  <c r="O23" i="14"/>
  <c r="P23" i="14"/>
  <c r="Q23" i="14"/>
  <c r="K26" i="14"/>
  <c r="L26" i="14"/>
  <c r="M26" i="14"/>
  <c r="N26" i="14"/>
  <c r="O26" i="14"/>
  <c r="P26" i="14"/>
  <c r="Q26" i="14"/>
  <c r="K27" i="14"/>
  <c r="L27" i="14"/>
  <c r="M27" i="14"/>
  <c r="N27" i="14"/>
  <c r="O27" i="14"/>
  <c r="P27" i="14"/>
  <c r="K28" i="14"/>
  <c r="L28" i="14"/>
  <c r="M28" i="14"/>
  <c r="N28" i="14"/>
  <c r="O28" i="14"/>
  <c r="P28" i="14"/>
  <c r="Q28" i="14"/>
  <c r="K147" i="14"/>
  <c r="L147" i="14"/>
  <c r="M147" i="14"/>
  <c r="N147" i="14"/>
  <c r="O147" i="14"/>
  <c r="P147" i="14"/>
  <c r="Q147" i="14"/>
  <c r="K148" i="14"/>
  <c r="L148" i="14"/>
  <c r="N148" i="14"/>
  <c r="O148" i="14"/>
  <c r="P148" i="14"/>
  <c r="Q148" i="14"/>
  <c r="K149" i="14"/>
  <c r="L149" i="14"/>
  <c r="M149" i="14"/>
  <c r="N149" i="14"/>
  <c r="O149" i="14"/>
  <c r="P149" i="14"/>
  <c r="Q149" i="14"/>
  <c r="K150" i="14"/>
  <c r="L150" i="14"/>
  <c r="M150" i="14"/>
  <c r="N150" i="14"/>
  <c r="O150" i="14"/>
  <c r="P150" i="14"/>
  <c r="Q150" i="14"/>
  <c r="K155" i="14"/>
  <c r="L155" i="14"/>
  <c r="N155" i="14"/>
  <c r="O155" i="14"/>
  <c r="P155" i="14"/>
  <c r="Q155" i="14"/>
  <c r="K178" i="14"/>
  <c r="L178" i="14"/>
  <c r="M178" i="14"/>
  <c r="N178" i="14"/>
  <c r="O178" i="14"/>
  <c r="P178" i="14"/>
  <c r="Q178" i="14"/>
  <c r="K186" i="14"/>
  <c r="L186" i="14"/>
  <c r="M186" i="14"/>
  <c r="N186" i="14"/>
  <c r="O186" i="14"/>
  <c r="P186" i="14"/>
  <c r="Q186" i="14"/>
  <c r="K187" i="14"/>
  <c r="L187" i="14"/>
  <c r="M187" i="14"/>
  <c r="N187" i="14"/>
  <c r="O187" i="14"/>
  <c r="P187" i="14"/>
  <c r="Q187" i="14"/>
  <c r="K188" i="14"/>
  <c r="L188" i="14"/>
  <c r="M188" i="14"/>
  <c r="N188" i="14"/>
  <c r="O188" i="14"/>
  <c r="P188" i="14"/>
  <c r="Q188" i="14"/>
  <c r="K189" i="14"/>
  <c r="L189" i="14"/>
  <c r="M189" i="14"/>
  <c r="N189" i="14"/>
  <c r="O189" i="14"/>
  <c r="P189" i="14"/>
  <c r="Q189" i="14"/>
  <c r="K190" i="14"/>
  <c r="L190" i="14"/>
  <c r="M190" i="14"/>
  <c r="N190" i="14"/>
  <c r="O190" i="14"/>
  <c r="P190" i="14"/>
  <c r="Q190" i="14"/>
  <c r="K214" i="14"/>
  <c r="L214" i="14"/>
  <c r="M214" i="14"/>
  <c r="N214" i="14"/>
  <c r="O214" i="14"/>
  <c r="P214" i="14"/>
  <c r="Q214" i="14"/>
  <c r="K215" i="14"/>
  <c r="L215" i="14"/>
  <c r="M215" i="14"/>
  <c r="N215" i="14"/>
  <c r="O215" i="14"/>
  <c r="P215" i="14"/>
  <c r="Q215" i="14"/>
  <c r="K217" i="14"/>
  <c r="L217" i="14"/>
  <c r="M217" i="14"/>
  <c r="N217" i="14"/>
  <c r="F249" i="14"/>
  <c r="O217" i="14"/>
  <c r="P217" i="14"/>
  <c r="Q217" i="14"/>
  <c r="K251" i="14"/>
  <c r="L251" i="14"/>
  <c r="M251" i="14"/>
  <c r="N251" i="14"/>
  <c r="O251" i="14"/>
  <c r="P251" i="14"/>
  <c r="Q251" i="14"/>
  <c r="K252" i="14"/>
  <c r="L252" i="14"/>
  <c r="M252" i="14"/>
  <c r="N252" i="14"/>
  <c r="O252" i="14"/>
  <c r="P252" i="14"/>
  <c r="Q252" i="14"/>
  <c r="K286" i="14"/>
  <c r="L286" i="14"/>
  <c r="M286" i="14"/>
  <c r="N286" i="14"/>
  <c r="F303" i="14"/>
  <c r="O286" i="14"/>
  <c r="P286" i="14"/>
  <c r="Q286" i="14"/>
  <c r="K288" i="14"/>
  <c r="L288" i="14"/>
  <c r="M288" i="14"/>
  <c r="N288" i="14"/>
  <c r="F310" i="14"/>
  <c r="O288" i="14"/>
  <c r="P288" i="14"/>
  <c r="Q288" i="14"/>
  <c r="K313" i="14"/>
  <c r="L313" i="14"/>
  <c r="M313" i="14"/>
  <c r="N313" i="14"/>
  <c r="O313" i="14"/>
  <c r="P313" i="14"/>
  <c r="Q313" i="14"/>
  <c r="K315" i="14"/>
  <c r="L315" i="14"/>
  <c r="M315" i="14"/>
  <c r="N315" i="14"/>
  <c r="O315" i="14"/>
  <c r="P315" i="14"/>
  <c r="Q315" i="14"/>
  <c r="K316" i="14"/>
  <c r="L316" i="14"/>
  <c r="M316" i="14"/>
  <c r="N316" i="14"/>
  <c r="O316" i="14"/>
  <c r="P316" i="14"/>
  <c r="Q316" i="14"/>
  <c r="K319" i="14"/>
  <c r="L319" i="14"/>
  <c r="M319" i="14"/>
  <c r="N319" i="14"/>
  <c r="O319" i="14"/>
  <c r="P319" i="14"/>
  <c r="Q319" i="14"/>
  <c r="K333" i="14"/>
  <c r="L333" i="14"/>
  <c r="M333" i="14"/>
  <c r="N333" i="14"/>
  <c r="O333" i="14"/>
  <c r="P333" i="14"/>
  <c r="Q333" i="14"/>
  <c r="K334" i="14"/>
  <c r="L334" i="14"/>
  <c r="M334" i="14"/>
  <c r="N334" i="14"/>
  <c r="O334" i="14"/>
  <c r="P334" i="14"/>
  <c r="Q334" i="14"/>
  <c r="K335" i="14"/>
  <c r="L335" i="14"/>
  <c r="M335" i="14"/>
  <c r="N335" i="14"/>
  <c r="O335" i="14"/>
  <c r="P335" i="14"/>
  <c r="Q335" i="14"/>
  <c r="K336" i="14"/>
  <c r="L336" i="14"/>
  <c r="M336" i="14"/>
  <c r="N336" i="14"/>
  <c r="O336" i="14"/>
  <c r="P336" i="14"/>
  <c r="Q336" i="14"/>
  <c r="K337" i="14"/>
  <c r="L337" i="14"/>
  <c r="M337" i="14"/>
  <c r="N337" i="14"/>
  <c r="O337" i="14"/>
  <c r="P337" i="14"/>
  <c r="Q337" i="14"/>
  <c r="K348" i="14"/>
  <c r="L348" i="14"/>
  <c r="M348" i="14"/>
  <c r="N348" i="14"/>
  <c r="O348" i="14"/>
  <c r="P348" i="14"/>
  <c r="Q348" i="14"/>
  <c r="K350" i="14"/>
  <c r="L350" i="14"/>
  <c r="M350" i="14"/>
  <c r="N350" i="14"/>
  <c r="O350" i="14"/>
  <c r="P350" i="14"/>
  <c r="Q350" i="14"/>
  <c r="K351" i="14"/>
  <c r="L351" i="14"/>
  <c r="M351" i="14"/>
  <c r="N351" i="14"/>
  <c r="O351" i="14"/>
  <c r="P351" i="14"/>
  <c r="Q351" i="14"/>
  <c r="K352" i="14"/>
  <c r="L352" i="14"/>
  <c r="M352" i="14"/>
  <c r="N352" i="14"/>
  <c r="O352" i="14"/>
  <c r="P352" i="14"/>
  <c r="Q352" i="14"/>
  <c r="K360" i="14"/>
  <c r="L360" i="14"/>
  <c r="M360" i="14"/>
  <c r="N360" i="14"/>
  <c r="O360" i="14"/>
  <c r="P360" i="14"/>
  <c r="Q360" i="14"/>
  <c r="K367" i="14"/>
  <c r="L367" i="14"/>
  <c r="M367" i="14"/>
  <c r="N367" i="14"/>
  <c r="O367" i="14"/>
  <c r="P367" i="14"/>
  <c r="Q367" i="14"/>
  <c r="K368" i="14"/>
  <c r="L368" i="14"/>
  <c r="M368" i="14"/>
  <c r="N368" i="14"/>
  <c r="O368" i="14"/>
  <c r="P368" i="14"/>
  <c r="Q368" i="14"/>
  <c r="K369" i="14"/>
  <c r="L369" i="14"/>
  <c r="M369" i="14"/>
  <c r="N369" i="14"/>
  <c r="O369" i="14"/>
  <c r="P369" i="14"/>
  <c r="Q369" i="14"/>
  <c r="K398" i="14"/>
  <c r="L398" i="14"/>
  <c r="M398" i="14"/>
  <c r="N398" i="14"/>
  <c r="F411" i="14"/>
  <c r="O398" i="14"/>
  <c r="P398" i="14"/>
  <c r="Q398" i="14"/>
  <c r="K399" i="14"/>
  <c r="L399" i="14"/>
  <c r="M399" i="14"/>
  <c r="N399" i="14"/>
  <c r="F417" i="14"/>
  <c r="O399" i="14"/>
  <c r="P399" i="14"/>
  <c r="Q399" i="14"/>
  <c r="K401" i="14"/>
  <c r="L401" i="14"/>
  <c r="M401" i="14"/>
  <c r="N401" i="14"/>
  <c r="P401" i="14"/>
  <c r="Q401" i="14"/>
  <c r="F442" i="14"/>
  <c r="N2" i="7"/>
  <c r="N3" i="7"/>
  <c r="N4" i="7"/>
  <c r="E2" i="12"/>
  <c r="I2" i="12"/>
  <c r="E3" i="12"/>
  <c r="I3" i="12"/>
  <c r="R3" i="12"/>
  <c r="I4" i="12"/>
  <c r="I5" i="12"/>
  <c r="I6" i="12"/>
  <c r="S3" i="12"/>
  <c r="E4" i="12"/>
  <c r="R4" i="12"/>
  <c r="S4" i="12"/>
  <c r="E5" i="12"/>
  <c r="E6" i="12"/>
  <c r="E7" i="12"/>
  <c r="I7" i="12"/>
  <c r="E8" i="12"/>
  <c r="E9" i="12"/>
  <c r="E10" i="12"/>
  <c r="E11" i="12"/>
  <c r="E12" i="12"/>
  <c r="E13" i="12"/>
  <c r="E14" i="12"/>
  <c r="E15" i="12"/>
  <c r="E16" i="12"/>
  <c r="E19" i="12"/>
  <c r="I19" i="12"/>
  <c r="E20" i="12"/>
  <c r="I20" i="12"/>
  <c r="E21" i="12"/>
  <c r="I21" i="12"/>
  <c r="E22" i="12"/>
  <c r="I22" i="12"/>
  <c r="E23" i="12"/>
  <c r="I23" i="12"/>
  <c r="E24" i="12"/>
  <c r="I24" i="12"/>
  <c r="E25" i="12"/>
  <c r="E26" i="12"/>
  <c r="E27" i="12"/>
  <c r="E28" i="12"/>
  <c r="E29" i="12"/>
  <c r="N28" i="7"/>
  <c r="N29" i="7"/>
  <c r="N30" i="7"/>
  <c r="E32" i="12"/>
  <c r="I32" i="12"/>
  <c r="E33" i="12"/>
  <c r="I33" i="12"/>
  <c r="E34" i="12"/>
  <c r="I34" i="12"/>
  <c r="E35" i="12"/>
  <c r="I35" i="12"/>
  <c r="E36" i="12"/>
  <c r="I36" i="12"/>
  <c r="E37" i="12"/>
  <c r="I37" i="12"/>
  <c r="E38" i="12"/>
  <c r="E39" i="12"/>
  <c r="E40" i="12"/>
  <c r="E41" i="12"/>
  <c r="N38" i="7"/>
  <c r="N39" i="7"/>
  <c r="N40" i="7"/>
  <c r="E44" i="12"/>
  <c r="E45" i="12"/>
  <c r="E46" i="12"/>
  <c r="E47" i="12"/>
  <c r="E48" i="12"/>
  <c r="E49" i="12"/>
  <c r="I49" i="12"/>
  <c r="E50" i="12"/>
  <c r="E51" i="12"/>
  <c r="E52" i="12"/>
  <c r="E53" i="12"/>
  <c r="E54" i="12"/>
  <c r="N49" i="7"/>
  <c r="N50" i="7"/>
  <c r="N51" i="7"/>
  <c r="E57" i="12"/>
  <c r="I57" i="12"/>
  <c r="E58" i="12"/>
  <c r="I58" i="12"/>
  <c r="E59" i="12"/>
  <c r="I59" i="12"/>
  <c r="E60" i="12"/>
  <c r="I60" i="12"/>
  <c r="E61" i="12"/>
  <c r="I61" i="12"/>
  <c r="E62" i="12"/>
  <c r="I62" i="12"/>
  <c r="E63" i="12"/>
  <c r="E64" i="12"/>
  <c r="E65" i="12"/>
  <c r="E66" i="12"/>
  <c r="E67" i="12"/>
  <c r="E68" i="12"/>
  <c r="E69" i="12"/>
  <c r="E70" i="12"/>
  <c r="E71" i="12"/>
  <c r="E72" i="12"/>
  <c r="E73" i="12"/>
  <c r="N8" i="4"/>
  <c r="N9" i="4"/>
  <c r="N10" i="4"/>
  <c r="E84" i="12"/>
  <c r="I84" i="12"/>
  <c r="E85" i="12"/>
  <c r="I85" i="12"/>
  <c r="E86" i="12"/>
  <c r="I86" i="12"/>
  <c r="E87" i="12"/>
  <c r="I87" i="12"/>
  <c r="E88" i="12"/>
  <c r="I88" i="12"/>
  <c r="E89" i="12"/>
  <c r="I89" i="12"/>
  <c r="E90" i="12"/>
  <c r="E91" i="12"/>
  <c r="E92" i="12"/>
  <c r="E93" i="12"/>
  <c r="E94" i="12"/>
  <c r="E95" i="12"/>
  <c r="E96" i="12"/>
  <c r="E97" i="12"/>
  <c r="E98" i="12"/>
  <c r="N23" i="4"/>
  <c r="N24" i="4"/>
  <c r="N25" i="4"/>
  <c r="E101" i="12"/>
  <c r="I101" i="12"/>
  <c r="I102" i="12"/>
  <c r="I103" i="12"/>
  <c r="I104" i="12"/>
  <c r="I105" i="12"/>
  <c r="I106" i="12"/>
  <c r="N35" i="4"/>
  <c r="N36" i="4"/>
  <c r="N37" i="4"/>
  <c r="E115" i="12"/>
  <c r="N38" i="4"/>
  <c r="N39" i="4"/>
  <c r="N40" i="4"/>
  <c r="E120" i="12"/>
  <c r="I120" i="12"/>
  <c r="I121" i="12"/>
  <c r="I122" i="12"/>
  <c r="I123" i="12"/>
  <c r="I124" i="12"/>
  <c r="I125" i="12"/>
  <c r="N51" i="4"/>
  <c r="N52" i="4"/>
  <c r="N53" i="4"/>
  <c r="E136" i="12"/>
  <c r="I136" i="12"/>
  <c r="I137" i="12"/>
  <c r="I138" i="12"/>
  <c r="I139" i="12"/>
  <c r="I140" i="12"/>
  <c r="I141" i="12"/>
  <c r="N72" i="4"/>
  <c r="N73" i="4"/>
  <c r="N74" i="4"/>
  <c r="E160" i="12"/>
  <c r="I160" i="12"/>
  <c r="I161" i="12"/>
  <c r="I162" i="12"/>
  <c r="N162" i="12"/>
  <c r="I163" i="12"/>
  <c r="I164" i="12"/>
  <c r="I165" i="12"/>
  <c r="N89" i="4"/>
  <c r="N90" i="4"/>
  <c r="N91" i="4"/>
  <c r="E180" i="12"/>
  <c r="N95" i="4"/>
  <c r="N96" i="4"/>
  <c r="N97" i="4"/>
  <c r="E189" i="12"/>
  <c r="I189" i="12"/>
  <c r="I190" i="12"/>
  <c r="I191" i="12"/>
  <c r="I192" i="12"/>
  <c r="I193" i="12"/>
  <c r="I194" i="12"/>
  <c r="N113" i="4"/>
  <c r="N114" i="4"/>
  <c r="N115" i="4"/>
  <c r="E210" i="12"/>
  <c r="I210" i="12"/>
  <c r="I211" i="12"/>
  <c r="I212" i="12"/>
  <c r="I213" i="12"/>
  <c r="I214" i="12"/>
  <c r="I215" i="12"/>
  <c r="N129" i="4"/>
  <c r="N130" i="4"/>
  <c r="N131" i="4"/>
  <c r="E228" i="12"/>
  <c r="I228" i="12"/>
  <c r="I229" i="12"/>
  <c r="I230" i="12"/>
  <c r="I231" i="12"/>
  <c r="N146" i="4"/>
  <c r="N147" i="4"/>
  <c r="N148" i="4"/>
  <c r="E248" i="12"/>
  <c r="I248" i="12"/>
  <c r="I249" i="12"/>
  <c r="I250" i="12"/>
  <c r="I251" i="12"/>
  <c r="I252" i="12"/>
  <c r="I253" i="12"/>
  <c r="N172" i="4"/>
  <c r="N173" i="4"/>
  <c r="N174" i="4"/>
  <c r="E276" i="12"/>
  <c r="I276" i="12"/>
  <c r="I277" i="12"/>
  <c r="I278" i="12"/>
  <c r="I279" i="12"/>
  <c r="I280" i="12"/>
  <c r="I281" i="12"/>
  <c r="N188" i="4"/>
  <c r="N189" i="4"/>
  <c r="N190" i="4"/>
  <c r="E295" i="12"/>
  <c r="N193" i="4"/>
  <c r="N194" i="4"/>
  <c r="N195" i="4"/>
  <c r="E302" i="12"/>
  <c r="I302" i="12"/>
  <c r="I303" i="12"/>
  <c r="I304" i="12"/>
  <c r="I305" i="12"/>
  <c r="I306" i="12"/>
  <c r="N213" i="4"/>
  <c r="N214" i="4"/>
  <c r="N215" i="4"/>
  <c r="E325" i="12"/>
  <c r="I325" i="12"/>
  <c r="I326" i="12"/>
  <c r="I327" i="12"/>
  <c r="I328" i="12"/>
  <c r="I329" i="12"/>
  <c r="I330" i="12"/>
  <c r="N233" i="4"/>
  <c r="N234" i="4"/>
  <c r="N235" i="4"/>
  <c r="E348" i="12"/>
  <c r="N239" i="4"/>
  <c r="N240" i="4"/>
  <c r="N241" i="4"/>
  <c r="E357" i="12"/>
  <c r="N245" i="4"/>
  <c r="N246" i="4"/>
  <c r="N247" i="4"/>
  <c r="E368" i="12"/>
  <c r="I368" i="12"/>
  <c r="I369" i="12"/>
  <c r="I370" i="12"/>
  <c r="I371" i="12"/>
  <c r="I372" i="12"/>
  <c r="I373" i="12"/>
  <c r="E387" i="12"/>
  <c r="I409" i="12"/>
  <c r="I410" i="12"/>
  <c r="I411" i="12"/>
  <c r="I412" i="12"/>
  <c r="I413" i="12"/>
  <c r="I414" i="12"/>
  <c r="I415" i="12"/>
  <c r="I416" i="12"/>
  <c r="I423" i="12"/>
  <c r="I424" i="12"/>
  <c r="I425" i="12"/>
  <c r="I426" i="12"/>
  <c r="I427" i="12"/>
  <c r="I428" i="12"/>
  <c r="I429" i="12"/>
  <c r="I439" i="12"/>
  <c r="I440" i="12"/>
  <c r="I441" i="12"/>
  <c r="I442" i="12"/>
  <c r="I443" i="12"/>
  <c r="I444" i="12"/>
  <c r="E454" i="12"/>
  <c r="I496" i="12"/>
  <c r="I497" i="12"/>
  <c r="I498" i="12"/>
  <c r="I499" i="12"/>
  <c r="I500" i="12"/>
  <c r="I501" i="12"/>
  <c r="I512" i="12"/>
  <c r="I513" i="12"/>
  <c r="I514" i="12"/>
  <c r="I515" i="12"/>
  <c r="I516" i="12"/>
  <c r="I517" i="12"/>
  <c r="I531" i="12"/>
  <c r="I532" i="12"/>
  <c r="I533" i="12"/>
  <c r="I534" i="12"/>
  <c r="I535" i="12"/>
  <c r="M263" i="4"/>
  <c r="F264" i="4"/>
  <c r="H264" i="4"/>
  <c r="I264" i="4"/>
  <c r="J264" i="4"/>
  <c r="M264" i="4"/>
  <c r="F265" i="4"/>
  <c r="H265" i="4"/>
  <c r="I265" i="4"/>
  <c r="J265" i="4"/>
  <c r="M265" i="4"/>
  <c r="F266" i="4"/>
  <c r="M266" i="4"/>
  <c r="F267" i="4"/>
  <c r="H267" i="4"/>
  <c r="I267" i="4"/>
  <c r="J267" i="4"/>
  <c r="M267" i="4"/>
  <c r="F268" i="4"/>
  <c r="H268" i="4"/>
  <c r="I268" i="4"/>
  <c r="J268" i="4"/>
  <c r="M268" i="4"/>
  <c r="F269" i="4"/>
  <c r="H269" i="4"/>
  <c r="I269" i="4"/>
  <c r="J269" i="4"/>
  <c r="M269" i="4"/>
  <c r="F270" i="4"/>
  <c r="M270" i="4"/>
  <c r="F271" i="4"/>
  <c r="H271" i="4"/>
  <c r="I271" i="4"/>
  <c r="J271" i="4"/>
  <c r="M271" i="4"/>
  <c r="F272" i="4"/>
  <c r="H272" i="4"/>
  <c r="I272" i="4"/>
  <c r="J272" i="4"/>
  <c r="M272" i="4"/>
  <c r="F273" i="4"/>
  <c r="H273" i="4"/>
  <c r="I273" i="4"/>
  <c r="J273" i="4"/>
  <c r="F274" i="4"/>
  <c r="H274" i="4"/>
  <c r="I274" i="4"/>
  <c r="J274" i="4"/>
  <c r="U274" i="4"/>
  <c r="F275" i="4"/>
  <c r="H275" i="4"/>
  <c r="I275" i="4"/>
  <c r="J275" i="4"/>
  <c r="F276" i="4"/>
  <c r="F277" i="4"/>
  <c r="H277" i="4"/>
  <c r="I277" i="4"/>
  <c r="J277" i="4"/>
  <c r="F278" i="4"/>
  <c r="H278" i="4"/>
  <c r="I278" i="4"/>
  <c r="J278" i="4"/>
  <c r="F279" i="4"/>
  <c r="F280" i="4"/>
  <c r="F281" i="4"/>
  <c r="H281" i="4"/>
  <c r="I281" i="4"/>
  <c r="J281" i="4"/>
  <c r="F70" i="7"/>
  <c r="H70" i="7"/>
  <c r="I70" i="7"/>
  <c r="J70" i="7"/>
  <c r="K70" i="7"/>
  <c r="M70" i="7"/>
  <c r="F71" i="7"/>
  <c r="H71" i="7"/>
  <c r="I71" i="7"/>
  <c r="J71" i="7"/>
  <c r="K71" i="7"/>
  <c r="M71" i="7"/>
  <c r="F72" i="7"/>
  <c r="H72" i="7"/>
  <c r="I72" i="7"/>
  <c r="J72" i="7"/>
  <c r="M72" i="7"/>
  <c r="F73" i="7"/>
  <c r="H73" i="7"/>
  <c r="I73" i="7"/>
  <c r="J73" i="7"/>
  <c r="M73" i="7"/>
  <c r="F74" i="7"/>
  <c r="H74" i="7"/>
  <c r="I74" i="7"/>
  <c r="J74" i="7"/>
  <c r="M74" i="7"/>
  <c r="G7" i="5"/>
  <c r="G14" i="5"/>
  <c r="G15" i="5"/>
  <c r="G16" i="5"/>
  <c r="G26" i="5"/>
  <c r="G27" i="5"/>
  <c r="G28" i="5"/>
  <c r="G44" i="5"/>
  <c r="G45" i="5"/>
  <c r="G46" i="5"/>
  <c r="G53" i="5"/>
  <c r="G54" i="5"/>
  <c r="G55" i="5"/>
  <c r="G56" i="5"/>
  <c r="G57" i="5"/>
  <c r="G58" i="5"/>
  <c r="B2" i="5"/>
  <c r="C2" i="5"/>
  <c r="H2" i="5"/>
  <c r="D2" i="5"/>
  <c r="C8" i="5"/>
  <c r="C9" i="5"/>
  <c r="C10" i="5"/>
  <c r="C29" i="5"/>
  <c r="C30" i="5"/>
  <c r="C31" i="5"/>
  <c r="C32" i="5"/>
  <c r="C33" i="5"/>
  <c r="C34" i="5"/>
  <c r="C35" i="5"/>
  <c r="C36" i="5"/>
  <c r="C37" i="5"/>
  <c r="C38" i="5"/>
  <c r="C39" i="5"/>
  <c r="C40" i="5"/>
  <c r="C59" i="5"/>
  <c r="C60" i="5"/>
  <c r="C61" i="5"/>
  <c r="E11" i="5"/>
  <c r="E12" i="5"/>
  <c r="E13" i="5"/>
  <c r="E17" i="5"/>
  <c r="E18" i="5"/>
  <c r="E19" i="5"/>
  <c r="E20" i="5"/>
  <c r="E21" i="5"/>
  <c r="E22" i="5"/>
  <c r="E23" i="5"/>
  <c r="E24" i="5"/>
  <c r="E25" i="5"/>
  <c r="E41" i="5"/>
  <c r="E42" i="5"/>
  <c r="E43" i="5"/>
  <c r="E47" i="5"/>
  <c r="E48" i="5"/>
  <c r="E49" i="5"/>
  <c r="E50" i="5"/>
  <c r="E51" i="5"/>
  <c r="E52" i="5"/>
  <c r="E92" i="5"/>
  <c r="E93" i="5"/>
  <c r="E94" i="5"/>
  <c r="E98" i="5"/>
  <c r="E99" i="5"/>
  <c r="E100" i="5"/>
  <c r="E101" i="5"/>
  <c r="E102" i="5"/>
  <c r="E103" i="5"/>
  <c r="E104" i="5"/>
  <c r="E105" i="5"/>
  <c r="E106" i="5"/>
  <c r="I7" i="5"/>
  <c r="I9" i="5"/>
  <c r="H7" i="5"/>
  <c r="H14" i="5"/>
  <c r="H15" i="5"/>
  <c r="H16" i="5"/>
  <c r="H26" i="5"/>
  <c r="H27" i="5"/>
  <c r="H28" i="5"/>
  <c r="H44" i="5"/>
  <c r="H45" i="5"/>
  <c r="H46" i="5"/>
  <c r="H53" i="5"/>
  <c r="H54" i="5"/>
  <c r="H55" i="5"/>
  <c r="H56" i="5"/>
  <c r="H57" i="5"/>
  <c r="H58" i="5"/>
  <c r="H74" i="5"/>
  <c r="H75" i="5"/>
  <c r="H76" i="5"/>
  <c r="H77" i="5"/>
  <c r="H78" i="5"/>
  <c r="H79" i="5"/>
  <c r="E2" i="5"/>
  <c r="F2" i="5"/>
  <c r="G2" i="5"/>
  <c r="L7" i="5"/>
  <c r="L14" i="5"/>
  <c r="L15" i="5"/>
  <c r="L16" i="5"/>
  <c r="L26" i="5"/>
  <c r="L27" i="5"/>
  <c r="L28" i="5"/>
  <c r="L44" i="5"/>
  <c r="L45" i="5"/>
  <c r="L46" i="5"/>
  <c r="L53" i="5"/>
  <c r="L54" i="5"/>
  <c r="L55" i="5"/>
  <c r="L56" i="5"/>
  <c r="L57" i="5"/>
  <c r="L58" i="5"/>
  <c r="F65" i="5"/>
  <c r="L65" i="5"/>
  <c r="F66" i="5"/>
  <c r="L66" i="5"/>
  <c r="F67" i="5"/>
  <c r="L67" i="5"/>
  <c r="L74" i="5"/>
  <c r="F95" i="5"/>
  <c r="L95" i="5"/>
  <c r="F96" i="5"/>
  <c r="L96" i="5"/>
  <c r="F97" i="5"/>
  <c r="L97" i="5"/>
  <c r="F98" i="5"/>
  <c r="L98" i="5"/>
  <c r="F99" i="5"/>
  <c r="L99" i="5"/>
  <c r="F100" i="5"/>
  <c r="L100" i="5"/>
  <c r="F101" i="5"/>
  <c r="L101" i="5"/>
  <c r="F102" i="5"/>
  <c r="L102" i="5"/>
  <c r="F103" i="5"/>
  <c r="L103" i="5"/>
  <c r="L2" i="5"/>
  <c r="M7" i="5"/>
  <c r="M74" i="5"/>
  <c r="M2" i="5"/>
  <c r="N7" i="5"/>
  <c r="N14" i="5"/>
  <c r="N15" i="5"/>
  <c r="N16" i="5"/>
  <c r="N26" i="5"/>
  <c r="N27" i="5"/>
  <c r="N28" i="5"/>
  <c r="N44" i="5"/>
  <c r="N45" i="5"/>
  <c r="N46" i="5"/>
  <c r="F50" i="5"/>
  <c r="N50" i="5"/>
  <c r="F51" i="5"/>
  <c r="N51" i="5"/>
  <c r="F52" i="5"/>
  <c r="N52" i="5"/>
  <c r="N53" i="5"/>
  <c r="N54" i="5"/>
  <c r="N55" i="5"/>
  <c r="N56" i="5"/>
  <c r="N57" i="5"/>
  <c r="N58" i="5"/>
  <c r="F62" i="5"/>
  <c r="N62" i="5"/>
  <c r="F63" i="5"/>
  <c r="N63" i="5"/>
  <c r="F64" i="5"/>
  <c r="N64" i="5"/>
  <c r="N65" i="5"/>
  <c r="N66" i="5"/>
  <c r="N67" i="5"/>
  <c r="F68" i="5"/>
  <c r="N68" i="5"/>
  <c r="F69" i="5"/>
  <c r="N69" i="5"/>
  <c r="F70" i="5"/>
  <c r="N70" i="5"/>
  <c r="F71" i="5"/>
  <c r="N71" i="5"/>
  <c r="F72" i="5"/>
  <c r="N72" i="5"/>
  <c r="F73" i="5"/>
  <c r="N73" i="5"/>
  <c r="N75" i="5"/>
  <c r="N76" i="5"/>
  <c r="N77" i="5"/>
  <c r="N78" i="5"/>
  <c r="N79" i="5"/>
  <c r="F92" i="5"/>
  <c r="N92" i="5"/>
  <c r="F93" i="5"/>
  <c r="N93" i="5"/>
  <c r="F94" i="5"/>
  <c r="N94" i="5"/>
  <c r="N95" i="5"/>
  <c r="N96" i="5"/>
  <c r="N97" i="5"/>
  <c r="N101" i="5"/>
  <c r="N102" i="5"/>
  <c r="N103" i="5"/>
  <c r="N2" i="5"/>
  <c r="O2" i="5"/>
  <c r="P65" i="5"/>
  <c r="P66" i="5"/>
  <c r="P67" i="5"/>
  <c r="P78" i="5"/>
  <c r="P79" i="5"/>
  <c r="P92" i="5"/>
  <c r="P93" i="5"/>
  <c r="P94" i="5"/>
  <c r="P95" i="5"/>
  <c r="P96" i="5"/>
  <c r="P97" i="5"/>
  <c r="P98" i="5"/>
  <c r="P99" i="5"/>
  <c r="P100" i="5"/>
  <c r="P101" i="5"/>
  <c r="P102" i="5"/>
  <c r="P103" i="5"/>
  <c r="P2" i="5"/>
  <c r="F11" i="5"/>
  <c r="Q11" i="5"/>
  <c r="F12" i="5"/>
  <c r="Q12" i="5"/>
  <c r="F13" i="5"/>
  <c r="Q13" i="5"/>
  <c r="F41" i="5"/>
  <c r="Q41" i="5"/>
  <c r="F42" i="5"/>
  <c r="Q42" i="5"/>
  <c r="F43" i="5"/>
  <c r="Q43" i="5"/>
  <c r="F47" i="5"/>
  <c r="Q47" i="5"/>
  <c r="F48" i="5"/>
  <c r="Q48" i="5"/>
  <c r="F49" i="5"/>
  <c r="Q49" i="5"/>
  <c r="Q63" i="5"/>
  <c r="Q64" i="5"/>
  <c r="Q98" i="5"/>
  <c r="Q99" i="5"/>
  <c r="Q100" i="5"/>
  <c r="Q101" i="5"/>
  <c r="Q102" i="5"/>
  <c r="Q103" i="5"/>
  <c r="F104" i="5"/>
  <c r="Q104" i="5"/>
  <c r="F105" i="5"/>
  <c r="Q105" i="5"/>
  <c r="Q2" i="5"/>
  <c r="D29" i="5"/>
  <c r="R29" i="5"/>
  <c r="D30" i="5"/>
  <c r="R30" i="5"/>
  <c r="D31" i="5"/>
  <c r="R31" i="5"/>
  <c r="D32" i="5"/>
  <c r="R32" i="5"/>
  <c r="D33" i="5"/>
  <c r="R33" i="5"/>
  <c r="D34" i="5"/>
  <c r="R34" i="5"/>
  <c r="D35" i="5"/>
  <c r="R35" i="5"/>
  <c r="D36" i="5"/>
  <c r="R36" i="5"/>
  <c r="D37" i="5"/>
  <c r="R37" i="5"/>
  <c r="D38" i="5"/>
  <c r="R38" i="5"/>
  <c r="D39" i="5"/>
  <c r="R39" i="5"/>
  <c r="D40" i="5"/>
  <c r="R40" i="5"/>
  <c r="R50" i="5"/>
  <c r="R51" i="5"/>
  <c r="R52" i="5"/>
  <c r="D59" i="5"/>
  <c r="R59" i="5"/>
  <c r="D60" i="5"/>
  <c r="R60" i="5"/>
  <c r="D61" i="5"/>
  <c r="R61" i="5"/>
  <c r="D80" i="5"/>
  <c r="R80" i="5"/>
  <c r="D81" i="5"/>
  <c r="R81" i="5"/>
  <c r="D82" i="5"/>
  <c r="R82" i="5"/>
  <c r="D83" i="5"/>
  <c r="R83" i="5"/>
  <c r="D84" i="5"/>
  <c r="R84" i="5"/>
  <c r="R2" i="5"/>
  <c r="D8" i="5"/>
  <c r="S8" i="5"/>
  <c r="D9" i="5"/>
  <c r="S9" i="5"/>
  <c r="D10" i="5"/>
  <c r="S10" i="5"/>
  <c r="S11" i="5"/>
  <c r="S12" i="5"/>
  <c r="S13" i="5"/>
  <c r="F17" i="5"/>
  <c r="S17" i="5"/>
  <c r="F18" i="5"/>
  <c r="S18" i="5"/>
  <c r="F19" i="5"/>
  <c r="S19" i="5"/>
  <c r="F20" i="5"/>
  <c r="S20" i="5"/>
  <c r="F21" i="5"/>
  <c r="S21" i="5"/>
  <c r="F22" i="5"/>
  <c r="S22" i="5"/>
  <c r="F23" i="5"/>
  <c r="S23" i="5"/>
  <c r="F24" i="5"/>
  <c r="S24" i="5"/>
  <c r="F25" i="5"/>
  <c r="S25" i="5"/>
  <c r="S29" i="5"/>
  <c r="S30" i="5"/>
  <c r="S31" i="5"/>
  <c r="S38" i="5"/>
  <c r="S39" i="5"/>
  <c r="S40" i="5"/>
  <c r="S41" i="5"/>
  <c r="S42" i="5"/>
  <c r="S43" i="5"/>
  <c r="S47" i="5"/>
  <c r="S48" i="5"/>
  <c r="S49" i="5"/>
  <c r="S50" i="5"/>
  <c r="S51" i="5"/>
  <c r="S52" i="5"/>
  <c r="S59" i="5"/>
  <c r="S60" i="5"/>
  <c r="S61" i="5"/>
  <c r="S80" i="5"/>
  <c r="S81" i="5"/>
  <c r="D85" i="5"/>
  <c r="S85" i="5"/>
  <c r="D86" i="5"/>
  <c r="S86" i="5"/>
  <c r="D87" i="5"/>
  <c r="S87" i="5"/>
  <c r="D88" i="5"/>
  <c r="S88" i="5"/>
  <c r="D89" i="5"/>
  <c r="S89" i="5"/>
  <c r="D90" i="5"/>
  <c r="S90" i="5"/>
  <c r="D91" i="5"/>
  <c r="S91" i="5"/>
  <c r="S92" i="5"/>
  <c r="S93" i="5"/>
  <c r="S94" i="5"/>
  <c r="S104" i="5"/>
  <c r="S105" i="5"/>
  <c r="S2" i="5"/>
  <c r="T11" i="5"/>
  <c r="T12" i="5"/>
  <c r="T13" i="5"/>
  <c r="T17" i="5"/>
  <c r="T18" i="5"/>
  <c r="T19" i="5"/>
  <c r="T20" i="5"/>
  <c r="T21" i="5"/>
  <c r="T22" i="5"/>
  <c r="T23" i="5"/>
  <c r="T24" i="5"/>
  <c r="T25" i="5"/>
  <c r="T29" i="5"/>
  <c r="T30" i="5"/>
  <c r="T31" i="5"/>
  <c r="T32" i="5"/>
  <c r="T33" i="5"/>
  <c r="T34" i="5"/>
  <c r="T38" i="5"/>
  <c r="T39" i="5"/>
  <c r="T40" i="5"/>
  <c r="T41" i="5"/>
  <c r="T42" i="5"/>
  <c r="T43" i="5"/>
  <c r="T47" i="5"/>
  <c r="T48" i="5"/>
  <c r="T49" i="5"/>
  <c r="T50" i="5"/>
  <c r="T51" i="5"/>
  <c r="T52" i="5"/>
  <c r="T68" i="5"/>
  <c r="T69" i="5"/>
  <c r="T70" i="5"/>
  <c r="T71" i="5"/>
  <c r="T72" i="5"/>
  <c r="T73" i="5"/>
  <c r="T85" i="5"/>
  <c r="T86" i="5"/>
  <c r="T87" i="5"/>
  <c r="T88" i="5"/>
  <c r="T89" i="5"/>
  <c r="T90" i="5"/>
  <c r="T91" i="5"/>
  <c r="T92" i="5"/>
  <c r="T93" i="5"/>
  <c r="T94" i="5"/>
  <c r="T2" i="5"/>
  <c r="U8" i="5"/>
  <c r="U9" i="5"/>
  <c r="U10" i="5"/>
  <c r="U29" i="5"/>
  <c r="U30" i="5"/>
  <c r="U31" i="5"/>
  <c r="U32" i="5"/>
  <c r="U33" i="5"/>
  <c r="U34" i="5"/>
  <c r="U35" i="5"/>
  <c r="U36" i="5"/>
  <c r="U37" i="5"/>
  <c r="U38" i="5"/>
  <c r="U39" i="5"/>
  <c r="U40" i="5"/>
  <c r="U50" i="5"/>
  <c r="U51" i="5"/>
  <c r="U52" i="5"/>
  <c r="U59" i="5"/>
  <c r="U60" i="5"/>
  <c r="U61" i="5"/>
  <c r="U65" i="5"/>
  <c r="U66" i="5"/>
  <c r="U67" i="5"/>
  <c r="U92" i="5"/>
  <c r="U93" i="5"/>
  <c r="U94" i="5"/>
  <c r="U95" i="5"/>
  <c r="U96" i="5"/>
  <c r="U97" i="5"/>
  <c r="U2" i="5"/>
  <c r="B3" i="5"/>
  <c r="C3" i="5"/>
  <c r="H3" i="5"/>
  <c r="D3" i="5"/>
  <c r="F106" i="5"/>
  <c r="E3" i="5"/>
  <c r="F3" i="5"/>
  <c r="G3" i="5"/>
  <c r="L3" i="5"/>
  <c r="M3" i="5"/>
  <c r="N3" i="5"/>
  <c r="O3" i="5"/>
  <c r="P3" i="5"/>
  <c r="Q3" i="5"/>
  <c r="R3" i="5"/>
  <c r="S3" i="5"/>
  <c r="T3" i="5"/>
  <c r="U3" i="5"/>
  <c r="B4" i="5"/>
  <c r="C4" i="5"/>
  <c r="H4" i="5"/>
  <c r="D4" i="5"/>
  <c r="E4" i="5"/>
  <c r="F4" i="5"/>
  <c r="G4" i="5"/>
  <c r="L4" i="5"/>
  <c r="M4" i="5"/>
  <c r="N4" i="5"/>
  <c r="O4" i="5"/>
  <c r="P4" i="5"/>
  <c r="Q4" i="5"/>
  <c r="R4" i="5"/>
  <c r="S4" i="5"/>
  <c r="T4" i="5"/>
  <c r="U4" i="5"/>
  <c r="L5" i="5"/>
  <c r="M5" i="5"/>
  <c r="N5" i="5"/>
  <c r="O5" i="5"/>
  <c r="P5" i="5"/>
  <c r="Q5" i="5"/>
  <c r="R5" i="5"/>
  <c r="S5" i="5"/>
  <c r="T5" i="5"/>
  <c r="U5" i="5"/>
  <c r="I11" i="5"/>
  <c r="Q106" i="5"/>
  <c r="S106" i="5"/>
  <c r="L108" i="5"/>
  <c r="M108" i="5"/>
  <c r="N108" i="5"/>
  <c r="S109" i="5"/>
  <c r="U109" i="5"/>
  <c r="Q110" i="5"/>
  <c r="S110" i="5"/>
  <c r="T110" i="5"/>
  <c r="L111" i="5"/>
  <c r="N111" i="5"/>
  <c r="C112" i="5"/>
  <c r="D112" i="5"/>
  <c r="S112" i="5"/>
  <c r="T112" i="5"/>
  <c r="C113" i="5"/>
  <c r="D113" i="5"/>
  <c r="S113" i="5"/>
  <c r="T113" i="5"/>
  <c r="C114" i="5"/>
  <c r="D114" i="5"/>
  <c r="S114" i="5"/>
  <c r="T114" i="5"/>
  <c r="C115" i="5"/>
  <c r="D115" i="5"/>
  <c r="L115" i="5"/>
  <c r="N115" i="5"/>
  <c r="C116" i="5"/>
  <c r="D116" i="5"/>
  <c r="R116" i="5"/>
  <c r="S116" i="5"/>
  <c r="T116" i="5"/>
  <c r="U116" i="5"/>
  <c r="C117" i="5"/>
  <c r="D117" i="5"/>
  <c r="R117" i="5"/>
  <c r="T117" i="5"/>
  <c r="U117" i="5"/>
  <c r="C118" i="5"/>
  <c r="D118" i="5"/>
  <c r="R118" i="5"/>
  <c r="U118" i="5"/>
  <c r="C119" i="5"/>
  <c r="D119" i="5"/>
  <c r="R119" i="5"/>
  <c r="S119" i="5"/>
  <c r="T119" i="5"/>
  <c r="U119" i="5"/>
  <c r="C120" i="5"/>
  <c r="D120" i="5"/>
  <c r="Q120" i="5"/>
  <c r="S120" i="5"/>
  <c r="T120" i="5"/>
  <c r="C121" i="5"/>
  <c r="D121" i="5"/>
  <c r="L121" i="5"/>
  <c r="N121" i="5"/>
  <c r="C122" i="5"/>
  <c r="D122" i="5"/>
  <c r="Q122" i="5"/>
  <c r="S122" i="5"/>
  <c r="T122" i="5"/>
  <c r="C123" i="5"/>
  <c r="D123" i="5"/>
  <c r="N123" i="5"/>
  <c r="R123" i="5"/>
  <c r="S123" i="5"/>
  <c r="T123" i="5"/>
  <c r="U123" i="5"/>
  <c r="C124" i="5"/>
  <c r="D124" i="5"/>
  <c r="L124" i="5"/>
  <c r="N124" i="5"/>
  <c r="C125" i="5"/>
  <c r="D125" i="5"/>
  <c r="L125" i="5"/>
  <c r="N125" i="5"/>
  <c r="C126" i="5"/>
  <c r="D126" i="5"/>
  <c r="R126" i="5"/>
  <c r="S126" i="5"/>
  <c r="U126" i="5"/>
  <c r="C127" i="5"/>
  <c r="D127" i="5"/>
  <c r="N127" i="5"/>
  <c r="C128" i="5"/>
  <c r="D128" i="5"/>
  <c r="N128" i="5"/>
  <c r="Q128" i="5"/>
  <c r="C129" i="5"/>
  <c r="D129" i="5"/>
  <c r="L129" i="5"/>
  <c r="N129" i="5"/>
  <c r="P129" i="5"/>
  <c r="U129" i="5"/>
  <c r="C130" i="5"/>
  <c r="D130" i="5"/>
  <c r="N130" i="5"/>
  <c r="T130" i="5"/>
  <c r="C131" i="5"/>
  <c r="D131" i="5"/>
  <c r="N131" i="5"/>
  <c r="T131" i="5"/>
  <c r="C132" i="5"/>
  <c r="D132" i="5"/>
  <c r="L132" i="5"/>
  <c r="M132" i="5"/>
  <c r="C133" i="5"/>
  <c r="D133" i="5"/>
  <c r="N133" i="5"/>
  <c r="C134" i="5"/>
  <c r="D134" i="5"/>
  <c r="N134" i="5"/>
  <c r="C135" i="5"/>
  <c r="D135" i="5"/>
  <c r="N135" i="5"/>
  <c r="P135" i="5"/>
  <c r="C136" i="5"/>
  <c r="D136" i="5"/>
  <c r="N136" i="5"/>
  <c r="P136" i="5"/>
  <c r="C137" i="5"/>
  <c r="D137" i="5"/>
  <c r="R137" i="5"/>
  <c r="S137" i="5"/>
  <c r="C138" i="5"/>
  <c r="D138" i="5"/>
  <c r="R138" i="5"/>
  <c r="C139" i="5"/>
  <c r="D139" i="5"/>
  <c r="S139" i="5"/>
  <c r="T139" i="5"/>
  <c r="C140" i="5"/>
  <c r="D140" i="5"/>
  <c r="S140" i="5"/>
  <c r="T140" i="5"/>
  <c r="C141" i="5"/>
  <c r="D141" i="5"/>
  <c r="N141" i="5"/>
  <c r="P141" i="5"/>
  <c r="S141" i="5"/>
  <c r="T141" i="5"/>
  <c r="U141" i="5"/>
  <c r="C142" i="5"/>
  <c r="D142" i="5"/>
  <c r="L142" i="5"/>
  <c r="N142" i="5"/>
  <c r="P142" i="5"/>
  <c r="U142" i="5"/>
  <c r="C143" i="5"/>
  <c r="D143" i="5"/>
  <c r="L143" i="5"/>
  <c r="P143" i="5"/>
  <c r="Q143" i="5"/>
  <c r="C144" i="5"/>
  <c r="D144" i="5"/>
  <c r="L144" i="5"/>
  <c r="N144" i="5"/>
  <c r="P144" i="5"/>
  <c r="Q144" i="5"/>
  <c r="C145" i="5"/>
  <c r="D145" i="5"/>
  <c r="Q145" i="5"/>
  <c r="S145" i="5"/>
  <c r="C146" i="5"/>
  <c r="D146" i="5"/>
  <c r="C147" i="5"/>
  <c r="D147" i="5"/>
  <c r="L147" i="5"/>
  <c r="M147" i="5"/>
  <c r="N147" i="5"/>
  <c r="O147" i="5"/>
  <c r="P147" i="5"/>
  <c r="Q147" i="5"/>
  <c r="R147" i="5"/>
  <c r="S147" i="5"/>
  <c r="T147" i="5"/>
  <c r="U147" i="5"/>
  <c r="C148" i="5"/>
  <c r="D148" i="5"/>
  <c r="L148" i="5"/>
  <c r="M148" i="5"/>
  <c r="N148" i="5"/>
  <c r="O148" i="5"/>
  <c r="P148" i="5"/>
  <c r="Q148" i="5"/>
  <c r="R148" i="5"/>
  <c r="S148" i="5"/>
  <c r="T148" i="5"/>
  <c r="U148" i="5"/>
  <c r="C149" i="5"/>
  <c r="D149" i="5"/>
  <c r="L150" i="5"/>
  <c r="L149" i="5"/>
  <c r="M150" i="5"/>
  <c r="M149" i="5"/>
  <c r="N150" i="5"/>
  <c r="N149" i="5"/>
  <c r="O150" i="5"/>
  <c r="O149" i="5"/>
  <c r="P150" i="5"/>
  <c r="P149" i="5"/>
  <c r="Q150" i="5"/>
  <c r="Q149" i="5"/>
  <c r="R150" i="5"/>
  <c r="R149" i="5"/>
  <c r="S150" i="5"/>
  <c r="S149" i="5"/>
  <c r="T150" i="5"/>
  <c r="T149" i="5"/>
  <c r="U150" i="5"/>
  <c r="U149" i="5"/>
  <c r="C150" i="5"/>
  <c r="D150" i="5"/>
  <c r="C151" i="5"/>
  <c r="D151" i="5"/>
  <c r="C194" i="5"/>
  <c r="D194" i="5"/>
  <c r="C195" i="5"/>
  <c r="D195" i="5"/>
  <c r="B197" i="5"/>
  <c r="C197" i="5"/>
  <c r="E197" i="5"/>
  <c r="D197" i="5"/>
  <c r="B198" i="5"/>
  <c r="C198" i="5"/>
  <c r="E198" i="5"/>
  <c r="D198" i="5"/>
  <c r="B199" i="5"/>
  <c r="C199" i="5"/>
  <c r="E199" i="5"/>
  <c r="D199" i="5"/>
  <c r="B2" i="8"/>
  <c r="C2" i="8"/>
  <c r="I2" i="8"/>
  <c r="D2" i="8"/>
  <c r="C8" i="8"/>
  <c r="C9" i="8"/>
  <c r="C10" i="8"/>
  <c r="C11" i="8"/>
  <c r="C12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F13" i="8"/>
  <c r="F14" i="8"/>
  <c r="F15" i="8"/>
  <c r="F16" i="8"/>
  <c r="F17" i="8"/>
  <c r="F19" i="8"/>
  <c r="F20" i="8"/>
  <c r="F21" i="8"/>
  <c r="F22" i="8"/>
  <c r="F23" i="8"/>
  <c r="F75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J7" i="8"/>
  <c r="J9" i="8"/>
  <c r="I7" i="8"/>
  <c r="I18" i="8"/>
  <c r="I34" i="8"/>
  <c r="I58" i="8"/>
  <c r="I68" i="8"/>
  <c r="I69" i="8"/>
  <c r="I95" i="8"/>
  <c r="I96" i="8"/>
  <c r="I97" i="8"/>
  <c r="I98" i="8"/>
  <c r="I99" i="8"/>
  <c r="F2" i="8"/>
  <c r="G2" i="8"/>
  <c r="H2" i="8"/>
  <c r="M7" i="8"/>
  <c r="M95" i="8"/>
  <c r="M2" i="8"/>
  <c r="N7" i="8"/>
  <c r="N18" i="8"/>
  <c r="N34" i="8"/>
  <c r="N58" i="8"/>
  <c r="N68" i="8"/>
  <c r="N69" i="8"/>
  <c r="N75" i="8"/>
  <c r="N77" i="8"/>
  <c r="N78" i="8"/>
  <c r="N79" i="8"/>
  <c r="N80" i="8"/>
  <c r="N81" i="8"/>
  <c r="N82" i="8"/>
  <c r="N83" i="8"/>
  <c r="N95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2" i="8"/>
  <c r="O7" i="8"/>
  <c r="O18" i="8"/>
  <c r="O34" i="8"/>
  <c r="O58" i="8"/>
  <c r="O63" i="8"/>
  <c r="O64" i="8"/>
  <c r="O65" i="8"/>
  <c r="O66" i="8"/>
  <c r="O67" i="8"/>
  <c r="O68" i="8"/>
  <c r="O69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6" i="8"/>
  <c r="O97" i="8"/>
  <c r="O98" i="8"/>
  <c r="O99" i="8"/>
  <c r="O115" i="8"/>
  <c r="O116" i="8"/>
  <c r="O117" i="8"/>
  <c r="O118" i="8"/>
  <c r="O119" i="8"/>
  <c r="O120" i="8"/>
  <c r="O121" i="8"/>
  <c r="O122" i="8"/>
  <c r="O123" i="8"/>
  <c r="O124" i="8"/>
  <c r="O130" i="8"/>
  <c r="O131" i="8"/>
  <c r="O132" i="8"/>
  <c r="O133" i="8"/>
  <c r="O134" i="8"/>
  <c r="O2" i="8"/>
  <c r="P13" i="8"/>
  <c r="P14" i="8"/>
  <c r="P15" i="8"/>
  <c r="P16" i="8"/>
  <c r="P17" i="8"/>
  <c r="P53" i="8"/>
  <c r="P54" i="8"/>
  <c r="P55" i="8"/>
  <c r="P56" i="8"/>
  <c r="P57" i="8"/>
  <c r="P59" i="8"/>
  <c r="P60" i="8"/>
  <c r="P61" i="8"/>
  <c r="P62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2" i="8"/>
  <c r="Q77" i="8"/>
  <c r="Q78" i="8"/>
  <c r="Q79" i="8"/>
  <c r="Q80" i="8"/>
  <c r="Q81" i="8"/>
  <c r="Q82" i="8"/>
  <c r="Q83" i="8"/>
  <c r="Q98" i="8"/>
  <c r="Q99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2" i="8"/>
  <c r="R2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63" i="8"/>
  <c r="S64" i="8"/>
  <c r="S65" i="8"/>
  <c r="S66" i="8"/>
  <c r="S67" i="8"/>
  <c r="S70" i="8"/>
  <c r="S71" i="8"/>
  <c r="S72" i="8"/>
  <c r="S73" i="8"/>
  <c r="S74" i="8"/>
  <c r="S100" i="8"/>
  <c r="S101" i="8"/>
  <c r="S102" i="8"/>
  <c r="S103" i="8"/>
  <c r="S104" i="8"/>
  <c r="S105" i="8"/>
  <c r="S2" i="8"/>
  <c r="T8" i="8"/>
  <c r="T9" i="8"/>
  <c r="T10" i="8"/>
  <c r="T11" i="8"/>
  <c r="T12" i="8"/>
  <c r="T13" i="8"/>
  <c r="T14" i="8"/>
  <c r="T15" i="8"/>
  <c r="T16" i="8"/>
  <c r="T17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5" i="8"/>
  <c r="T36" i="8"/>
  <c r="T37" i="8"/>
  <c r="T38" i="8"/>
  <c r="T39" i="8"/>
  <c r="T48" i="8"/>
  <c r="T49" i="8"/>
  <c r="T50" i="8"/>
  <c r="T51" i="8"/>
  <c r="T52" i="8"/>
  <c r="T53" i="8"/>
  <c r="T54" i="8"/>
  <c r="T55" i="8"/>
  <c r="T56" i="8"/>
  <c r="T57" i="8"/>
  <c r="T59" i="8"/>
  <c r="T60" i="8"/>
  <c r="T61" i="8"/>
  <c r="T62" i="8"/>
  <c r="T63" i="8"/>
  <c r="T64" i="8"/>
  <c r="T65" i="8"/>
  <c r="T66" i="8"/>
  <c r="T67" i="8"/>
  <c r="T70" i="8"/>
  <c r="T71" i="8"/>
  <c r="T72" i="8"/>
  <c r="T73" i="8"/>
  <c r="T74" i="8"/>
  <c r="T100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35" i="8"/>
  <c r="T136" i="8"/>
  <c r="T137" i="8"/>
  <c r="T138" i="8"/>
  <c r="T139" i="8"/>
  <c r="T2" i="8"/>
  <c r="U13" i="8"/>
  <c r="U14" i="8"/>
  <c r="U15" i="8"/>
  <c r="U16" i="8"/>
  <c r="U17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5" i="8"/>
  <c r="U36" i="8"/>
  <c r="U37" i="8"/>
  <c r="U38" i="8"/>
  <c r="U39" i="8"/>
  <c r="U40" i="8"/>
  <c r="U41" i="8"/>
  <c r="U42" i="8"/>
  <c r="U43" i="8"/>
  <c r="U44" i="8"/>
  <c r="U48" i="8"/>
  <c r="U49" i="8"/>
  <c r="U50" i="8"/>
  <c r="U51" i="8"/>
  <c r="U52" i="8"/>
  <c r="G53" i="8"/>
  <c r="U53" i="8"/>
  <c r="G54" i="8"/>
  <c r="U54" i="8"/>
  <c r="G55" i="8"/>
  <c r="U55" i="8"/>
  <c r="G56" i="8"/>
  <c r="U56" i="8"/>
  <c r="G57" i="8"/>
  <c r="U57" i="8"/>
  <c r="U59" i="8"/>
  <c r="U60" i="8"/>
  <c r="U61" i="8"/>
  <c r="U62" i="8"/>
  <c r="U63" i="8"/>
  <c r="U64" i="8"/>
  <c r="U65" i="8"/>
  <c r="U66" i="8"/>
  <c r="U67" i="8"/>
  <c r="U84" i="8"/>
  <c r="U85" i="8"/>
  <c r="U86" i="8"/>
  <c r="U87" i="8"/>
  <c r="U88" i="8"/>
  <c r="U89" i="8"/>
  <c r="U90" i="8"/>
  <c r="U91" i="8"/>
  <c r="U92" i="8"/>
  <c r="U93" i="8"/>
  <c r="U94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2" i="8"/>
  <c r="V8" i="8"/>
  <c r="V9" i="8"/>
  <c r="V10" i="8"/>
  <c r="V11" i="8"/>
  <c r="V12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63" i="8"/>
  <c r="V64" i="8"/>
  <c r="V65" i="8"/>
  <c r="V66" i="8"/>
  <c r="V67" i="8"/>
  <c r="V70" i="8"/>
  <c r="V71" i="8"/>
  <c r="V72" i="8"/>
  <c r="V73" i="8"/>
  <c r="V74" i="8"/>
  <c r="V77" i="8"/>
  <c r="V78" i="8"/>
  <c r="V79" i="8"/>
  <c r="V80" i="8"/>
  <c r="V81" i="8"/>
  <c r="V82" i="8"/>
  <c r="V83" i="8"/>
  <c r="V115" i="8"/>
  <c r="V116" i="8"/>
  <c r="V117" i="8"/>
  <c r="V118" i="8"/>
  <c r="V119" i="8"/>
  <c r="V120" i="8"/>
  <c r="V121" i="8"/>
  <c r="V122" i="8"/>
  <c r="V123" i="8"/>
  <c r="V124" i="8"/>
  <c r="V2" i="8"/>
  <c r="Z2" i="8"/>
  <c r="AA2" i="8"/>
  <c r="AB2" i="8"/>
  <c r="AC2" i="8"/>
  <c r="AD2" i="8"/>
  <c r="AF2" i="8"/>
  <c r="AG2" i="8"/>
  <c r="AH2" i="8"/>
  <c r="AI2" i="8"/>
  <c r="AQ2" i="8"/>
  <c r="AR2" i="8"/>
  <c r="AQ3" i="8"/>
  <c r="AQ4" i="8"/>
  <c r="AQ5" i="8"/>
  <c r="AQ6" i="8"/>
  <c r="AQ7" i="8"/>
  <c r="AQ8" i="8"/>
  <c r="AQ9" i="8"/>
  <c r="AQ10" i="8"/>
  <c r="AQ11" i="8"/>
  <c r="AQ12" i="8"/>
  <c r="AW2" i="8"/>
  <c r="AX2" i="8"/>
  <c r="AZ2" i="8"/>
  <c r="AY2" i="8"/>
  <c r="AR3" i="8"/>
  <c r="AR4" i="8"/>
  <c r="AR5" i="8"/>
  <c r="AR6" i="8"/>
  <c r="AR7" i="8"/>
  <c r="AR8" i="8"/>
  <c r="AR9" i="8"/>
  <c r="AR10" i="8"/>
  <c r="AR11" i="8"/>
  <c r="AR12" i="8"/>
  <c r="BA2" i="8"/>
  <c r="BB2" i="8"/>
  <c r="BD2" i="8"/>
  <c r="BC2" i="8"/>
  <c r="B3" i="8"/>
  <c r="C3" i="8"/>
  <c r="I3" i="8"/>
  <c r="D3" i="8"/>
  <c r="G13" i="8"/>
  <c r="G14" i="8"/>
  <c r="G15" i="8"/>
  <c r="G16" i="8"/>
  <c r="G17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59" i="8"/>
  <c r="G60" i="8"/>
  <c r="G61" i="8"/>
  <c r="G62" i="8"/>
  <c r="G63" i="8"/>
  <c r="G64" i="8"/>
  <c r="G65" i="8"/>
  <c r="G66" i="8"/>
  <c r="G67" i="8"/>
  <c r="G75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F3" i="8"/>
  <c r="G3" i="8"/>
  <c r="H3" i="8"/>
  <c r="M3" i="8"/>
  <c r="N3" i="8"/>
  <c r="O3" i="8"/>
  <c r="P3" i="8"/>
  <c r="Q3" i="8"/>
  <c r="R3" i="8"/>
  <c r="S3" i="8"/>
  <c r="T3" i="8"/>
  <c r="U3" i="8"/>
  <c r="V3" i="8"/>
  <c r="Z3" i="8"/>
  <c r="AA3" i="8"/>
  <c r="AB3" i="8"/>
  <c r="AC3" i="8"/>
  <c r="AD3" i="8"/>
  <c r="AF3" i="8"/>
  <c r="AG3" i="8"/>
  <c r="AH3" i="8"/>
  <c r="AI3" i="8"/>
  <c r="AQ13" i="8"/>
  <c r="AQ14" i="8"/>
  <c r="AQ15" i="8"/>
  <c r="AQ16" i="8"/>
  <c r="AQ17" i="8"/>
  <c r="AQ18" i="8"/>
  <c r="AQ19" i="8"/>
  <c r="AQ20" i="8"/>
  <c r="AQ21" i="8"/>
  <c r="AQ22" i="8"/>
  <c r="AQ23" i="8"/>
  <c r="AQ24" i="8"/>
  <c r="AQ25" i="8"/>
  <c r="AQ26" i="8"/>
  <c r="AQ27" i="8"/>
  <c r="AQ28" i="8"/>
  <c r="AQ29" i="8"/>
  <c r="AW3" i="8"/>
  <c r="AX3" i="8"/>
  <c r="AZ3" i="8"/>
  <c r="AY3" i="8"/>
  <c r="AR13" i="8"/>
  <c r="AR14" i="8"/>
  <c r="AR15" i="8"/>
  <c r="AR16" i="8"/>
  <c r="AR17" i="8"/>
  <c r="AR18" i="8"/>
  <c r="AR19" i="8"/>
  <c r="AR20" i="8"/>
  <c r="AR21" i="8"/>
  <c r="AR22" i="8"/>
  <c r="AR23" i="8"/>
  <c r="AR24" i="8"/>
  <c r="AR25" i="8"/>
  <c r="AR26" i="8"/>
  <c r="AR27" i="8"/>
  <c r="AR28" i="8"/>
  <c r="AR29" i="8"/>
  <c r="BA3" i="8"/>
  <c r="BB3" i="8"/>
  <c r="BD3" i="8"/>
  <c r="BC3" i="8"/>
  <c r="B4" i="8"/>
  <c r="C4" i="8"/>
  <c r="I4" i="8"/>
  <c r="D4" i="8"/>
  <c r="D8" i="8"/>
  <c r="D9" i="8"/>
  <c r="D10" i="8"/>
  <c r="D11" i="8"/>
  <c r="D12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70" i="8"/>
  <c r="D71" i="8"/>
  <c r="D72" i="8"/>
  <c r="D73" i="8"/>
  <c r="D74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F4" i="8"/>
  <c r="G4" i="8"/>
  <c r="H4" i="8"/>
  <c r="M5" i="8"/>
  <c r="M4" i="8"/>
  <c r="N5" i="8"/>
  <c r="N4" i="8"/>
  <c r="O5" i="8"/>
  <c r="O4" i="8"/>
  <c r="P5" i="8"/>
  <c r="P4" i="8"/>
  <c r="Q5" i="8"/>
  <c r="Q4" i="8"/>
  <c r="R5" i="8"/>
  <c r="R4" i="8"/>
  <c r="S5" i="8"/>
  <c r="S4" i="8"/>
  <c r="T5" i="8"/>
  <c r="T4" i="8"/>
  <c r="U5" i="8"/>
  <c r="U4" i="8"/>
  <c r="V5" i="8"/>
  <c r="V4" i="8"/>
  <c r="Z5" i="8"/>
  <c r="Z4" i="8"/>
  <c r="AA5" i="8"/>
  <c r="AA4" i="8"/>
  <c r="AB5" i="8"/>
  <c r="AB4" i="8"/>
  <c r="AC5" i="8"/>
  <c r="AC4" i="8"/>
  <c r="AD5" i="8"/>
  <c r="AD4" i="8"/>
  <c r="AF5" i="8"/>
  <c r="AF4" i="8"/>
  <c r="AG5" i="8"/>
  <c r="AG4" i="8"/>
  <c r="AH5" i="8"/>
  <c r="AH4" i="8"/>
  <c r="AI5" i="8"/>
  <c r="AI4" i="8"/>
  <c r="AQ30" i="8"/>
  <c r="AQ31" i="8"/>
  <c r="AQ32" i="8"/>
  <c r="AQ33" i="8"/>
  <c r="AQ34" i="8"/>
  <c r="AQ35" i="8"/>
  <c r="AQ36" i="8"/>
  <c r="AQ37" i="8"/>
  <c r="AQ38" i="8"/>
  <c r="AQ39" i="8"/>
  <c r="AW4" i="8"/>
  <c r="AX4" i="8"/>
  <c r="AZ4" i="8"/>
  <c r="AY4" i="8"/>
  <c r="AR30" i="8"/>
  <c r="AR31" i="8"/>
  <c r="AR32" i="8"/>
  <c r="AR33" i="8"/>
  <c r="AR34" i="8"/>
  <c r="AR35" i="8"/>
  <c r="AR36" i="8"/>
  <c r="AR37" i="8"/>
  <c r="AR38" i="8"/>
  <c r="AR39" i="8"/>
  <c r="BA4" i="8"/>
  <c r="BB4" i="8"/>
  <c r="BD4" i="8"/>
  <c r="BC4" i="8"/>
  <c r="Z7" i="8"/>
  <c r="AA7" i="8"/>
  <c r="AB7" i="8"/>
  <c r="AC7" i="8"/>
  <c r="AD7" i="8"/>
  <c r="AF7" i="8"/>
  <c r="AG7" i="8"/>
  <c r="AH7" i="8"/>
  <c r="AI7" i="8"/>
  <c r="Z8" i="8"/>
  <c r="AA8" i="8"/>
  <c r="AB8" i="8"/>
  <c r="AC8" i="8"/>
  <c r="AD8" i="8"/>
  <c r="AF8" i="8"/>
  <c r="AG8" i="8"/>
  <c r="AH8" i="8"/>
  <c r="AI8" i="8"/>
  <c r="Z10" i="8"/>
  <c r="Z9" i="8"/>
  <c r="AA10" i="8"/>
  <c r="AA9" i="8"/>
  <c r="AB10" i="8"/>
  <c r="AB9" i="8"/>
  <c r="AC10" i="8"/>
  <c r="AC9" i="8"/>
  <c r="AD10" i="8"/>
  <c r="AD9" i="8"/>
  <c r="AF10" i="8"/>
  <c r="AF9" i="8"/>
  <c r="AG10" i="8"/>
  <c r="AG9" i="8"/>
  <c r="AH10" i="8"/>
  <c r="AH9" i="8"/>
  <c r="AI10" i="8"/>
  <c r="AI9" i="8"/>
  <c r="J11" i="8"/>
  <c r="Z98" i="8"/>
  <c r="Z119" i="8"/>
  <c r="Z12" i="8"/>
  <c r="AA119" i="8"/>
  <c r="AA126" i="8"/>
  <c r="AA132" i="8"/>
  <c r="AA133" i="8"/>
  <c r="AA134" i="8"/>
  <c r="AA12" i="8"/>
  <c r="AB117" i="8"/>
  <c r="AB118" i="8"/>
  <c r="AB122" i="8"/>
  <c r="AB123" i="8"/>
  <c r="AB124" i="8"/>
  <c r="AB125" i="8"/>
  <c r="AB126" i="8"/>
  <c r="AB131" i="8"/>
  <c r="AB132" i="8"/>
  <c r="AB134" i="8"/>
  <c r="AB12" i="8"/>
  <c r="AC118" i="8"/>
  <c r="AC133" i="8"/>
  <c r="AC134" i="8"/>
  <c r="AC135" i="8"/>
  <c r="AC12" i="8"/>
  <c r="AD124" i="8"/>
  <c r="AD125" i="8"/>
  <c r="AD126" i="8"/>
  <c r="AD131" i="8"/>
  <c r="AD132" i="8"/>
  <c r="AD133" i="8"/>
  <c r="AD134" i="8"/>
  <c r="AD12" i="8"/>
  <c r="AF120" i="8"/>
  <c r="AF121" i="8"/>
  <c r="AF12" i="8"/>
  <c r="AG120" i="8"/>
  <c r="AG127" i="8"/>
  <c r="AG128" i="8"/>
  <c r="AG131" i="8"/>
  <c r="AG135" i="8"/>
  <c r="AG12" i="8"/>
  <c r="AH127" i="8"/>
  <c r="AH128" i="8"/>
  <c r="AH129" i="8"/>
  <c r="AH130" i="8"/>
  <c r="AH131" i="8"/>
  <c r="AH12" i="8"/>
  <c r="AI126" i="8"/>
  <c r="AI131" i="8"/>
  <c r="AI132" i="8"/>
  <c r="AI12" i="8"/>
  <c r="Z13" i="8"/>
  <c r="AA13" i="8"/>
  <c r="AB13" i="8"/>
  <c r="AC13" i="8"/>
  <c r="AD13" i="8"/>
  <c r="AF13" i="8"/>
  <c r="AG13" i="8"/>
  <c r="AH13" i="8"/>
  <c r="AI13" i="8"/>
  <c r="Z15" i="8"/>
  <c r="Z14" i="8"/>
  <c r="AA15" i="8"/>
  <c r="AA14" i="8"/>
  <c r="AB15" i="8"/>
  <c r="AB14" i="8"/>
  <c r="AC15" i="8"/>
  <c r="AC14" i="8"/>
  <c r="AD15" i="8"/>
  <c r="AD14" i="8"/>
  <c r="AF15" i="8"/>
  <c r="AF14" i="8"/>
  <c r="AG15" i="8"/>
  <c r="AG14" i="8"/>
  <c r="AH15" i="8"/>
  <c r="AH14" i="8"/>
  <c r="AI15" i="8"/>
  <c r="AI14" i="8"/>
  <c r="C142" i="8"/>
  <c r="C143" i="8"/>
  <c r="C144" i="8"/>
  <c r="C146" i="8"/>
  <c r="C147" i="8"/>
  <c r="C148" i="8"/>
  <c r="C150" i="8"/>
  <c r="C151" i="8"/>
  <c r="C152" i="8"/>
  <c r="C153" i="8"/>
  <c r="C154" i="8"/>
  <c r="C156" i="8"/>
  <c r="C157" i="8"/>
  <c r="C160" i="8"/>
  <c r="C161" i="8"/>
  <c r="C163" i="8"/>
  <c r="C164" i="8"/>
  <c r="C165" i="8"/>
  <c r="C171" i="8"/>
  <c r="C172" i="8"/>
  <c r="C173" i="8"/>
  <c r="C174" i="8"/>
  <c r="C175" i="8"/>
  <c r="C176" i="8"/>
  <c r="C177" i="8"/>
  <c r="C178" i="8"/>
  <c r="C179" i="8"/>
  <c r="C180" i="8"/>
  <c r="C18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F180" i="8"/>
  <c r="G180" i="8"/>
  <c r="H180" i="8"/>
  <c r="I180" i="8"/>
  <c r="J180" i="8"/>
  <c r="L180" i="8"/>
  <c r="M180" i="8"/>
  <c r="N180" i="8"/>
  <c r="O180" i="8"/>
  <c r="F181" i="8"/>
  <c r="G181" i="8"/>
  <c r="H181" i="8"/>
  <c r="I181" i="8"/>
  <c r="J181" i="8"/>
  <c r="L181" i="8"/>
  <c r="M181" i="8"/>
  <c r="N181" i="8"/>
  <c r="O181" i="8"/>
  <c r="F183" i="8"/>
  <c r="F182" i="8"/>
  <c r="G183" i="8"/>
  <c r="G182" i="8"/>
  <c r="H183" i="8"/>
  <c r="H182" i="8"/>
  <c r="I183" i="8"/>
  <c r="I182" i="8"/>
  <c r="J183" i="8"/>
  <c r="J182" i="8"/>
  <c r="K183" i="8"/>
  <c r="K182" i="8"/>
  <c r="L183" i="8"/>
  <c r="L182" i="8"/>
  <c r="M183" i="8"/>
  <c r="M182" i="8"/>
  <c r="N183" i="8"/>
  <c r="N182" i="8"/>
  <c r="O183" i="8"/>
  <c r="O182" i="8"/>
  <c r="C226" i="8"/>
  <c r="D226" i="8"/>
  <c r="F226" i="8"/>
  <c r="E226" i="8"/>
  <c r="C227" i="8"/>
  <c r="D227" i="8"/>
  <c r="F227" i="8"/>
  <c r="E227" i="8"/>
  <c r="C228" i="8"/>
  <c r="D228" i="8"/>
  <c r="F228" i="8"/>
  <c r="E228" i="8"/>
  <c r="B2" i="11"/>
  <c r="C2" i="11"/>
  <c r="D2" i="11"/>
  <c r="E2" i="11"/>
  <c r="F2" i="11"/>
  <c r="B3" i="11"/>
  <c r="C3" i="11"/>
  <c r="D3" i="11"/>
  <c r="E3" i="11"/>
  <c r="F3" i="11"/>
  <c r="B4" i="11"/>
  <c r="C4" i="11"/>
  <c r="D4" i="11"/>
  <c r="E4" i="11"/>
  <c r="F4" i="11"/>
  <c r="B5" i="11"/>
  <c r="C5" i="11"/>
  <c r="D5" i="11"/>
  <c r="E5" i="11"/>
  <c r="F5" i="11"/>
  <c r="B6" i="11"/>
  <c r="C6" i="11"/>
  <c r="D6" i="11"/>
  <c r="E6" i="11"/>
  <c r="F6" i="11"/>
  <c r="B7" i="11"/>
  <c r="C7" i="11"/>
  <c r="D7" i="11"/>
  <c r="E7" i="11"/>
  <c r="F7" i="11"/>
  <c r="B8" i="11"/>
  <c r="C8" i="11"/>
  <c r="D8" i="11"/>
  <c r="E8" i="11"/>
  <c r="F8" i="11"/>
  <c r="G39" i="11"/>
  <c r="H39" i="11"/>
  <c r="I39" i="11"/>
  <c r="J39" i="11"/>
  <c r="K39" i="11"/>
  <c r="L39" i="11"/>
  <c r="M39" i="11"/>
  <c r="N39" i="11"/>
  <c r="G40" i="11"/>
  <c r="H40" i="11"/>
  <c r="I40" i="11"/>
  <c r="J40" i="11"/>
  <c r="K40" i="11"/>
  <c r="L40" i="11"/>
  <c r="M40" i="11"/>
  <c r="N40" i="11"/>
  <c r="G41" i="11"/>
  <c r="H41" i="11"/>
  <c r="I41" i="11"/>
  <c r="J41" i="11"/>
  <c r="K41" i="11"/>
  <c r="L41" i="11"/>
  <c r="M41" i="11"/>
  <c r="N41" i="11"/>
  <c r="G42" i="11"/>
  <c r="H42" i="11"/>
  <c r="I42" i="11"/>
  <c r="J42" i="11"/>
  <c r="K42" i="11"/>
  <c r="L42" i="11"/>
  <c r="M42" i="11"/>
  <c r="N42" i="11"/>
  <c r="G43" i="11"/>
  <c r="H43" i="11"/>
  <c r="I43" i="11"/>
  <c r="J43" i="11"/>
  <c r="K43" i="11"/>
  <c r="L43" i="11"/>
  <c r="M43" i="11"/>
  <c r="N43" i="11"/>
  <c r="G44" i="11"/>
  <c r="H44" i="11"/>
  <c r="I44" i="11"/>
  <c r="J44" i="11"/>
  <c r="K44" i="11"/>
  <c r="L44" i="11"/>
  <c r="M44" i="11"/>
  <c r="N44" i="11"/>
  <c r="B3" i="10"/>
  <c r="I3" i="10"/>
  <c r="J3" i="10"/>
  <c r="K3" i="10"/>
  <c r="L3" i="10"/>
  <c r="M3" i="10"/>
  <c r="B4" i="10"/>
  <c r="C4" i="10"/>
  <c r="J4" i="10"/>
  <c r="K4" i="10"/>
  <c r="L4" i="10"/>
  <c r="M4" i="10"/>
  <c r="B5" i="10"/>
  <c r="C5" i="10"/>
  <c r="D5" i="10"/>
  <c r="K5" i="10"/>
  <c r="L5" i="10"/>
  <c r="M5" i="10"/>
  <c r="B6" i="10"/>
  <c r="C6" i="10"/>
  <c r="D6" i="10"/>
  <c r="E6" i="10"/>
  <c r="L6" i="10"/>
  <c r="M6" i="10"/>
  <c r="B7" i="10"/>
  <c r="C7" i="10"/>
  <c r="D7" i="10"/>
  <c r="E7" i="10"/>
  <c r="F7" i="10"/>
  <c r="M7" i="10"/>
  <c r="B11" i="10"/>
  <c r="C11" i="10"/>
  <c r="D11" i="10"/>
  <c r="E11" i="10"/>
  <c r="F11" i="10"/>
  <c r="B12" i="10"/>
  <c r="C12" i="10"/>
  <c r="D12" i="10"/>
  <c r="E12" i="10"/>
  <c r="F12" i="10"/>
  <c r="B13" i="10"/>
  <c r="C13" i="10"/>
  <c r="D13" i="10"/>
  <c r="E13" i="10"/>
  <c r="F13" i="10"/>
  <c r="B14" i="10"/>
  <c r="C14" i="10"/>
  <c r="D14" i="10"/>
  <c r="E14" i="10"/>
  <c r="F14" i="10"/>
  <c r="B15" i="10"/>
  <c r="C15" i="10"/>
  <c r="D15" i="10"/>
  <c r="E15" i="10"/>
  <c r="F15" i="10"/>
  <c r="B16" i="10"/>
  <c r="C16" i="10"/>
  <c r="D16" i="10"/>
  <c r="E16" i="10"/>
  <c r="F16" i="10"/>
  <c r="B17" i="10"/>
  <c r="C17" i="10"/>
  <c r="D17" i="10"/>
  <c r="E17" i="10"/>
  <c r="F17" i="10"/>
  <c r="B18" i="10"/>
  <c r="C18" i="10"/>
  <c r="D18" i="10"/>
  <c r="E18" i="10"/>
  <c r="F18" i="10"/>
  <c r="G49" i="10"/>
  <c r="H49" i="10"/>
  <c r="I49" i="10"/>
  <c r="J49" i="10"/>
  <c r="K49" i="10"/>
  <c r="L49" i="10"/>
  <c r="M49" i="10"/>
  <c r="N49" i="10"/>
  <c r="G50" i="10"/>
  <c r="H50" i="10"/>
  <c r="I50" i="10"/>
  <c r="J50" i="10"/>
  <c r="K50" i="10"/>
  <c r="L50" i="10"/>
  <c r="M50" i="10"/>
  <c r="N50" i="10"/>
  <c r="G51" i="10"/>
  <c r="H51" i="10"/>
  <c r="I51" i="10"/>
  <c r="J51" i="10"/>
  <c r="K51" i="10"/>
  <c r="L51" i="10"/>
  <c r="M51" i="10"/>
  <c r="N51" i="10"/>
  <c r="G52" i="10"/>
  <c r="H52" i="10"/>
  <c r="I52" i="10"/>
  <c r="J52" i="10"/>
  <c r="K52" i="10"/>
  <c r="L52" i="10"/>
  <c r="M52" i="10"/>
  <c r="N52" i="10"/>
  <c r="O16" i="3"/>
  <c r="O17" i="3"/>
  <c r="O18" i="3"/>
  <c r="L19" i="3"/>
  <c r="M19" i="3"/>
  <c r="N19" i="3"/>
  <c r="O19" i="3"/>
</calcChain>
</file>

<file path=xl/sharedStrings.xml><?xml version="1.0" encoding="utf-8"?>
<sst xmlns="http://schemas.openxmlformats.org/spreadsheetml/2006/main" count="4097" uniqueCount="628">
  <si>
    <t>choppy surge, site was close to the "Stonehenge" type rock outcrop</t>
  </si>
  <si>
    <t>two pairs</t>
  </si>
  <si>
    <t>four pairs</t>
  </si>
  <si>
    <t>or maybe L. dardennii?</t>
  </si>
  <si>
    <t>1 male, 3 females</t>
  </si>
  <si>
    <t>3 pairs, &gt;30 individuals total</t>
  </si>
  <si>
    <t>5 pairs w/ many juveniles</t>
  </si>
  <si>
    <r>
      <t xml:space="preserve">presumably </t>
    </r>
    <r>
      <rPr>
        <i/>
        <sz val="10"/>
        <rFont val="Arial"/>
      </rPr>
      <t>X. spiloptera?</t>
    </r>
  </si>
  <si>
    <t>Jakobsen's #1</t>
  </si>
  <si>
    <t>maybe J regani?</t>
  </si>
  <si>
    <t>with nest</t>
  </si>
  <si>
    <t>two schools</t>
  </si>
  <si>
    <t>plus 6 subadults, many juveniles in 2 nests</t>
  </si>
  <si>
    <t>Petrochromis spec</t>
  </si>
  <si>
    <t>Synodontis sp.</t>
  </si>
  <si>
    <t>Caecomastacembalus sp.</t>
  </si>
  <si>
    <t>Jakobsen's #2</t>
  </si>
  <si>
    <t># of Indviduals</t>
  </si>
  <si>
    <t>NA</t>
  </si>
  <si>
    <t>Independent contrasts (based on consensus tree)</t>
  </si>
  <si>
    <t>T-test</t>
  </si>
  <si>
    <t>t (df=5)</t>
  </si>
  <si>
    <t>Consensus tree</t>
  </si>
  <si>
    <t xml:space="preserve">Location </t>
  </si>
  <si>
    <t>Depth Min</t>
  </si>
  <si>
    <t>Depth Max</t>
  </si>
  <si>
    <t>Rugosity (average)</t>
  </si>
  <si>
    <t>Rock (L)</t>
  </si>
  <si>
    <t>Rock (W)</t>
  </si>
  <si>
    <t>Rock (H)</t>
  </si>
  <si>
    <t xml:space="preserve">Average Rock Size </t>
  </si>
  <si>
    <t># of species</t>
  </si>
  <si>
    <t># Of species</t>
  </si>
  <si>
    <t># of Individuals</t>
  </si>
  <si>
    <t>X</t>
  </si>
  <si>
    <t>Jakobsens #2</t>
  </si>
  <si>
    <t>Average Rock Size</t>
  </si>
  <si>
    <t>Nest Diameter</t>
  </si>
  <si>
    <t xml:space="preserve">HillTop </t>
  </si>
  <si>
    <t>Mzungu beach</t>
  </si>
  <si>
    <t>school</t>
  </si>
  <si>
    <t xml:space="preserve">Species </t>
  </si>
  <si>
    <t>(</t>
  </si>
  <si>
    <t>V, 2 min, A. leptura (50:00-60:00)</t>
  </si>
  <si>
    <t>V, 2 min, X. spiloptera (39:00-42:00)</t>
  </si>
  <si>
    <t>x0.15x0.15 N. brichardi</t>
  </si>
  <si>
    <t>x0.5x0.7 N. furcifer</t>
  </si>
  <si>
    <t>x1.1x0.7 N. furcifer</t>
  </si>
  <si>
    <t>x0.3x0.6 N. furcifer</t>
  </si>
  <si>
    <t>x0.2x0.4 N. tretocephalus</t>
  </si>
  <si>
    <t>13/2003</t>
  </si>
  <si>
    <t>males</t>
  </si>
  <si>
    <t>1 pair w/ juveniles</t>
  </si>
  <si>
    <t>1 male, 2 females</t>
  </si>
  <si>
    <t>X. flavipinnis pair passing by at the sandy edge</t>
  </si>
  <si>
    <t>4º 53.218 S</t>
  </si>
  <si>
    <t>29º 37.216 E</t>
  </si>
  <si>
    <t>stdev</t>
  </si>
  <si>
    <t>or more</t>
  </si>
  <si>
    <t>Sorted values from grand mean table</t>
  </si>
  <si>
    <t>Means</t>
  </si>
  <si>
    <t>All measures</t>
  </si>
  <si>
    <t>habitat</t>
  </si>
  <si>
    <t>quadrate</t>
  </si>
  <si>
    <t>norm. avg rugosity</t>
  </si>
  <si>
    <t>avg # conspecifics (for focal Ectodini species only)</t>
  </si>
  <si>
    <t>Conspecifics #</t>
  </si>
  <si>
    <t>not updated</t>
  </si>
  <si>
    <t>2</t>
  </si>
  <si>
    <t>1</t>
  </si>
  <si>
    <t>3</t>
  </si>
  <si>
    <t>5</t>
  </si>
  <si>
    <t>4</t>
  </si>
  <si>
    <t>6</t>
  </si>
  <si>
    <t>species</t>
  </si>
  <si>
    <t>species #</t>
  </si>
  <si>
    <t>individual #</t>
  </si>
  <si>
    <t>conspecific #</t>
  </si>
  <si>
    <t>N. mondabu</t>
  </si>
  <si>
    <t>X. papilio</t>
  </si>
  <si>
    <t>2/7/0</t>
  </si>
  <si>
    <t>5/14/4</t>
  </si>
  <si>
    <t>0/2/1</t>
  </si>
  <si>
    <t>2/4/0</t>
  </si>
  <si>
    <t>2/7/4</t>
  </si>
  <si>
    <t>3/5/0</t>
  </si>
  <si>
    <t>0/2/0</t>
  </si>
  <si>
    <t>Olf. Bulb</t>
  </si>
  <si>
    <t>Cerebellum</t>
  </si>
  <si>
    <t>Tel.</t>
  </si>
  <si>
    <t>OT</t>
  </si>
  <si>
    <t>Medulla</t>
  </si>
  <si>
    <t>GSI</t>
  </si>
  <si>
    <t>A. burtoni</t>
  </si>
  <si>
    <t>rugosity</t>
  </si>
  <si>
    <t>Species #</t>
  </si>
  <si>
    <t>avg. rock size</t>
  </si>
  <si>
    <t>rock size</t>
  </si>
  <si>
    <t>Individual #</t>
  </si>
  <si>
    <t>Conspecific #</t>
  </si>
  <si>
    <t>Rock Size</t>
  </si>
  <si>
    <t>Norm. Rock Size</t>
  </si>
  <si>
    <t>Norm. Rock Vol</t>
  </si>
  <si>
    <t>Whole Brain</t>
  </si>
  <si>
    <t>Olfactory Bulb</t>
  </si>
  <si>
    <t>Telencephalon</t>
  </si>
  <si>
    <t>Optic Tectum</t>
  </si>
  <si>
    <t>Pearson's r</t>
  </si>
  <si>
    <t>Rock size</t>
  </si>
  <si>
    <t>Habitat Measures</t>
  </si>
  <si>
    <t>Habitat vs Brain</t>
  </si>
  <si>
    <t>Polygynous</t>
  </si>
  <si>
    <t>Biparental</t>
  </si>
  <si>
    <t>Rock average</t>
  </si>
  <si>
    <t>Average</t>
  </si>
  <si>
    <t>Std dev</t>
  </si>
  <si>
    <t>Avg Rock Edge</t>
  </si>
  <si>
    <t>Normalized Avg Rock Edge</t>
  </si>
  <si>
    <t>Grand Mean Table</t>
  </si>
  <si>
    <t>normalized avg rugosity</t>
  </si>
  <si>
    <t>Sorted values from above</t>
  </si>
  <si>
    <t>Value</t>
  </si>
  <si>
    <t>Averages</t>
  </si>
  <si>
    <t>Std devs</t>
  </si>
  <si>
    <t>Med</t>
  </si>
  <si>
    <t>norm rugosity</t>
  </si>
  <si>
    <t>Dors Med</t>
  </si>
  <si>
    <t>SE</t>
  </si>
  <si>
    <t>n=</t>
  </si>
  <si>
    <t>+/-0.2</t>
  </si>
  <si>
    <t>0.4</t>
  </si>
  <si>
    <t>0.6</t>
  </si>
  <si>
    <t>0.8</t>
  </si>
  <si>
    <t>-0.4</t>
  </si>
  <si>
    <t>-0.6</t>
  </si>
  <si>
    <t>-0.8</t>
  </si>
  <si>
    <t>-1.0</t>
  </si>
  <si>
    <t>1.0</t>
  </si>
  <si>
    <t>Tel Fraction Avg</t>
  </si>
  <si>
    <t>N</t>
  </si>
  <si>
    <t>&gt;100, large school</t>
  </si>
  <si>
    <t>Std error</t>
  </si>
  <si>
    <t>Quadrate</t>
  </si>
  <si>
    <t>#5, ?</t>
  </si>
  <si>
    <t>#6, E. melanogenys</t>
  </si>
  <si>
    <t>in shell nests at quadrat corners, 1 male and 2 females passing through</t>
  </si>
  <si>
    <t>plus a small school sifting through</t>
  </si>
  <si>
    <t>Xenotilapia flavipinnis "Nyanza Lac"</t>
  </si>
  <si>
    <t>Mathias identified those</t>
  </si>
  <si>
    <t>Neolamprologus ventralis</t>
  </si>
  <si>
    <t>18/2003</t>
  </si>
  <si>
    <t>2 pairs, plus school of 14 [assing through</t>
  </si>
  <si>
    <t>19/2003</t>
  </si>
  <si>
    <t>Sample size</t>
  </si>
  <si>
    <t>Punda Melea</t>
  </si>
  <si>
    <t>x0.14 high N. furcifer</t>
  </si>
  <si>
    <t>29º 35.244 E</t>
  </si>
  <si>
    <t>4º 54.671 S</t>
  </si>
  <si>
    <t>29º 35.924 E</t>
  </si>
  <si>
    <t>Behavioral Obs.</t>
  </si>
  <si>
    <t>P, X. ochrogenys</t>
  </si>
  <si>
    <t>~7</t>
  </si>
  <si>
    <t>Neolamprologus tetrocanthus</t>
  </si>
  <si>
    <t>Species ID to be verified by video</t>
  </si>
  <si>
    <t>♀♀ are either yellow, black, or white, w/o yellow tips on pectoral fins</t>
  </si>
  <si>
    <t>pair</t>
  </si>
  <si>
    <t>pair in the top left corner</t>
  </si>
  <si>
    <t>pair w/ juveniles</t>
  </si>
  <si>
    <t>Cyprochromis leptosoma</t>
  </si>
  <si>
    <t>V, 2+ min, X. spiloptera</t>
  </si>
  <si>
    <t>na</t>
  </si>
  <si>
    <t>2 groups</t>
  </si>
  <si>
    <t>all females, a male nest but he was absent</t>
  </si>
  <si>
    <t>and a few juveniles</t>
  </si>
  <si>
    <t>Neolamprologus falcicula</t>
  </si>
  <si>
    <t>something black with small spots</t>
  </si>
  <si>
    <t>Jakobsen's # 2</t>
  </si>
  <si>
    <t>Lates stapersi</t>
  </si>
  <si>
    <t>females</t>
  </si>
  <si>
    <t>pair in nest</t>
  </si>
  <si>
    <t>or more in school</t>
  </si>
  <si>
    <t>1/1/2</t>
  </si>
  <si>
    <t>1998/2003/2004</t>
  </si>
  <si>
    <t>1(4)/3/2</t>
  </si>
  <si>
    <t>1/7/2</t>
  </si>
  <si>
    <t>1/3/2</t>
  </si>
  <si>
    <t>2/6/1</t>
  </si>
  <si>
    <t>5/7/1</t>
  </si>
  <si>
    <t>0/0/3</t>
  </si>
  <si>
    <t>1/6/3</t>
  </si>
  <si>
    <t>X. boulengeri</t>
  </si>
  <si>
    <t>0/0/0</t>
  </si>
  <si>
    <t>2004</t>
  </si>
  <si>
    <t>Total</t>
  </si>
  <si>
    <t>2/0/4</t>
  </si>
  <si>
    <t>Jakobsens beach 1</t>
  </si>
  <si>
    <t>TAFIRI bech</t>
  </si>
  <si>
    <t>HillTop beach</t>
  </si>
  <si>
    <t>Jakobsens beach 2</t>
  </si>
  <si>
    <t xml:space="preserve">Rock </t>
  </si>
  <si>
    <t>N/A</t>
  </si>
  <si>
    <t>=average(V146:V171</t>
  </si>
  <si>
    <t>=AVERAGE(V129:V145)</t>
  </si>
  <si>
    <t>=average(V172:V187</t>
  </si>
  <si>
    <t>=average(V188:V192</t>
  </si>
  <si>
    <t>=average(V233:V238</t>
  </si>
  <si>
    <t>=average(V239:V244</t>
  </si>
  <si>
    <t>=avearge(V245:V258</t>
  </si>
  <si>
    <t>=average(V113:V128</t>
  </si>
  <si>
    <t>=R274=average(V193:V232</t>
  </si>
  <si>
    <t xml:space="preserve">Hilltop </t>
  </si>
  <si>
    <t>Jakobsens 1</t>
  </si>
  <si>
    <t>Jakobsens</t>
  </si>
  <si>
    <t xml:space="preserve"> =average(</t>
  </si>
  <si>
    <t># of individuals</t>
  </si>
  <si>
    <t>Ave. Rock Size</t>
  </si>
  <si>
    <t>many nests with babies</t>
  </si>
  <si>
    <t>Neolamprologus splendens</t>
  </si>
  <si>
    <t>not sure what they are dark but look like brichardi shape</t>
  </si>
  <si>
    <t>4º 53.283 S</t>
  </si>
  <si>
    <t>29º 36.708 E</t>
  </si>
  <si>
    <t>nest w/ many juveniles outside quadrate</t>
  </si>
  <si>
    <t>Suzy</t>
  </si>
  <si>
    <t>1/2004</t>
  </si>
  <si>
    <t>2/2004</t>
  </si>
  <si>
    <t>3/2004</t>
  </si>
  <si>
    <t>5/2004</t>
  </si>
  <si>
    <t>4/2004</t>
  </si>
  <si>
    <t>(8/1998)</t>
  </si>
  <si>
    <t>(9/1998)</t>
  </si>
  <si>
    <t>X. bathyphila</t>
  </si>
  <si>
    <t>C. brichardi</t>
  </si>
  <si>
    <t>8/1998</t>
  </si>
  <si>
    <t>9/1998</t>
  </si>
  <si>
    <t>avg rugosity</t>
  </si>
  <si>
    <t>se</t>
  </si>
  <si>
    <t>Brain</t>
  </si>
  <si>
    <t>IH</t>
  </si>
  <si>
    <t>Hypothalamus</t>
  </si>
  <si>
    <t>nest at quadrat border, male ventures into quadrat</t>
  </si>
  <si>
    <t>Lamprologus lemairii</t>
  </si>
  <si>
    <t>Julidochromis marlieri</t>
  </si>
  <si>
    <t>Auchenoglanis occidentalis</t>
  </si>
  <si>
    <t>big catfish</t>
  </si>
  <si>
    <t>Synodontis spec.</t>
  </si>
  <si>
    <t>Caecomastacembalus frenatus</t>
  </si>
  <si>
    <t>another catfish</t>
  </si>
  <si>
    <t>V, 2 min, N. furcifer (00:31-6:00)</t>
  </si>
  <si>
    <t>V, 2 min, A. leptura (30:00-32:00)</t>
  </si>
  <si>
    <t>V, 2 min, N. tretocephalus (12:45-16:00)</t>
  </si>
  <si>
    <t>V, 2 min, N. tretocephalus (20:00)</t>
  </si>
  <si>
    <t>V, 2 min, N. tretocephalus (28:00-30:00)</t>
  </si>
  <si>
    <t>Bathybates spec.</t>
  </si>
  <si>
    <t>2 pairs</t>
  </si>
  <si>
    <t>2 males, 1 female</t>
  </si>
  <si>
    <t>4 pairs w/ juveniles</t>
  </si>
  <si>
    <t>2 pairs, 1 single</t>
  </si>
  <si>
    <t>x0.2x0.3 N. brichardi</t>
  </si>
  <si>
    <t>x0.3x.06 N. furcifer</t>
  </si>
  <si>
    <t>x0.15xdeep N.furcifer</t>
  </si>
  <si>
    <t>x0.7x0.9 N. furcifer</t>
  </si>
  <si>
    <t>10/2003</t>
  </si>
  <si>
    <t>x0.4 N. furcifer</t>
  </si>
  <si>
    <t>x0.25 N. furcifer</t>
  </si>
  <si>
    <t>L. callipterus</t>
  </si>
  <si>
    <t>1 male, 5 females</t>
  </si>
  <si>
    <t>6 pairs with juveniles, plus ~20 aggregation fish</t>
  </si>
  <si>
    <t>V, 2 min, E. melanogenys (00:35-05:33)</t>
  </si>
  <si>
    <t>V, 2 min, E. melanogenys (08:39-11:15)</t>
  </si>
  <si>
    <t>V, 2 min, X. flavipinnis (06:45-07:45)</t>
  </si>
  <si>
    <t>M, 2 min, E melanogenys</t>
  </si>
  <si>
    <t>14/2003</t>
  </si>
  <si>
    <t>7 males, 3 females</t>
  </si>
  <si>
    <t>school of juveniles came through</t>
  </si>
  <si>
    <t>2 pairs (1 w/ nest in quadrat)</t>
  </si>
  <si>
    <t>groups passes through grazing</t>
  </si>
  <si>
    <t>E. melanogenys 4</t>
  </si>
  <si>
    <t>x0.15 high E. melanogenys 5</t>
  </si>
  <si>
    <t>x0.05 high E. melanogenys 1</t>
  </si>
  <si>
    <t>x0.06 high E. melanogenys 2</t>
  </si>
  <si>
    <t>3/7/2</t>
  </si>
  <si>
    <t>0/1/0</t>
  </si>
  <si>
    <t>2/6/0</t>
  </si>
  <si>
    <t>0/7/20</t>
  </si>
  <si>
    <t>0/0/26</t>
  </si>
  <si>
    <t>1/2/26</t>
  </si>
  <si>
    <t>0/6/13</t>
  </si>
  <si>
    <t>0/3/0</t>
  </si>
  <si>
    <t>0/0/0 (6 lab)</t>
  </si>
  <si>
    <t>0/9/0</t>
  </si>
  <si>
    <t>0/8/0</t>
  </si>
  <si>
    <t>10</t>
  </si>
  <si>
    <t>0</t>
  </si>
  <si>
    <t>9</t>
  </si>
  <si>
    <t>25</t>
  </si>
  <si>
    <t>23</t>
  </si>
  <si>
    <t>15</t>
  </si>
  <si>
    <t>8/14/3</t>
  </si>
  <si>
    <t>4/9/2</t>
  </si>
  <si>
    <t>0/6/0</t>
  </si>
  <si>
    <t>2/6/2</t>
  </si>
  <si>
    <t>2/3/0</t>
  </si>
  <si>
    <t>9/7/3</t>
  </si>
  <si>
    <t>5(2)/1/3</t>
  </si>
  <si>
    <t>19</t>
  </si>
  <si>
    <t>4/6/0</t>
  </si>
  <si>
    <t>1/6/0</t>
  </si>
  <si>
    <t>Code</t>
  </si>
  <si>
    <t>AAA</t>
  </si>
  <si>
    <t>AA</t>
  </si>
  <si>
    <t>A</t>
  </si>
  <si>
    <t>B</t>
  </si>
  <si>
    <t>@Root</t>
  </si>
  <si>
    <t>Indep. Contrasts</t>
  </si>
  <si>
    <t>Social</t>
  </si>
  <si>
    <t>BA</t>
  </si>
  <si>
    <t>0 = monogamy; 1 = polygamy</t>
  </si>
  <si>
    <t>Original data</t>
  </si>
  <si>
    <t>1 pair w/ babies; 3 other adults; 1 juveniles;</t>
  </si>
  <si>
    <t>w/ many offspring</t>
  </si>
  <si>
    <t>school passing through in water colums</t>
  </si>
  <si>
    <t>1 pair passing through from nearby sand</t>
  </si>
  <si>
    <t>Quadrate #</t>
  </si>
  <si>
    <t>avg</t>
  </si>
  <si>
    <t>sd</t>
  </si>
  <si>
    <t>n</t>
  </si>
  <si>
    <t>avg n rugosity</t>
  </si>
  <si>
    <t># Species</t>
  </si>
  <si>
    <t># Individuals</t>
  </si>
  <si>
    <t>Katabe Beach</t>
  </si>
  <si>
    <t>C, exp. 27-9</t>
  </si>
  <si>
    <t>A, exp. 27-1</t>
  </si>
  <si>
    <t>B, exp. 27-1</t>
  </si>
  <si>
    <t>17/2003</t>
  </si>
  <si>
    <t>#1, E. melanogenys</t>
  </si>
  <si>
    <t>#2, ?</t>
  </si>
  <si>
    <t>#3, E. melanogenys</t>
  </si>
  <si>
    <t>#4, E. melanogenys</t>
  </si>
  <si>
    <t>x0.1hx0.16deep N. brichardi</t>
  </si>
  <si>
    <t>x0.17hx0.3deep N. brichardi</t>
  </si>
  <si>
    <t>x0.19hx0.04deep N. brichardi</t>
  </si>
  <si>
    <t>~1000</t>
  </si>
  <si>
    <t>large school in open water</t>
  </si>
  <si>
    <t>Petrochromis fasciolatus</t>
  </si>
  <si>
    <t>Neolamprologus leloupi</t>
  </si>
  <si>
    <t>Ophthalmotilapia nasuta</t>
  </si>
  <si>
    <t>11/1998</t>
  </si>
  <si>
    <t>Mwamahunga</t>
  </si>
  <si>
    <t>12/1998</t>
  </si>
  <si>
    <t>mostly fused rock</t>
  </si>
  <si>
    <t>x0.04hx0.09deep N. brichardi</t>
  </si>
  <si>
    <t>x0.05hx0.1deep N. brichardi</t>
  </si>
  <si>
    <t>x0.03hx0deep N. brichardi</t>
  </si>
  <si>
    <t>large school</t>
  </si>
  <si>
    <t>Telmatochromis burgeoni</t>
  </si>
  <si>
    <t>1998</t>
  </si>
  <si>
    <t>2003</t>
  </si>
  <si>
    <t>4º 55.004 S</t>
  </si>
  <si>
    <t>4/2003</t>
  </si>
  <si>
    <t>Xenotilapia flavipinnis</t>
  </si>
  <si>
    <t>Comments</t>
  </si>
  <si>
    <t>large ♂ nests just outside quadrat</t>
  </si>
  <si>
    <t>Mzungu Beach</t>
  </si>
  <si>
    <t>5/2003</t>
  </si>
  <si>
    <t>4º 55.023 S</t>
  </si>
  <si>
    <t>29º 35.725 E</t>
  </si>
  <si>
    <t>w/ juveniles</t>
  </si>
  <si>
    <t>Tropheus moorii</t>
  </si>
  <si>
    <t>Tropheus duboisi</t>
  </si>
  <si>
    <t>1 pair</t>
  </si>
  <si>
    <t>4º 55.635 S</t>
  </si>
  <si>
    <t>29º 35.910 E</t>
  </si>
  <si>
    <t>Perissodus microlepis</t>
  </si>
  <si>
    <t>V, 2+ min, N. tretocephalus</t>
  </si>
  <si>
    <t>juvenile</t>
  </si>
  <si>
    <t>Telmatochromis brichardi</t>
  </si>
  <si>
    <t>few</t>
  </si>
  <si>
    <t>pair w/ many yellow juveniles</t>
  </si>
  <si>
    <t>quadrat contains many small snail shells</t>
  </si>
  <si>
    <t>V, 2 min, N. brichardi</t>
  </si>
  <si>
    <t>V, 2 min, N. tretocephalus</t>
  </si>
  <si>
    <t>1 juvenile, 2 adults</t>
  </si>
  <si>
    <t>20 cm, black, flat caudal fin</t>
  </si>
  <si>
    <t>mystery fish</t>
  </si>
  <si>
    <t>Synodontis caudopunctatus</t>
  </si>
  <si>
    <t>Plecodus paradoxus</t>
  </si>
  <si>
    <t>small, dark brown, black-tipped caudal fin</t>
  </si>
  <si>
    <t>7 pairs w/ many juveniles, possibly a few more nests</t>
  </si>
  <si>
    <t>Neolamprologus falcicula (?)</t>
  </si>
  <si>
    <t>large school (ca. 20)</t>
  </si>
  <si>
    <t>female</t>
  </si>
  <si>
    <t>1/1/0</t>
  </si>
  <si>
    <t>4º 54.537 S</t>
  </si>
  <si>
    <t>29º 35.898 E</t>
  </si>
  <si>
    <t>JB 20040628 Quadrate 1</t>
  </si>
  <si>
    <t>JB 20040630 Quadrate 3</t>
  </si>
  <si>
    <t>100s</t>
  </si>
  <si>
    <t>small</t>
  </si>
  <si>
    <t>huge swarm just outside the square</t>
  </si>
  <si>
    <t>Hilltop cliffs, south</t>
  </si>
  <si>
    <t>JB 20040630 Quadrate 4</t>
  </si>
  <si>
    <t>HT 20040709 Quadrate 5</t>
  </si>
  <si>
    <t>many juveniles</t>
  </si>
  <si>
    <t>nest outside quadrate</t>
  </si>
  <si>
    <t>Synodontis multipunctatus</t>
  </si>
  <si>
    <t>larger school hovering nearby</t>
  </si>
  <si>
    <t>V, N. brichardi</t>
  </si>
  <si>
    <t>Behav.Obs.</t>
  </si>
  <si>
    <t>Quadrates</t>
  </si>
  <si>
    <t>Norm. Rugosity</t>
  </si>
  <si>
    <t>Quadrat</t>
  </si>
  <si>
    <t>Jakobsen's Beach #2</t>
  </si>
  <si>
    <t>12/2003</t>
  </si>
  <si>
    <t>1 male courting vigourously</t>
  </si>
  <si>
    <t>2 pairs (1 breeding) + large school of juveniles</t>
  </si>
  <si>
    <t>at least 3 pairs</t>
  </si>
  <si>
    <t>1 male with 3 females</t>
  </si>
  <si>
    <t>5 males, 8 females</t>
  </si>
  <si>
    <t>Courting pair just outside, male ventured into quadrat</t>
  </si>
  <si>
    <t>1 pair w/ 3 juveniles</t>
  </si>
  <si>
    <t>nest outside quadrat</t>
  </si>
  <si>
    <t>Chalinochromis brichardi</t>
  </si>
  <si>
    <t>Petrochromis spec. "Kazumbe"</t>
  </si>
  <si>
    <t>Malapterurus spec.</t>
  </si>
  <si>
    <t>electric catfish</t>
  </si>
  <si>
    <t>ECTODINI</t>
  </si>
  <si>
    <t>LAMPROLOGINI</t>
  </si>
  <si>
    <t>(mouth-brooders)</t>
  </si>
  <si>
    <t>(substrate-guarders)</t>
  </si>
  <si>
    <t>Mating Type</t>
  </si>
  <si>
    <t>monogamous</t>
  </si>
  <si>
    <t>polygamous</t>
  </si>
  <si>
    <t>Parental Care</t>
  </si>
  <si>
    <t>biparental</t>
  </si>
  <si>
    <t>maternal</t>
  </si>
  <si>
    <t>cooperative</t>
  </si>
  <si>
    <t>Habitat Preference</t>
  </si>
  <si>
    <t>sand</t>
  </si>
  <si>
    <t>intermediate</t>
  </si>
  <si>
    <t>rock</t>
  </si>
  <si>
    <t>A. leptura</t>
  </si>
  <si>
    <t>N. brichardi</t>
  </si>
  <si>
    <t>N. furcifer</t>
  </si>
  <si>
    <t>N. tretocephalus</t>
  </si>
  <si>
    <t>8/2003</t>
  </si>
  <si>
    <t>Haplotaxodon microlepis</t>
  </si>
  <si>
    <t>(Callochromis stappersi)</t>
  </si>
  <si>
    <t>9/2003</t>
  </si>
  <si>
    <t>Xenotilapia boulengeri</t>
  </si>
  <si>
    <t>Telmatochromis bifrenatus</t>
  </si>
  <si>
    <t>Enantiopus melanogenys</t>
  </si>
  <si>
    <t>Lamprologus ocellatus</t>
  </si>
  <si>
    <t>13/1998</t>
  </si>
  <si>
    <t>of</t>
  </si>
  <si>
    <t>unknown</t>
  </si>
  <si>
    <t>C. furcifer</t>
  </si>
  <si>
    <t>O. ventralis</t>
  </si>
  <si>
    <t>Petrochromis famula</t>
  </si>
  <si>
    <t>Neolamprologus fasciatus</t>
  </si>
  <si>
    <t>Simochromis marginatus</t>
  </si>
  <si>
    <t>2 pairs w/ juveniles</t>
  </si>
  <si>
    <t>3 pairs</t>
  </si>
  <si>
    <t>1 pair in quadrat, 1 just outside</t>
  </si>
  <si>
    <t>11/2003</t>
  </si>
  <si>
    <t>1 nest just outside quadrat</t>
  </si>
  <si>
    <t>3 pairs w/ juveniles</t>
  </si>
  <si>
    <t>1 male, 4 females</t>
  </si>
  <si>
    <t>1 pair, 1 male with 3 female harem</t>
  </si>
  <si>
    <t>Neolamprologus bifasciatus</t>
  </si>
  <si>
    <t>Ectodini</t>
  </si>
  <si>
    <t>Lamprologini</t>
  </si>
  <si>
    <t>Xenotilapia ochrogenys</t>
  </si>
  <si>
    <t>Neolamprologus falcicula outside quadrat</t>
  </si>
  <si>
    <t>Neolamprologus tretocephalus outside quadrat in algae beds</t>
  </si>
  <si>
    <r>
      <t>Asprotilapia leptura</t>
    </r>
    <r>
      <rPr>
        <sz val="10"/>
        <rFont val="Arial"/>
      </rPr>
      <t xml:space="preserve"> (n=4) outside quadrat</t>
    </r>
  </si>
  <si>
    <t>X. spiloptera</t>
  </si>
  <si>
    <t>3/1998</t>
  </si>
  <si>
    <t>x0.3 rectangle</t>
  </si>
  <si>
    <t>X. ochrogenys</t>
  </si>
  <si>
    <t>x0.1 high E. melanogenys 3</t>
  </si>
  <si>
    <t>sterr</t>
  </si>
  <si>
    <t>count</t>
  </si>
  <si>
    <t xml:space="preserve"> </t>
  </si>
  <si>
    <t>Rugosity avg</t>
  </si>
  <si>
    <t>SD</t>
  </si>
  <si>
    <t>15/2003</t>
  </si>
  <si>
    <t>5 juveniles, 2 adults</t>
  </si>
  <si>
    <t>large colony just outside quadrat</t>
  </si>
  <si>
    <t>including 1 pair w/ nest</t>
  </si>
  <si>
    <t>pair passing through</t>
  </si>
  <si>
    <t>2 males, 5 females</t>
  </si>
  <si>
    <t>Spathodus erythrodon</t>
  </si>
  <si>
    <t>small, dark, many white vertical stripes, grazing between pebbles</t>
  </si>
  <si>
    <t>16/2003</t>
  </si>
  <si>
    <t>includes a school of 22 juveniles</t>
  </si>
  <si>
    <t>Bangwe Point</t>
  </si>
  <si>
    <t>4/1998</t>
  </si>
  <si>
    <t>x0.13hx0.18deep N. brichardi</t>
  </si>
  <si>
    <t>x0.12hx0.25deep N. brichardi</t>
  </si>
  <si>
    <t>x0.08hx0.18deep N. brichardi</t>
  </si>
  <si>
    <t>x0.13hx0.25deep N. brichardi</t>
  </si>
  <si>
    <t>Cyprichromis leptosoma</t>
  </si>
  <si>
    <t>small school</t>
  </si>
  <si>
    <t>5/1998</t>
  </si>
  <si>
    <t>Cyphotilapia frontosa</t>
  </si>
  <si>
    <t>Caecomasatcembalus moorii</t>
  </si>
  <si>
    <t>x0.08hx0.13deep N. brichardi</t>
  </si>
  <si>
    <t>x0.08hx0.1deep N. brichardi</t>
  </si>
  <si>
    <t>x0.1hx0.08deep N. brichardi</t>
  </si>
  <si>
    <t>Petrochromis spec. "Moshi"</t>
  </si>
  <si>
    <t>many</t>
  </si>
  <si>
    <t>Lamprologus callipterus</t>
  </si>
  <si>
    <t>Lamprichthys tanganicanus</t>
  </si>
  <si>
    <t>Ophthalmotilapia ventralis</t>
  </si>
  <si>
    <t>Limnotilapia dardenni</t>
  </si>
  <si>
    <t>Neolamprologus furcifer</t>
  </si>
  <si>
    <t>Neolamprologus brichardi</t>
  </si>
  <si>
    <t>Telmatochromis temporalis</t>
  </si>
  <si>
    <t>Neolamprologus mondabu</t>
  </si>
  <si>
    <t>Lobochilotes labiatus</t>
  </si>
  <si>
    <t>Jakobsen's Beach #1</t>
  </si>
  <si>
    <t>Intermediate</t>
  </si>
  <si>
    <t>3/2003</t>
  </si>
  <si>
    <t>w/ babies in nest A</t>
  </si>
  <si>
    <t>Xenotilapia spiloptera</t>
  </si>
  <si>
    <t>Simochromis diagramma</t>
  </si>
  <si>
    <t>Chalinochromis bifrenatus</t>
  </si>
  <si>
    <t>Neolamprologus tretocephalus</t>
  </si>
  <si>
    <t>Julidochromis regani</t>
  </si>
  <si>
    <t>w/ behavioral observations</t>
  </si>
  <si>
    <t>6-10 turrets per nest</t>
  </si>
  <si>
    <t>Jakobsen's Beach</t>
  </si>
  <si>
    <t>6/1998</t>
  </si>
  <si>
    <t>x0.13 deep X. flavipinnis</t>
  </si>
  <si>
    <t>x0.12 deep X. flavipinnis</t>
  </si>
  <si>
    <t>x0.14 deep X. flavipinnis</t>
  </si>
  <si>
    <t>x0.15 deep X. flavipinnis</t>
  </si>
  <si>
    <t>7/1998</t>
  </si>
  <si>
    <t>Tropheus spec.</t>
  </si>
  <si>
    <t>school coming through</t>
  </si>
  <si>
    <t>Date</t>
  </si>
  <si>
    <t>Site</t>
  </si>
  <si>
    <t>Location</t>
  </si>
  <si>
    <t>GPS Lat.</t>
  </si>
  <si>
    <t>GPS Long.</t>
  </si>
  <si>
    <t>Habitat</t>
  </si>
  <si>
    <t>Temp.</t>
  </si>
  <si>
    <t>Depth min.</t>
  </si>
  <si>
    <t>Depth max.</t>
  </si>
  <si>
    <t>Video #</t>
  </si>
  <si>
    <t>Film #</t>
  </si>
  <si>
    <t>Habitat sketch #</t>
  </si>
  <si>
    <t>Species</t>
  </si>
  <si>
    <t># individuals</t>
  </si>
  <si>
    <t>Kigoma Bay</t>
  </si>
  <si>
    <t>TAFIRI Beach</t>
  </si>
  <si>
    <t>Sand</t>
  </si>
  <si>
    <t>1/2003</t>
  </si>
  <si>
    <t>X. flavipinnis</t>
  </si>
  <si>
    <t>~10 pairs</t>
  </si>
  <si>
    <t>E. melanogenys</t>
  </si>
  <si>
    <t>Grammatotria lemairii</t>
  </si>
  <si>
    <t>Cardiopharynx schoutedeni</t>
  </si>
  <si>
    <t>Hilltop</t>
  </si>
  <si>
    <t>4º 53.223 S</t>
  </si>
  <si>
    <t>29º 36.726 E</t>
  </si>
  <si>
    <t>Rock</t>
  </si>
  <si>
    <t>2/2003</t>
  </si>
  <si>
    <t>Caecomastacembalus moorii</t>
  </si>
  <si>
    <t>Tropheus brichardi</t>
  </si>
  <si>
    <t>Depth min</t>
  </si>
  <si>
    <t>Depth max</t>
  </si>
  <si>
    <t>V, 2 min, E. melanogenys</t>
  </si>
  <si>
    <t>habitat video-taped above water</t>
  </si>
  <si>
    <t>Matthias only, could be other species</t>
  </si>
  <si>
    <t>V, 2 min, N. furcifer</t>
  </si>
  <si>
    <t>V, 2 min, A. leptura</t>
  </si>
  <si>
    <t>we laid gil net</t>
  </si>
  <si>
    <t>Lamprologus kungweensis</t>
  </si>
  <si>
    <t>?</t>
  </si>
  <si>
    <t>Paracyprochromis brieni</t>
  </si>
  <si>
    <t>4 pair w/ many juveniles</t>
  </si>
  <si>
    <t>V, X. flavipinnis</t>
  </si>
  <si>
    <t>V, C. furcifer</t>
  </si>
  <si>
    <t>14/1998</t>
  </si>
  <si>
    <t>"</t>
  </si>
  <si>
    <t>4 plus large school</t>
  </si>
  <si>
    <t>Simochromis babaulti</t>
  </si>
  <si>
    <t>Lepidiolamprologus cunningtoni</t>
  </si>
  <si>
    <t>Petrochromis spec.</t>
  </si>
  <si>
    <t>Neolamprologus toae</t>
  </si>
  <si>
    <t>Lamprichthys taganicanus</t>
  </si>
  <si>
    <t>6/2003</t>
  </si>
  <si>
    <t>.55 X .57</t>
  </si>
  <si>
    <t>.1 slope, C. furcifer</t>
  </si>
  <si>
    <t>.1 slope, O. ventralis</t>
  </si>
  <si>
    <t>2 nests w/ babies</t>
  </si>
  <si>
    <t>Neolamprologus spec.</t>
  </si>
  <si>
    <t>small, many light and dark vertical stripes</t>
  </si>
  <si>
    <t>black variety</t>
  </si>
  <si>
    <t>spotted</t>
  </si>
  <si>
    <t>7/2003</t>
  </si>
  <si>
    <t>1 juvenile, 1 adult</t>
  </si>
  <si>
    <t>pair w/ nest</t>
  </si>
  <si>
    <t>Rock length</t>
  </si>
  <si>
    <t>Rock width</t>
  </si>
  <si>
    <t>Rock height</t>
  </si>
  <si>
    <t>n/a</t>
  </si>
  <si>
    <t>Asprotilapia leptura</t>
  </si>
  <si>
    <t>Rugosity</t>
  </si>
  <si>
    <t>Crater/nest diam.</t>
  </si>
  <si>
    <t># species</t>
  </si>
  <si>
    <t>Nondwa Beach</t>
  </si>
  <si>
    <t>Cyathopharynx furcifer</t>
  </si>
  <si>
    <t>Lepidiolamprologus elongatus</t>
  </si>
  <si>
    <t>Petrochromis orthognathus</t>
  </si>
  <si>
    <t>Lepidiolamprologus attenuatus</t>
  </si>
  <si>
    <t>Robert's numbers are higher</t>
  </si>
  <si>
    <t>Nondwa Bay</t>
  </si>
  <si>
    <t>1/1998</t>
  </si>
  <si>
    <t>2/1998</t>
  </si>
  <si>
    <t>Neolamprologus meeli</t>
  </si>
  <si>
    <t>Xenotilapia ornatipinnis</t>
  </si>
  <si>
    <t>20 juveniles in school went through</t>
  </si>
  <si>
    <t>25.8 C</t>
  </si>
  <si>
    <t>10/1998</t>
  </si>
  <si>
    <t>Altolamprologus compressiceps</t>
  </si>
  <si>
    <t>Boulengerochromis microlepis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</si>
</sst>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4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sz val="8"/>
      <name val="Arial"/>
    </font>
    <font>
      <i/>
      <sz val="10"/>
      <name val="Arial"/>
    </font>
    <font>
      <sz val="10"/>
      <name val="Arial"/>
    </font>
    <font>
      <sz val="12"/>
      <name val="Times New Roman"/>
      <family val="1"/>
    </font>
    <font>
      <sz val="8"/>
      <name val="Arial"/>
    </font>
    <font>
      <b/>
      <sz val="8"/>
      <name val="Arial"/>
      <family val="2"/>
    </font>
    <font>
      <b/>
      <sz val="7"/>
      <name val="Arial"/>
      <family val="2"/>
    </font>
    <font>
      <i/>
      <sz val="8"/>
      <name val="Arial"/>
      <family val="2"/>
    </font>
    <font>
      <b/>
      <sz val="10"/>
      <name val="Arial"/>
    </font>
    <font>
      <sz val="10"/>
      <color indexed="10"/>
      <name val="Arial"/>
    </font>
    <font>
      <sz val="10"/>
      <color indexed="54"/>
      <name val="Arial"/>
      <family val="2"/>
    </font>
    <font>
      <b/>
      <sz val="10"/>
      <name val="Arial"/>
    </font>
    <font>
      <sz val="10"/>
      <name val="Arial"/>
    </font>
    <font>
      <i/>
      <sz val="10"/>
      <color indexed="10"/>
      <name val="Arial"/>
    </font>
    <font>
      <i/>
      <sz val="10"/>
      <color indexed="11"/>
      <name val="Arial"/>
    </font>
    <font>
      <i/>
      <sz val="10"/>
      <color indexed="12"/>
      <name val="Arial"/>
    </font>
    <font>
      <sz val="10"/>
      <color indexed="12"/>
      <name val="Arial"/>
    </font>
    <font>
      <sz val="8"/>
      <name val="Verdana"/>
    </font>
    <font>
      <i/>
      <sz val="10"/>
      <color indexed="57"/>
      <name val="Arial"/>
    </font>
    <font>
      <sz val="10"/>
      <color indexed="57"/>
      <name val="Arial"/>
    </font>
    <font>
      <i/>
      <sz val="10"/>
      <color indexed="17"/>
      <name val="Arial"/>
    </font>
    <font>
      <sz val="10"/>
      <color indexed="17"/>
      <name val="Arial"/>
    </font>
    <font>
      <i/>
      <sz val="10"/>
      <color indexed="18"/>
      <name val="Arial"/>
    </font>
    <font>
      <sz val="10"/>
      <color indexed="18"/>
      <name val="Arial"/>
    </font>
    <font>
      <sz val="10"/>
      <color indexed="11"/>
      <name val="Arial"/>
    </font>
    <font>
      <i/>
      <sz val="10"/>
      <color indexed="48"/>
      <name val="Arial"/>
    </font>
    <font>
      <sz val="10"/>
      <color indexed="48"/>
      <name val="Arial"/>
    </font>
    <font>
      <i/>
      <sz val="10"/>
      <color indexed="14"/>
      <name val="Arial"/>
    </font>
    <font>
      <sz val="10"/>
      <color indexed="14"/>
      <name val="Arial"/>
    </font>
    <font>
      <i/>
      <sz val="10"/>
      <color indexed="53"/>
      <name val="Arial"/>
    </font>
    <font>
      <sz val="10"/>
      <color indexed="53"/>
      <name val="Arial"/>
    </font>
    <font>
      <i/>
      <sz val="10"/>
      <color indexed="40"/>
      <name val="Arial"/>
    </font>
    <font>
      <sz val="10"/>
      <color indexed="40"/>
      <name val="Arial"/>
    </font>
    <font>
      <i/>
      <sz val="10"/>
      <color indexed="20"/>
      <name val="Arial"/>
    </font>
    <font>
      <sz val="10"/>
      <color indexed="20"/>
      <name val="Arial"/>
    </font>
    <font>
      <i/>
      <sz val="10"/>
      <color indexed="15"/>
      <name val="Arial"/>
    </font>
    <font>
      <sz val="10"/>
      <color indexed="15"/>
      <name val="Arial"/>
    </font>
    <font>
      <i/>
      <sz val="10"/>
      <color indexed="13"/>
      <name val="Arial"/>
    </font>
    <font>
      <sz val="10"/>
      <color indexed="13"/>
      <name val="Arial"/>
    </font>
  </fonts>
  <fills count="1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5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47">
    <xf numFmtId="0" fontId="0" fillId="0" borderId="0" xfId="0"/>
    <xf numFmtId="15" fontId="0" fillId="0" borderId="0" xfId="0" applyNumberFormat="1"/>
    <xf numFmtId="49" fontId="0" fillId="0" borderId="0" xfId="0" applyNumberFormat="1"/>
    <xf numFmtId="0" fontId="4" fillId="0" borderId="0" xfId="0" applyFont="1"/>
    <xf numFmtId="0" fontId="5" fillId="2" borderId="0" xfId="0" applyFont="1" applyFill="1"/>
    <xf numFmtId="49" fontId="5" fillId="2" borderId="0" xfId="0" applyNumberFormat="1" applyFont="1" applyFill="1"/>
    <xf numFmtId="0" fontId="5" fillId="2" borderId="0" xfId="1" applyFont="1" applyFill="1" applyAlignment="1" applyProtection="1"/>
    <xf numFmtId="0" fontId="6" fillId="0" borderId="0" xfId="0" applyFont="1"/>
    <xf numFmtId="0" fontId="0" fillId="0" borderId="1" xfId="0" applyBorder="1"/>
    <xf numFmtId="49" fontId="0" fillId="0" borderId="1" xfId="0" applyNumberFormat="1" applyBorder="1"/>
    <xf numFmtId="0" fontId="4" fillId="0" borderId="1" xfId="0" applyFont="1" applyBorder="1"/>
    <xf numFmtId="0" fontId="4" fillId="3" borderId="0" xfId="0" applyFont="1" applyFill="1"/>
    <xf numFmtId="0" fontId="4" fillId="3" borderId="1" xfId="0" applyFont="1" applyFill="1" applyBorder="1"/>
    <xf numFmtId="0" fontId="4" fillId="0" borderId="0" xfId="0" applyFont="1" applyBorder="1"/>
    <xf numFmtId="0" fontId="0" fillId="0" borderId="0" xfId="0" applyFill="1" applyBorder="1"/>
    <xf numFmtId="0" fontId="0" fillId="0" borderId="1" xfId="0" applyFill="1" applyBorder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0" xfId="1" applyFont="1" applyFill="1" applyAlignment="1" applyProtection="1"/>
    <xf numFmtId="0" fontId="7" fillId="0" borderId="0" xfId="0" applyFont="1" applyBorder="1"/>
    <xf numFmtId="0" fontId="7" fillId="0" borderId="2" xfId="0" applyFont="1" applyBorder="1"/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0" fillId="0" borderId="0" xfId="0" applyBorder="1"/>
    <xf numFmtId="0" fontId="10" fillId="3" borderId="3" xfId="0" applyFont="1" applyFill="1" applyBorder="1" applyAlignment="1">
      <alignment horizontal="center" vertical="center"/>
    </xf>
    <xf numFmtId="0" fontId="0" fillId="0" borderId="6" xfId="0" applyBorder="1"/>
    <xf numFmtId="0" fontId="10" fillId="0" borderId="7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49" fontId="10" fillId="0" borderId="9" xfId="0" applyNumberFormat="1" applyFont="1" applyFill="1" applyBorder="1" applyAlignment="1">
      <alignment horizontal="center" vertical="center"/>
    </xf>
    <xf numFmtId="49" fontId="10" fillId="0" borderId="10" xfId="0" applyNumberFormat="1" applyFont="1" applyFill="1" applyBorder="1" applyAlignment="1">
      <alignment horizontal="center" vertical="center"/>
    </xf>
    <xf numFmtId="49" fontId="10" fillId="0" borderId="11" xfId="0" applyNumberFormat="1" applyFont="1" applyFill="1" applyBorder="1" applyAlignment="1">
      <alignment horizontal="center" vertical="center"/>
    </xf>
    <xf numFmtId="49" fontId="10" fillId="0" borderId="12" xfId="0" applyNumberFormat="1" applyFont="1" applyFill="1" applyBorder="1" applyAlignment="1">
      <alignment horizontal="center" vertical="center"/>
    </xf>
    <xf numFmtId="49" fontId="10" fillId="0" borderId="13" xfId="0" applyNumberFormat="1" applyFont="1" applyFill="1" applyBorder="1" applyAlignment="1">
      <alignment horizontal="center" vertical="center"/>
    </xf>
    <xf numFmtId="49" fontId="10" fillId="0" borderId="14" xfId="0" applyNumberFormat="1" applyFont="1" applyFill="1" applyBorder="1" applyAlignment="1">
      <alignment horizontal="center" vertical="center"/>
    </xf>
    <xf numFmtId="49" fontId="0" fillId="0" borderId="0" xfId="0" applyNumberFormat="1" applyBorder="1"/>
    <xf numFmtId="49" fontId="10" fillId="0" borderId="15" xfId="0" applyNumberFormat="1" applyFont="1" applyBorder="1" applyAlignment="1">
      <alignment horizontal="center" vertical="center"/>
    </xf>
    <xf numFmtId="49" fontId="10" fillId="0" borderId="8" xfId="0" applyNumberFormat="1" applyFont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5" fillId="2" borderId="0" xfId="0" applyNumberFormat="1" applyFont="1" applyFill="1"/>
    <xf numFmtId="0" fontId="0" fillId="0" borderId="0" xfId="0" applyNumberFormat="1"/>
    <xf numFmtId="0" fontId="0" fillId="0" borderId="1" xfId="0" applyNumberFormat="1" applyBorder="1"/>
    <xf numFmtId="0" fontId="0" fillId="0" borderId="0" xfId="0" applyNumberFormat="1" applyBorder="1"/>
    <xf numFmtId="49" fontId="10" fillId="0" borderId="7" xfId="0" applyNumberFormat="1" applyFont="1" applyFill="1" applyBorder="1" applyAlignment="1">
      <alignment horizontal="center" vertical="center"/>
    </xf>
    <xf numFmtId="49" fontId="10" fillId="0" borderId="18" xfId="0" applyNumberFormat="1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49" fontId="10" fillId="0" borderId="6" xfId="0" applyNumberFormat="1" applyFont="1" applyFill="1" applyBorder="1" applyAlignment="1">
      <alignment horizontal="center" vertical="center"/>
    </xf>
    <xf numFmtId="49" fontId="7" fillId="0" borderId="19" xfId="0" applyNumberFormat="1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49" fontId="7" fillId="0" borderId="21" xfId="0" applyNumberFormat="1" applyFont="1" applyFill="1" applyBorder="1" applyAlignment="1">
      <alignment horizontal="center"/>
    </xf>
    <xf numFmtId="49" fontId="7" fillId="0" borderId="6" xfId="0" applyNumberFormat="1" applyFont="1" applyBorder="1" applyAlignment="1">
      <alignment horizontal="center"/>
    </xf>
    <xf numFmtId="49" fontId="7" fillId="0" borderId="22" xfId="0" applyNumberFormat="1" applyFont="1" applyBorder="1" applyAlignment="1">
      <alignment horizontal="center"/>
    </xf>
    <xf numFmtId="49" fontId="7" fillId="0" borderId="19" xfId="0" applyNumberFormat="1" applyFont="1" applyBorder="1" applyAlignment="1">
      <alignment horizontal="center"/>
    </xf>
    <xf numFmtId="49" fontId="7" fillId="0" borderId="21" xfId="0" applyNumberFormat="1" applyFont="1" applyBorder="1" applyAlignment="1">
      <alignment horizontal="center"/>
    </xf>
    <xf numFmtId="49" fontId="7" fillId="0" borderId="18" xfId="0" applyNumberFormat="1" applyFont="1" applyBorder="1" applyAlignment="1">
      <alignment horizontal="center"/>
    </xf>
    <xf numFmtId="49" fontId="7" fillId="0" borderId="23" xfId="0" applyNumberFormat="1" applyFont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5" fillId="0" borderId="0" xfId="0" applyFont="1" applyFill="1"/>
    <xf numFmtId="49" fontId="10" fillId="0" borderId="19" xfId="0" applyNumberFormat="1" applyFont="1" applyFill="1" applyBorder="1" applyAlignment="1">
      <alignment horizontal="center" vertical="center"/>
    </xf>
    <xf numFmtId="0" fontId="10" fillId="3" borderId="23" xfId="0" applyFont="1" applyFill="1" applyBorder="1" applyAlignment="1">
      <alignment horizontal="center" vertical="center"/>
    </xf>
    <xf numFmtId="0" fontId="5" fillId="2" borderId="2" xfId="0" applyFont="1" applyFill="1" applyBorder="1"/>
    <xf numFmtId="49" fontId="5" fillId="2" borderId="2" xfId="0" applyNumberFormat="1" applyFont="1" applyFill="1" applyBorder="1"/>
    <xf numFmtId="0" fontId="5" fillId="2" borderId="2" xfId="1" applyFont="1" applyFill="1" applyBorder="1" applyAlignment="1" applyProtection="1"/>
    <xf numFmtId="0" fontId="5" fillId="2" borderId="24" xfId="0" applyFont="1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0" borderId="27" xfId="0" applyBorder="1"/>
    <xf numFmtId="49" fontId="10" fillId="0" borderId="1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0" fillId="0" borderId="0" xfId="0" applyFill="1" applyBorder="1" applyAlignment="1">
      <alignment horizontal="right"/>
    </xf>
    <xf numFmtId="0" fontId="5" fillId="0" borderId="0" xfId="0" applyFont="1"/>
    <xf numFmtId="49" fontId="10" fillId="0" borderId="28" xfId="0" applyNumberFormat="1" applyFont="1" applyFill="1" applyBorder="1" applyAlignment="1">
      <alignment horizontal="center" vertical="center"/>
    </xf>
    <xf numFmtId="49" fontId="10" fillId="0" borderId="29" xfId="0" applyNumberFormat="1" applyFont="1" applyFill="1" applyBorder="1" applyAlignment="1">
      <alignment horizontal="center" vertical="center"/>
    </xf>
    <xf numFmtId="49" fontId="10" fillId="3" borderId="2" xfId="0" applyNumberFormat="1" applyFont="1" applyFill="1" applyBorder="1" applyAlignment="1">
      <alignment horizontal="center" vertical="center"/>
    </xf>
    <xf numFmtId="49" fontId="10" fillId="3" borderId="30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7" fillId="4" borderId="17" xfId="0" applyFont="1" applyFill="1" applyBorder="1" applyAlignment="1">
      <alignment horizontal="center"/>
    </xf>
    <xf numFmtId="49" fontId="7" fillId="4" borderId="31" xfId="0" applyNumberFormat="1" applyFont="1" applyFill="1" applyBorder="1" applyAlignment="1">
      <alignment horizontal="center"/>
    </xf>
    <xf numFmtId="0" fontId="4" fillId="3" borderId="0" xfId="0" applyFont="1" applyFill="1" applyBorder="1"/>
    <xf numFmtId="49" fontId="3" fillId="2" borderId="0" xfId="0" applyNumberFormat="1" applyFont="1" applyFill="1" applyAlignment="1">
      <alignment horizontal="center"/>
    </xf>
    <xf numFmtId="49" fontId="3" fillId="2" borderId="18" xfId="0" applyNumberFormat="1" applyFont="1" applyFill="1" applyBorder="1" applyAlignment="1">
      <alignment horizontal="center"/>
    </xf>
    <xf numFmtId="49" fontId="3" fillId="2" borderId="22" xfId="0" applyNumberFormat="1" applyFont="1" applyFill="1" applyBorder="1" applyAlignment="1">
      <alignment horizontal="center"/>
    </xf>
    <xf numFmtId="49" fontId="3" fillId="2" borderId="30" xfId="0" applyNumberFormat="1" applyFont="1" applyFill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1" fillId="0" borderId="0" xfId="0" applyFont="1"/>
    <xf numFmtId="0" fontId="5" fillId="2" borderId="1" xfId="0" applyFont="1" applyFill="1" applyBorder="1"/>
    <xf numFmtId="0" fontId="4" fillId="0" borderId="0" xfId="0" applyNumberFormat="1" applyFont="1"/>
    <xf numFmtId="49" fontId="5" fillId="0" borderId="0" xfId="0" applyNumberFormat="1" applyFont="1"/>
    <xf numFmtId="0" fontId="4" fillId="5" borderId="0" xfId="0" applyFont="1" applyFill="1"/>
    <xf numFmtId="0" fontId="10" fillId="3" borderId="1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/>
    </xf>
    <xf numFmtId="49" fontId="3" fillId="2" borderId="19" xfId="0" applyNumberFormat="1" applyFont="1" applyFill="1" applyBorder="1" applyAlignment="1">
      <alignment horizontal="center"/>
    </xf>
    <xf numFmtId="49" fontId="3" fillId="2" borderId="23" xfId="0" applyNumberFormat="1" applyFont="1" applyFill="1" applyBorder="1" applyAlignment="1">
      <alignment horizontal="center"/>
    </xf>
    <xf numFmtId="14" fontId="0" fillId="0" borderId="0" xfId="0" applyNumberFormat="1"/>
    <xf numFmtId="164" fontId="5" fillId="2" borderId="0" xfId="0" applyNumberFormat="1" applyFont="1" applyFill="1"/>
    <xf numFmtId="164" fontId="0" fillId="0" borderId="0" xfId="0" applyNumberFormat="1"/>
    <xf numFmtId="164" fontId="0" fillId="0" borderId="1" xfId="0" applyNumberFormat="1" applyBorder="1"/>
    <xf numFmtId="49" fontId="10" fillId="0" borderId="32" xfId="0" applyNumberFormat="1" applyFont="1" applyFill="1" applyBorder="1" applyAlignment="1">
      <alignment horizontal="center" vertical="center"/>
    </xf>
    <xf numFmtId="49" fontId="10" fillId="0" borderId="33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49" fontId="4" fillId="0" borderId="0" xfId="0" applyNumberFormat="1" applyFont="1"/>
    <xf numFmtId="0" fontId="11" fillId="0" borderId="0" xfId="0" applyFont="1" applyFill="1"/>
    <xf numFmtId="0" fontId="0" fillId="0" borderId="0" xfId="0" applyFill="1"/>
    <xf numFmtId="165" fontId="0" fillId="0" borderId="0" xfId="0" applyNumberFormat="1" applyFill="1"/>
    <xf numFmtId="0" fontId="1" fillId="4" borderId="0" xfId="0" applyFont="1" applyFill="1" applyBorder="1"/>
    <xf numFmtId="0" fontId="1" fillId="0" borderId="0" xfId="0" applyFont="1" applyFill="1" applyBorder="1"/>
    <xf numFmtId="0" fontId="1" fillId="0" borderId="0" xfId="0" applyFont="1" applyFill="1"/>
    <xf numFmtId="0" fontId="11" fillId="0" borderId="0" xfId="0" applyFont="1"/>
    <xf numFmtId="0" fontId="0" fillId="5" borderId="0" xfId="0" applyFill="1" applyBorder="1"/>
    <xf numFmtId="0" fontId="0" fillId="6" borderId="0" xfId="0" applyFill="1" applyBorder="1"/>
    <xf numFmtId="0" fontId="11" fillId="0" borderId="0" xfId="0" applyFont="1" applyFill="1" applyBorder="1"/>
    <xf numFmtId="0" fontId="11" fillId="0" borderId="0" xfId="0" applyFont="1" applyBorder="1"/>
    <xf numFmtId="2" fontId="7" fillId="0" borderId="18" xfId="0" applyNumberFormat="1" applyFont="1" applyBorder="1" applyAlignment="1">
      <alignment horizontal="center"/>
    </xf>
    <xf numFmtId="2" fontId="7" fillId="0" borderId="30" xfId="0" applyNumberFormat="1" applyFont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6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35" xfId="0" applyBorder="1"/>
    <xf numFmtId="49" fontId="4" fillId="5" borderId="0" xfId="0" applyNumberFormat="1" applyFont="1" applyFill="1"/>
    <xf numFmtId="49" fontId="4" fillId="6" borderId="0" xfId="0" applyNumberFormat="1" applyFont="1" applyFill="1"/>
    <xf numFmtId="0" fontId="5" fillId="0" borderId="0" xfId="0" applyFont="1" applyFill="1" applyBorder="1"/>
    <xf numFmtId="0" fontId="0" fillId="0" borderId="1" xfId="0" applyBorder="1" applyAlignment="1">
      <alignment horizontal="right"/>
    </xf>
    <xf numFmtId="0" fontId="0" fillId="0" borderId="0" xfId="0" applyNumberFormat="1" applyFill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5" fillId="0" borderId="0" xfId="0" applyFont="1" applyBorder="1"/>
    <xf numFmtId="0" fontId="5" fillId="0" borderId="0" xfId="0" applyNumberFormat="1" applyFont="1" applyBorder="1"/>
    <xf numFmtId="49" fontId="5" fillId="0" borderId="0" xfId="0" applyNumberFormat="1" applyFont="1" applyAlignment="1">
      <alignment horizontal="right"/>
    </xf>
    <xf numFmtId="0" fontId="12" fillId="13" borderId="0" xfId="0" applyFont="1" applyFill="1"/>
    <xf numFmtId="0" fontId="5" fillId="0" borderId="0" xfId="0" applyNumberFormat="1" applyFont="1"/>
    <xf numFmtId="0" fontId="0" fillId="0" borderId="0" xfId="0" applyNumberFormat="1" applyFill="1" applyBorder="1"/>
    <xf numFmtId="0" fontId="0" fillId="13" borderId="0" xfId="0" applyFill="1"/>
    <xf numFmtId="0" fontId="10" fillId="3" borderId="36" xfId="0" applyFont="1" applyFill="1" applyBorder="1" applyAlignment="1">
      <alignment horizontal="center" vertical="center"/>
    </xf>
    <xf numFmtId="49" fontId="10" fillId="3" borderId="36" xfId="0" applyNumberFormat="1" applyFont="1" applyFill="1" applyBorder="1" applyAlignment="1">
      <alignment horizontal="center" vertical="center"/>
    </xf>
    <xf numFmtId="0" fontId="0" fillId="0" borderId="2" xfId="0" applyBorder="1"/>
    <xf numFmtId="0" fontId="10" fillId="0" borderId="13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10" fillId="3" borderId="37" xfId="0" applyFont="1" applyFill="1" applyBorder="1" applyAlignment="1">
      <alignment horizontal="center"/>
    </xf>
    <xf numFmtId="49" fontId="10" fillId="0" borderId="11" xfId="0" applyNumberFormat="1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0" fillId="3" borderId="6" xfId="0" applyFont="1" applyFill="1" applyBorder="1" applyAlignment="1">
      <alignment horizontal="center" vertical="center"/>
    </xf>
    <xf numFmtId="49" fontId="7" fillId="0" borderId="6" xfId="0" applyNumberFormat="1" applyFont="1" applyFill="1" applyBorder="1" applyAlignment="1">
      <alignment horizontal="center" vertical="center"/>
    </xf>
    <xf numFmtId="49" fontId="10" fillId="0" borderId="22" xfId="0" applyNumberFormat="1" applyFont="1" applyFill="1" applyBorder="1" applyAlignment="1">
      <alignment horizontal="center" vertical="center"/>
    </xf>
    <xf numFmtId="49" fontId="7" fillId="0" borderId="40" xfId="0" applyNumberFormat="1" applyFont="1" applyBorder="1" applyAlignment="1">
      <alignment horizontal="center"/>
    </xf>
    <xf numFmtId="49" fontId="7" fillId="0" borderId="41" xfId="0" applyNumberFormat="1" applyFont="1" applyBorder="1" applyAlignment="1">
      <alignment horizontal="center"/>
    </xf>
    <xf numFmtId="49" fontId="3" fillId="2" borderId="41" xfId="0" applyNumberFormat="1" applyFont="1" applyFill="1" applyBorder="1" applyAlignment="1">
      <alignment horizontal="center"/>
    </xf>
    <xf numFmtId="2" fontId="7" fillId="0" borderId="19" xfId="0" applyNumberFormat="1" applyFont="1" applyBorder="1" applyAlignment="1">
      <alignment horizontal="center"/>
    </xf>
    <xf numFmtId="0" fontId="3" fillId="2" borderId="42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49" fontId="3" fillId="2" borderId="17" xfId="0" applyNumberFormat="1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49" fontId="8" fillId="2" borderId="17" xfId="0" applyNumberFormat="1" applyFont="1" applyFill="1" applyBorder="1" applyAlignment="1">
      <alignment horizontal="center"/>
    </xf>
    <xf numFmtId="49" fontId="11" fillId="0" borderId="0" xfId="0" applyNumberFormat="1" applyFont="1"/>
    <xf numFmtId="0" fontId="11" fillId="3" borderId="34" xfId="0" applyFont="1" applyFill="1" applyBorder="1"/>
    <xf numFmtId="0" fontId="11" fillId="0" borderId="43" xfId="0" applyFont="1" applyBorder="1"/>
    <xf numFmtId="49" fontId="8" fillId="0" borderId="0" xfId="0" applyNumberFormat="1" applyFont="1" applyBorder="1" applyAlignment="1">
      <alignment horizontal="center"/>
    </xf>
    <xf numFmtId="0" fontId="11" fillId="0" borderId="44" xfId="0" applyFont="1" applyBorder="1"/>
    <xf numFmtId="0" fontId="11" fillId="0" borderId="31" xfId="0" applyFont="1" applyBorder="1"/>
    <xf numFmtId="0" fontId="11" fillId="2" borderId="34" xfId="0" applyFont="1" applyFill="1" applyBorder="1" applyAlignment="1">
      <alignment horizontal="center"/>
    </xf>
    <xf numFmtId="0" fontId="11" fillId="0" borderId="45" xfId="0" applyFont="1" applyBorder="1"/>
    <xf numFmtId="0" fontId="8" fillId="0" borderId="34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wrapText="1"/>
    </xf>
    <xf numFmtId="49" fontId="8" fillId="2" borderId="46" xfId="0" applyNumberFormat="1" applyFont="1" applyFill="1" applyBorder="1" applyAlignment="1">
      <alignment horizontal="center"/>
    </xf>
    <xf numFmtId="0" fontId="8" fillId="0" borderId="34" xfId="0" applyFont="1" applyBorder="1" applyAlignment="1">
      <alignment horizontal="center"/>
    </xf>
    <xf numFmtId="49" fontId="8" fillId="2" borderId="34" xfId="0" applyNumberFormat="1" applyFont="1" applyFill="1" applyBorder="1" applyAlignment="1">
      <alignment horizontal="center"/>
    </xf>
    <xf numFmtId="0" fontId="0" fillId="6" borderId="47" xfId="0" applyFill="1" applyBorder="1"/>
    <xf numFmtId="0" fontId="0" fillId="7" borderId="0" xfId="0" applyFill="1" applyBorder="1"/>
    <xf numFmtId="0" fontId="0" fillId="8" borderId="47" xfId="0" applyFill="1" applyBorder="1"/>
    <xf numFmtId="0" fontId="0" fillId="12" borderId="47" xfId="0" applyFill="1" applyBorder="1"/>
    <xf numFmtId="0" fontId="0" fillId="11" borderId="0" xfId="0" applyFill="1" applyBorder="1"/>
    <xf numFmtId="0" fontId="0" fillId="6" borderId="48" xfId="0" applyFill="1" applyBorder="1"/>
    <xf numFmtId="0" fontId="0" fillId="6" borderId="1" xfId="0" applyFill="1" applyBorder="1"/>
    <xf numFmtId="0" fontId="0" fillId="0" borderId="26" xfId="0" applyBorder="1"/>
    <xf numFmtId="0" fontId="0" fillId="8" borderId="4" xfId="0" applyFill="1" applyBorder="1"/>
    <xf numFmtId="0" fontId="0" fillId="8" borderId="13" xfId="0" applyFill="1" applyBorder="1"/>
    <xf numFmtId="0" fontId="0" fillId="0" borderId="25" xfId="0" applyBorder="1"/>
    <xf numFmtId="0" fontId="0" fillId="7" borderId="4" xfId="0" applyFill="1" applyBorder="1"/>
    <xf numFmtId="0" fontId="0" fillId="7" borderId="13" xfId="0" applyFill="1" applyBorder="1"/>
    <xf numFmtId="0" fontId="0" fillId="12" borderId="4" xfId="0" applyFill="1" applyBorder="1"/>
    <xf numFmtId="0" fontId="0" fillId="12" borderId="13" xfId="0" applyFill="1" applyBorder="1"/>
    <xf numFmtId="0" fontId="0" fillId="11" borderId="4" xfId="0" applyFill="1" applyBorder="1"/>
    <xf numFmtId="0" fontId="0" fillId="10" borderId="13" xfId="0" applyFill="1" applyBorder="1"/>
    <xf numFmtId="0" fontId="0" fillId="5" borderId="35" xfId="0" applyFill="1" applyBorder="1"/>
    <xf numFmtId="0" fontId="0" fillId="6" borderId="25" xfId="0" applyFill="1" applyBorder="1"/>
    <xf numFmtId="0" fontId="0" fillId="13" borderId="35" xfId="0" applyFill="1" applyBorder="1"/>
    <xf numFmtId="0" fontId="0" fillId="8" borderId="25" xfId="0" applyFill="1" applyBorder="1"/>
    <xf numFmtId="0" fontId="0" fillId="11" borderId="35" xfId="0" applyFill="1" applyBorder="1"/>
    <xf numFmtId="0" fontId="0" fillId="11" borderId="25" xfId="0" applyFill="1" applyBorder="1"/>
    <xf numFmtId="0" fontId="0" fillId="10" borderId="35" xfId="0" applyFill="1" applyBorder="1"/>
    <xf numFmtId="0" fontId="0" fillId="6" borderId="26" xfId="0" applyFill="1" applyBorder="1"/>
    <xf numFmtId="0" fontId="0" fillId="7" borderId="35" xfId="0" applyFill="1" applyBorder="1"/>
    <xf numFmtId="0" fontId="0" fillId="6" borderId="35" xfId="0" applyFill="1" applyBorder="1"/>
    <xf numFmtId="0" fontId="0" fillId="13" borderId="25" xfId="0" applyFill="1" applyBorder="1"/>
    <xf numFmtId="0" fontId="0" fillId="9" borderId="35" xfId="0" applyFill="1" applyBorder="1"/>
    <xf numFmtId="0" fontId="0" fillId="10" borderId="25" xfId="0" applyFill="1" applyBorder="1"/>
    <xf numFmtId="0" fontId="0" fillId="10" borderId="26" xfId="0" applyFill="1" applyBorder="1"/>
    <xf numFmtId="0" fontId="10" fillId="0" borderId="1" xfId="0" applyFont="1" applyFill="1" applyBorder="1" applyAlignment="1">
      <alignment horizontal="center" vertical="center"/>
    </xf>
    <xf numFmtId="0" fontId="11" fillId="4" borderId="0" xfId="0" applyFont="1" applyFill="1" applyBorder="1"/>
    <xf numFmtId="0" fontId="0" fillId="6" borderId="40" xfId="0" applyFill="1" applyBorder="1"/>
    <xf numFmtId="0" fontId="0" fillId="6" borderId="20" xfId="0" applyFill="1" applyBorder="1"/>
    <xf numFmtId="0" fontId="0" fillId="6" borderId="18" xfId="0" applyFill="1" applyBorder="1"/>
    <xf numFmtId="49" fontId="4" fillId="0" borderId="0" xfId="0" applyNumberFormat="1" applyFont="1" applyFill="1"/>
    <xf numFmtId="0" fontId="0" fillId="4" borderId="0" xfId="0" applyFill="1"/>
    <xf numFmtId="0" fontId="12" fillId="0" borderId="0" xfId="0" applyFont="1"/>
    <xf numFmtId="49" fontId="4" fillId="14" borderId="0" xfId="0" applyNumberFormat="1" applyFont="1" applyFill="1"/>
    <xf numFmtId="0" fontId="0" fillId="14" borderId="0" xfId="0" applyFill="1"/>
    <xf numFmtId="0" fontId="0" fillId="14" borderId="0" xfId="0" applyNumberFormat="1" applyFill="1" applyBorder="1"/>
    <xf numFmtId="0" fontId="0" fillId="0" borderId="35" xfId="0" applyFill="1" applyBorder="1"/>
    <xf numFmtId="0" fontId="0" fillId="15" borderId="35" xfId="0" applyFill="1" applyBorder="1"/>
    <xf numFmtId="0" fontId="0" fillId="16" borderId="35" xfId="0" applyFill="1" applyBorder="1"/>
    <xf numFmtId="0" fontId="13" fillId="0" borderId="0" xfId="0" applyFont="1"/>
    <xf numFmtId="0" fontId="1" fillId="0" borderId="0" xfId="0" applyFont="1" applyBorder="1"/>
    <xf numFmtId="0" fontId="14" fillId="0" borderId="0" xfId="0" applyFont="1" applyFill="1"/>
    <xf numFmtId="0" fontId="15" fillId="0" borderId="0" xfId="0" applyFont="1"/>
    <xf numFmtId="0" fontId="15" fillId="0" borderId="0" xfId="0" applyFont="1" applyBorder="1"/>
    <xf numFmtId="0" fontId="12" fillId="2" borderId="0" xfId="0" applyFont="1" applyFill="1"/>
    <xf numFmtId="0" fontId="16" fillId="0" borderId="0" xfId="0" applyFont="1"/>
    <xf numFmtId="0" fontId="12" fillId="0" borderId="0" xfId="0" applyNumberFormat="1" applyFont="1"/>
    <xf numFmtId="0" fontId="12" fillId="0" borderId="1" xfId="0" applyFont="1" applyBorder="1"/>
    <xf numFmtId="0" fontId="12" fillId="0" borderId="0" xfId="0" applyFont="1" applyFill="1" applyBorder="1"/>
    <xf numFmtId="49" fontId="12" fillId="0" borderId="0" xfId="0" applyNumberFormat="1" applyFont="1"/>
    <xf numFmtId="0" fontId="12" fillId="0" borderId="0" xfId="0" applyFont="1" applyFill="1"/>
    <xf numFmtId="0" fontId="17" fillId="0" borderId="0" xfId="0" applyFont="1"/>
    <xf numFmtId="0" fontId="5" fillId="0" borderId="0" xfId="0" applyNumberFormat="1" applyFont="1" applyFill="1"/>
    <xf numFmtId="0" fontId="5" fillId="0" borderId="0" xfId="1" applyFont="1" applyFill="1" applyAlignment="1" applyProtection="1"/>
    <xf numFmtId="0" fontId="18" fillId="0" borderId="0" xfId="0" applyFont="1"/>
    <xf numFmtId="0" fontId="18" fillId="3" borderId="0" xfId="0" applyFont="1" applyFill="1"/>
    <xf numFmtId="0" fontId="18" fillId="0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4" fillId="9" borderId="0" xfId="0" applyFont="1" applyFill="1"/>
    <xf numFmtId="0" fontId="19" fillId="0" borderId="0" xfId="0" applyFont="1"/>
    <xf numFmtId="0" fontId="19" fillId="0" borderId="0" xfId="0" applyFont="1" applyFill="1"/>
    <xf numFmtId="0" fontId="18" fillId="0" borderId="1" xfId="0" applyFont="1" applyFill="1" applyBorder="1"/>
    <xf numFmtId="0" fontId="18" fillId="0" borderId="0" xfId="0" applyFont="1" applyFill="1" applyBorder="1"/>
    <xf numFmtId="0" fontId="4" fillId="0" borderId="1" xfId="0" applyFont="1" applyFill="1" applyBorder="1"/>
    <xf numFmtId="0" fontId="19" fillId="0" borderId="0" xfId="0" applyNumberFormat="1" applyFont="1"/>
    <xf numFmtId="0" fontId="18" fillId="0" borderId="0" xfId="0" applyNumberFormat="1" applyFont="1"/>
    <xf numFmtId="49" fontId="19" fillId="0" borderId="0" xfId="0" applyNumberFormat="1" applyFont="1"/>
    <xf numFmtId="0" fontId="21" fillId="0" borderId="0" xfId="0" applyFont="1" applyFill="1"/>
    <xf numFmtId="0" fontId="22" fillId="0" borderId="0" xfId="0" applyFont="1" applyFill="1"/>
    <xf numFmtId="0" fontId="21" fillId="0" borderId="1" xfId="0" applyFont="1" applyFill="1" applyBorder="1"/>
    <xf numFmtId="0" fontId="23" fillId="0" borderId="0" xfId="0" applyFont="1" applyFill="1"/>
    <xf numFmtId="0" fontId="24" fillId="0" borderId="0" xfId="0" applyFont="1" applyFill="1"/>
    <xf numFmtId="0" fontId="25" fillId="0" borderId="0" xfId="0" applyFont="1" applyFill="1"/>
    <xf numFmtId="0" fontId="26" fillId="0" borderId="0" xfId="0" applyFont="1" applyFill="1"/>
    <xf numFmtId="0" fontId="16" fillId="0" borderId="0" xfId="0" applyFont="1" applyFill="1"/>
    <xf numFmtId="0" fontId="17" fillId="0" borderId="1" xfId="0" applyFont="1" applyFill="1" applyBorder="1"/>
    <xf numFmtId="0" fontId="27" fillId="0" borderId="0" xfId="0" applyFont="1" applyFill="1"/>
    <xf numFmtId="0" fontId="17" fillId="0" borderId="0" xfId="0" applyFont="1" applyFill="1"/>
    <xf numFmtId="0" fontId="17" fillId="0" borderId="0" xfId="0" applyFont="1" applyFill="1" applyBorder="1"/>
    <xf numFmtId="0" fontId="28" fillId="0" borderId="0" xfId="0" applyFont="1" applyFill="1"/>
    <xf numFmtId="0" fontId="29" fillId="0" borderId="0" xfId="0" applyFont="1" applyFill="1"/>
    <xf numFmtId="0" fontId="30" fillId="0" borderId="0" xfId="0" applyFont="1" applyFill="1"/>
    <xf numFmtId="0" fontId="31" fillId="0" borderId="0" xfId="0" applyFont="1" applyFill="1"/>
    <xf numFmtId="0" fontId="32" fillId="0" borderId="0" xfId="0" applyFont="1" applyFill="1"/>
    <xf numFmtId="0" fontId="33" fillId="0" borderId="0" xfId="0" applyFont="1" applyFill="1"/>
    <xf numFmtId="0" fontId="34" fillId="0" borderId="1" xfId="0" applyFont="1" applyFill="1" applyBorder="1"/>
    <xf numFmtId="0" fontId="35" fillId="0" borderId="0" xfId="0" applyFont="1" applyFill="1"/>
    <xf numFmtId="0" fontId="34" fillId="0" borderId="0" xfId="0" applyFont="1" applyFill="1"/>
    <xf numFmtId="0" fontId="36" fillId="0" borderId="0" xfId="0" applyFont="1" applyFill="1"/>
    <xf numFmtId="0" fontId="37" fillId="0" borderId="0" xfId="0" applyFont="1" applyFill="1"/>
    <xf numFmtId="0" fontId="38" fillId="0" borderId="0" xfId="0" applyFont="1" applyFill="1"/>
    <xf numFmtId="0" fontId="39" fillId="0" borderId="0" xfId="0" applyFont="1" applyFill="1"/>
    <xf numFmtId="0" fontId="25" fillId="0" borderId="1" xfId="0" applyFont="1" applyFill="1" applyBorder="1"/>
    <xf numFmtId="0" fontId="28" fillId="0" borderId="1" xfId="0" applyFont="1" applyFill="1" applyBorder="1"/>
    <xf numFmtId="0" fontId="40" fillId="0" borderId="0" xfId="0" applyFont="1" applyFill="1"/>
    <xf numFmtId="0" fontId="41" fillId="0" borderId="0" xfId="0" applyFont="1" applyFill="1"/>
    <xf numFmtId="0" fontId="36" fillId="0" borderId="1" xfId="0" applyFont="1" applyFill="1" applyBorder="1"/>
    <xf numFmtId="0" fontId="16" fillId="0" borderId="1" xfId="0" applyFont="1" applyFill="1" applyBorder="1"/>
    <xf numFmtId="0" fontId="36" fillId="0" borderId="0" xfId="0" applyFont="1"/>
    <xf numFmtId="0" fontId="12" fillId="0" borderId="0" xfId="0" applyFont="1"/>
    <xf numFmtId="0" fontId="7" fillId="4" borderId="49" xfId="0" applyFont="1" applyFill="1" applyBorder="1" applyAlignment="1">
      <alignment horizontal="center"/>
    </xf>
    <xf numFmtId="0" fontId="7" fillId="4" borderId="43" xfId="0" applyFont="1" applyFill="1" applyBorder="1" applyAlignment="1">
      <alignment horizontal="center"/>
    </xf>
    <xf numFmtId="0" fontId="7" fillId="0" borderId="43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8" fillId="0" borderId="51" xfId="0" applyFont="1" applyBorder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7" fillId="17" borderId="17" xfId="0" applyFont="1" applyFill="1" applyBorder="1" applyAlignment="1">
      <alignment horizontal="center" vertical="top"/>
    </xf>
    <xf numFmtId="0" fontId="7" fillId="17" borderId="2" xfId="0" applyFont="1" applyFill="1" applyBorder="1" applyAlignment="1">
      <alignment horizontal="center" vertical="top"/>
    </xf>
    <xf numFmtId="0" fontId="7" fillId="17" borderId="31" xfId="0" applyFont="1" applyFill="1" applyBorder="1" applyAlignment="1">
      <alignment horizontal="center" vertical="top"/>
    </xf>
    <xf numFmtId="0" fontId="8" fillId="3" borderId="49" xfId="0" applyFont="1" applyFill="1" applyBorder="1" applyAlignment="1">
      <alignment horizontal="center" vertical="justify"/>
    </xf>
    <xf numFmtId="0" fontId="8" fillId="3" borderId="45" xfId="0" applyFont="1" applyFill="1" applyBorder="1" applyAlignment="1">
      <alignment horizontal="center" vertical="justify"/>
    </xf>
    <xf numFmtId="0" fontId="8" fillId="3" borderId="44" xfId="0" applyFont="1" applyFill="1" applyBorder="1" applyAlignment="1">
      <alignment horizontal="center" vertical="justify"/>
    </xf>
    <xf numFmtId="0" fontId="7" fillId="5" borderId="46" xfId="0" applyFont="1" applyFill="1" applyBorder="1" applyAlignment="1">
      <alignment horizontal="center"/>
    </xf>
    <xf numFmtId="0" fontId="7" fillId="5" borderId="53" xfId="0" applyFont="1" applyFill="1" applyBorder="1" applyAlignment="1">
      <alignment horizontal="center"/>
    </xf>
    <xf numFmtId="0" fontId="9" fillId="0" borderId="54" xfId="0" applyFont="1" applyBorder="1" applyAlignment="1">
      <alignment horizontal="center" vertical="center" textRotation="90" wrapText="1" shrinkToFit="1"/>
    </xf>
    <xf numFmtId="0" fontId="9" fillId="0" borderId="55" xfId="0" applyFont="1" applyBorder="1" applyAlignment="1">
      <alignment horizontal="center" vertical="center" textRotation="90" wrapText="1" shrinkToFit="1"/>
    </xf>
    <xf numFmtId="0" fontId="9" fillId="0" borderId="56" xfId="0" applyFont="1" applyBorder="1" applyAlignment="1">
      <alignment horizontal="center" vertical="center" textRotation="90" wrapText="1" shrinkToFi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6" borderId="46" xfId="0" applyFont="1" applyFill="1" applyBorder="1" applyAlignment="1">
      <alignment horizontal="center" vertical="top"/>
    </xf>
    <xf numFmtId="0" fontId="7" fillId="6" borderId="59" xfId="0" applyFont="1" applyFill="1" applyBorder="1" applyAlignment="1">
      <alignment horizontal="center" vertical="top"/>
    </xf>
    <xf numFmtId="0" fontId="7" fillId="6" borderId="53" xfId="0" applyFont="1" applyFill="1" applyBorder="1" applyAlignment="1">
      <alignment horizontal="center" vertical="top"/>
    </xf>
    <xf numFmtId="0" fontId="8" fillId="0" borderId="12" xfId="0" applyFont="1" applyBorder="1" applyAlignment="1">
      <alignment horizontal="center"/>
    </xf>
    <xf numFmtId="0" fontId="7" fillId="0" borderId="17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8" fillId="3" borderId="46" xfId="0" applyFont="1" applyFill="1" applyBorder="1" applyAlignment="1">
      <alignment horizontal="center" vertical="justify"/>
    </xf>
    <xf numFmtId="0" fontId="8" fillId="3" borderId="59" xfId="0" applyFont="1" applyFill="1" applyBorder="1" applyAlignment="1">
      <alignment horizontal="center" vertical="justify"/>
    </xf>
    <xf numFmtId="0" fontId="7" fillId="3" borderId="53" xfId="0" applyFont="1" applyFill="1" applyBorder="1" applyAlignment="1">
      <alignment horizontal="center" vertical="justify"/>
    </xf>
    <xf numFmtId="0" fontId="7" fillId="17" borderId="6" xfId="0" applyFont="1" applyFill="1" applyBorder="1" applyAlignment="1">
      <alignment horizontal="center" vertical="top"/>
    </xf>
    <xf numFmtId="0" fontId="7" fillId="15" borderId="0" xfId="0" applyFont="1" applyFill="1" applyBorder="1" applyAlignment="1">
      <alignment horizontal="center"/>
    </xf>
    <xf numFmtId="0" fontId="7" fillId="4" borderId="47" xfId="0" applyFont="1" applyFill="1" applyBorder="1" applyAlignment="1">
      <alignment horizontal="center"/>
    </xf>
    <xf numFmtId="0" fontId="7" fillId="4" borderId="44" xfId="0" applyFont="1" applyFill="1" applyBorder="1" applyAlignment="1">
      <alignment horizontal="center"/>
    </xf>
    <xf numFmtId="0" fontId="7" fillId="5" borderId="45" xfId="0" applyFont="1" applyFill="1" applyBorder="1" applyAlignment="1">
      <alignment horizontal="center"/>
    </xf>
    <xf numFmtId="0" fontId="7" fillId="4" borderId="60" xfId="0" applyFont="1" applyFill="1" applyBorder="1" applyAlignment="1">
      <alignment horizontal="center"/>
    </xf>
    <xf numFmtId="0" fontId="7" fillId="4" borderId="52" xfId="0" applyFont="1" applyFill="1" applyBorder="1" applyAlignment="1">
      <alignment horizontal="center"/>
    </xf>
    <xf numFmtId="0" fontId="7" fillId="6" borderId="49" xfId="0" applyFont="1" applyFill="1" applyBorder="1" applyAlignment="1">
      <alignment horizontal="center"/>
    </xf>
    <xf numFmtId="0" fontId="7" fillId="6" borderId="54" xfId="0" applyFont="1" applyFill="1" applyBorder="1" applyAlignment="1">
      <alignment horizontal="center"/>
    </xf>
    <xf numFmtId="0" fontId="7" fillId="15" borderId="22" xfId="0" applyFont="1" applyFill="1" applyBorder="1" applyAlignment="1">
      <alignment horizontal="center"/>
    </xf>
    <xf numFmtId="0" fontId="7" fillId="15" borderId="61" xfId="0" applyFont="1" applyFill="1" applyBorder="1" applyAlignment="1">
      <alignment horizontal="center"/>
    </xf>
    <xf numFmtId="0" fontId="9" fillId="0" borderId="64" xfId="0" applyFont="1" applyBorder="1" applyAlignment="1">
      <alignment horizontal="center" vertical="center" textRotation="90" wrapText="1" shrinkToFit="1"/>
    </xf>
    <xf numFmtId="0" fontId="9" fillId="0" borderId="65" xfId="0" applyFont="1" applyBorder="1" applyAlignment="1">
      <alignment horizontal="center" vertical="center" textRotation="90" wrapText="1" shrinkToFit="1"/>
    </xf>
    <xf numFmtId="0" fontId="9" fillId="0" borderId="66" xfId="0" applyFont="1" applyBorder="1" applyAlignment="1">
      <alignment horizontal="center" vertical="center" textRotation="90" wrapText="1" shrinkToFit="1"/>
    </xf>
    <xf numFmtId="0" fontId="7" fillId="15" borderId="62" xfId="0" applyFont="1" applyFill="1" applyBorder="1" applyAlignment="1">
      <alignment horizontal="center"/>
    </xf>
    <xf numFmtId="0" fontId="7" fillId="15" borderId="43" xfId="0" applyFont="1" applyFill="1" applyBorder="1" applyAlignment="1">
      <alignment horizontal="center"/>
    </xf>
    <xf numFmtId="0" fontId="7" fillId="15" borderId="5" xfId="0" applyFont="1" applyFill="1" applyBorder="1" applyAlignment="1">
      <alignment horizontal="center"/>
    </xf>
    <xf numFmtId="0" fontId="7" fillId="15" borderId="31" xfId="0" applyFont="1" applyFill="1" applyBorder="1" applyAlignment="1">
      <alignment horizontal="center"/>
    </xf>
    <xf numFmtId="0" fontId="7" fillId="15" borderId="17" xfId="0" applyFont="1" applyFill="1" applyBorder="1" applyAlignment="1">
      <alignment horizontal="center"/>
    </xf>
    <xf numFmtId="0" fontId="7" fillId="15" borderId="56" xfId="0" applyFont="1" applyFill="1" applyBorder="1" applyAlignment="1">
      <alignment horizontal="center"/>
    </xf>
    <xf numFmtId="0" fontId="7" fillId="15" borderId="49" xfId="0" applyFont="1" applyFill="1" applyBorder="1" applyAlignment="1">
      <alignment horizontal="center"/>
    </xf>
    <xf numFmtId="0" fontId="7" fillId="15" borderId="54" xfId="0" applyFont="1" applyFill="1" applyBorder="1" applyAlignment="1">
      <alignment horizontal="center"/>
    </xf>
    <xf numFmtId="0" fontId="7" fillId="0" borderId="57" xfId="0" applyFont="1" applyBorder="1" applyAlignment="1">
      <alignment horizontal="center" vertical="center"/>
    </xf>
    <xf numFmtId="0" fontId="7" fillId="0" borderId="6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8454317693759"/>
          <c:y val="0.033898267716535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4382062089"/>
          <c:y val="0.188000642580321"/>
          <c:w val="0.86983624642206"/>
          <c:h val="0.7320025019616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'Analysis Rugosity'!$AH$1</c:f>
              <c:strCache>
                <c:ptCount val="1"/>
                <c:pt idx="0">
                  <c:v>rugosity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'Analysis Rugosity'!$AJ$3:$AJ$9</c:f>
                <c:numCache>
                  <c:formatCode>General</c:formatCode>
                  <c:ptCount val="7"/>
                  <c:pt idx="1">
                    <c:v>0.179040786349961</c:v>
                  </c:pt>
                  <c:pt idx="2">
                    <c:v>0.203675880634512</c:v>
                  </c:pt>
                  <c:pt idx="3">
                    <c:v>0.369463639846833</c:v>
                  </c:pt>
                  <c:pt idx="4">
                    <c:v>0.239709412729788</c:v>
                  </c:pt>
                  <c:pt idx="6">
                    <c:v>0.388623857739898</c:v>
                  </c:pt>
                </c:numCache>
              </c:numRef>
            </c:plus>
            <c:minus>
              <c:numRef>
                <c:f>'Analysis Rugosity'!$AJ$3:$AJ$9</c:f>
                <c:numCache>
                  <c:formatCode>General</c:formatCode>
                  <c:ptCount val="7"/>
                  <c:pt idx="1">
                    <c:v>0.179040786349961</c:v>
                  </c:pt>
                  <c:pt idx="2">
                    <c:v>0.203675880634512</c:v>
                  </c:pt>
                  <c:pt idx="3">
                    <c:v>0.369463639846833</c:v>
                  </c:pt>
                  <c:pt idx="4">
                    <c:v>0.239709412729788</c:v>
                  </c:pt>
                  <c:pt idx="6">
                    <c:v>0.388623857739898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'Analysis Rugosity'!$AG$3:$AG$9</c:f>
              <c:strCache>
                <c:ptCount val="7"/>
                <c:pt idx="0">
                  <c:v>X. ochrogenys</c:v>
                </c:pt>
                <c:pt idx="1">
                  <c:v>E. melanogenys</c:v>
                </c:pt>
                <c:pt idx="2">
                  <c:v>X. flavipinnis</c:v>
                </c:pt>
                <c:pt idx="3">
                  <c:v>X. spiloptera</c:v>
                </c:pt>
                <c:pt idx="4">
                  <c:v>X. boulengeri</c:v>
                </c:pt>
                <c:pt idx="5">
                  <c:v>X. bathyphila</c:v>
                </c:pt>
                <c:pt idx="6">
                  <c:v>A. leptura</c:v>
                </c:pt>
              </c:strCache>
            </c:strRef>
          </c:cat>
          <c:val>
            <c:numRef>
              <c:f>'Analysis Rugosity'!$AH$3:$AH$9</c:f>
              <c:numCache>
                <c:formatCode>General</c:formatCode>
                <c:ptCount val="7"/>
                <c:pt idx="0">
                  <c:v>-0.539864954771283</c:v>
                </c:pt>
                <c:pt idx="1">
                  <c:v>-0.763109578271978</c:v>
                </c:pt>
                <c:pt idx="2">
                  <c:v>-0.539451051857232</c:v>
                </c:pt>
                <c:pt idx="3">
                  <c:v>-0.0587758588782935</c:v>
                </c:pt>
                <c:pt idx="4">
                  <c:v>-0.601345189298649</c:v>
                </c:pt>
                <c:pt idx="6">
                  <c:v>0.574495599618968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021368"/>
        <c:axId val="524024792"/>
      </c:barChart>
      <c:catAx>
        <c:axId val="52402136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024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4024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021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GSI</a:t>
            </a:r>
          </a:p>
        </c:rich>
      </c:tx>
      <c:layout>
        <c:manualLayout>
          <c:xMode val="edge"/>
          <c:yMode val="edge"/>
          <c:x val="0.473896491093953"/>
          <c:y val="0.036101156998232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33981690007724"/>
          <c:y val="0.198980459322694"/>
          <c:w val="0.895632925512956"/>
          <c:h val="0.6377578824445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'Analysis Rugosity'!$BS$1</c:f>
              <c:strCache>
                <c:ptCount val="1"/>
                <c:pt idx="0">
                  <c:v>GSI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634539396922449"/>
                  <c:y val="0.01805057333486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'Analysis Rugosity'!$AH$2:$AH$9</c:f>
              <c:numCache>
                <c:formatCode>General</c:formatCode>
                <c:ptCount val="8"/>
                <c:pt idx="1">
                  <c:v>-0.539864954771283</c:v>
                </c:pt>
                <c:pt idx="2">
                  <c:v>-0.763109578271978</c:v>
                </c:pt>
                <c:pt idx="3">
                  <c:v>-0.539451051857232</c:v>
                </c:pt>
                <c:pt idx="4">
                  <c:v>-0.0587758588782935</c:v>
                </c:pt>
                <c:pt idx="5">
                  <c:v>-0.601345189298649</c:v>
                </c:pt>
                <c:pt idx="7">
                  <c:v>0.574495599618968</c:v>
                </c:pt>
              </c:numCache>
            </c:numRef>
          </c:xVal>
          <c:yVal>
            <c:numRef>
              <c:f>'Analysis Rugosity'!$BS$2:$BS$9</c:f>
              <c:numCache>
                <c:formatCode>General</c:formatCode>
                <c:ptCount val="8"/>
                <c:pt idx="0">
                  <c:v>0.808436844977892</c:v>
                </c:pt>
                <c:pt idx="1">
                  <c:v>0.0846114388912393</c:v>
                </c:pt>
                <c:pt idx="2">
                  <c:v>0.405228849498193</c:v>
                </c:pt>
                <c:pt idx="3">
                  <c:v>0.320239212133528</c:v>
                </c:pt>
                <c:pt idx="4">
                  <c:v>0.228779634138941</c:v>
                </c:pt>
                <c:pt idx="5">
                  <c:v>0.562091860435166</c:v>
                </c:pt>
                <c:pt idx="6">
                  <c:v>0.0972996695394266</c:v>
                </c:pt>
                <c:pt idx="7">
                  <c:v>0.265313675607176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361640"/>
        <c:axId val="523358408"/>
      </c:scatterChart>
      <c:valAx>
        <c:axId val="523361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358408"/>
        <c:crosses val="autoZero"/>
        <c:crossBetween val="midCat"/>
      </c:valAx>
      <c:valAx>
        <c:axId val="523358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3616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Species Avg Normalized Rugosity</a:t>
            </a:r>
          </a:p>
        </c:rich>
      </c:tx>
      <c:layout>
        <c:manualLayout>
          <c:xMode val="edge"/>
          <c:yMode val="edge"/>
          <c:x val="0.273666091034395"/>
          <c:y val="0.035461164088157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688297787159"/>
          <c:y val="0.21608093220235"/>
          <c:w val="0.863180346503356"/>
          <c:h val="0.6934690382307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'Analysis Rugosity'!$L$149:$U$149</c:f>
                <c:numCache>
                  <c:formatCode>General</c:formatCode>
                  <c:ptCount val="10"/>
                  <c:pt idx="0">
                    <c:v>0.127116251562404</c:v>
                  </c:pt>
                  <c:pt idx="1">
                    <c:v>0.113325008514187</c:v>
                  </c:pt>
                  <c:pt idx="2">
                    <c:v>0.0982308273734648</c:v>
                  </c:pt>
                  <c:pt idx="3">
                    <c:v>0.0</c:v>
                  </c:pt>
                  <c:pt idx="4">
                    <c:v>0.180540206455477</c:v>
                  </c:pt>
                  <c:pt idx="5">
                    <c:v>0.302716579719762</c:v>
                  </c:pt>
                  <c:pt idx="6">
                    <c:v>0.250348207067385</c:v>
                  </c:pt>
                  <c:pt idx="7">
                    <c:v>0.167084300498406</c:v>
                  </c:pt>
                  <c:pt idx="8">
                    <c:v>0.191819274415555</c:v>
                  </c:pt>
                  <c:pt idx="9">
                    <c:v>0.238626658430482</c:v>
                  </c:pt>
                </c:numCache>
              </c:numRef>
            </c:plus>
            <c:minus>
              <c:numRef>
                <c:f>'Analysis Rugosity'!$L$149:$U$149</c:f>
                <c:numCache>
                  <c:formatCode>General</c:formatCode>
                  <c:ptCount val="10"/>
                  <c:pt idx="0">
                    <c:v>0.127116251562404</c:v>
                  </c:pt>
                  <c:pt idx="1">
                    <c:v>0.113325008514187</c:v>
                  </c:pt>
                  <c:pt idx="2">
                    <c:v>0.0982308273734648</c:v>
                  </c:pt>
                  <c:pt idx="3">
                    <c:v>0.0</c:v>
                  </c:pt>
                  <c:pt idx="4">
                    <c:v>0.180540206455477</c:v>
                  </c:pt>
                  <c:pt idx="5">
                    <c:v>0.302716579719762</c:v>
                  </c:pt>
                  <c:pt idx="6">
                    <c:v>0.250348207067385</c:v>
                  </c:pt>
                  <c:pt idx="7">
                    <c:v>0.167084300498406</c:v>
                  </c:pt>
                  <c:pt idx="8">
                    <c:v>0.191819274415555</c:v>
                  </c:pt>
                  <c:pt idx="9">
                    <c:v>0.238626658430482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'Analysis Rugosity'!$L$146:$U$146</c:f>
              <c:strCache>
                <c:ptCount val="10"/>
                <c:pt idx="0">
                  <c:v>E. melanogenys</c:v>
                </c:pt>
                <c:pt idx="1">
                  <c:v>X. ochrogenys</c:v>
                </c:pt>
                <c:pt idx="2">
                  <c:v>X. flavipinnis</c:v>
                </c:pt>
                <c:pt idx="3">
                  <c:v>X. bathyphila</c:v>
                </c:pt>
                <c:pt idx="4">
                  <c:v>X. boulengeri</c:v>
                </c:pt>
                <c:pt idx="5">
                  <c:v>X. spiloptera</c:v>
                </c:pt>
                <c:pt idx="6">
                  <c:v>A. leptura</c:v>
                </c:pt>
                <c:pt idx="7">
                  <c:v>N. brichardi</c:v>
                </c:pt>
                <c:pt idx="8">
                  <c:v>N. tretocephalus</c:v>
                </c:pt>
                <c:pt idx="9">
                  <c:v>N. furcifer</c:v>
                </c:pt>
              </c:strCache>
            </c:strRef>
          </c:cat>
          <c:val>
            <c:numRef>
              <c:f>'Analysis Rugosity'!$L$147:$U$147</c:f>
              <c:numCache>
                <c:formatCode>General</c:formatCode>
                <c:ptCount val="10"/>
                <c:pt idx="0">
                  <c:v>-0.67640919090174</c:v>
                </c:pt>
                <c:pt idx="1">
                  <c:v>-0.863598378519115</c:v>
                </c:pt>
                <c:pt idx="2">
                  <c:v>-0.653287405780504</c:v>
                </c:pt>
                <c:pt idx="3">
                  <c:v>0.0</c:v>
                </c:pt>
                <c:pt idx="4">
                  <c:v>-0.490950428443889</c:v>
                </c:pt>
                <c:pt idx="5">
                  <c:v>0.00571727120876759</c:v>
                </c:pt>
                <c:pt idx="6">
                  <c:v>0.601041504247585</c:v>
                </c:pt>
                <c:pt idx="7">
                  <c:v>0.463999803610636</c:v>
                </c:pt>
                <c:pt idx="8">
                  <c:v>0.419263611802605</c:v>
                </c:pt>
                <c:pt idx="9">
                  <c:v>0.418897308744782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325944"/>
        <c:axId val="523322520"/>
      </c:barChart>
      <c:catAx>
        <c:axId val="52332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322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3322520"/>
        <c:scaling>
          <c:orientation val="minMax"/>
          <c:max val="1.0"/>
          <c:min val="-1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325944"/>
        <c:crosses val="autoZero"/>
        <c:crossBetween val="between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Rugosity</a:t>
            </a:r>
          </a:p>
        </c:rich>
      </c:tx>
      <c:layout>
        <c:manualLayout>
          <c:xMode val="edge"/>
          <c:yMode val="edge"/>
          <c:x val="0.424490261085785"/>
          <c:y val="0.035335826771653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56938078501747"/>
          <c:y val="0.215000787356399"/>
          <c:w val="0.672249000147477"/>
          <c:h val="0.6050022155842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'Analysis Rugosity'!$B$196</c:f>
              <c:strCache>
                <c:ptCount val="1"/>
                <c:pt idx="0">
                  <c:v>Means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'Analysis Rugosity'!$D$197:$D$199</c:f>
                <c:numCache>
                  <c:formatCode>General</c:formatCode>
                  <c:ptCount val="3"/>
                  <c:pt idx="0">
                    <c:v>0.0312664274966091</c:v>
                  </c:pt>
                  <c:pt idx="1">
                    <c:v>0.138747833764928</c:v>
                  </c:pt>
                  <c:pt idx="2">
                    <c:v>0.156169247254538</c:v>
                  </c:pt>
                </c:numCache>
              </c:numRef>
            </c:plus>
            <c:minus>
              <c:numRef>
                <c:f>'Analysis Rugosity'!$D$197:$D$199</c:f>
                <c:numCache>
                  <c:formatCode>General</c:formatCode>
                  <c:ptCount val="3"/>
                  <c:pt idx="0">
                    <c:v>0.0312664274966091</c:v>
                  </c:pt>
                  <c:pt idx="1">
                    <c:v>0.138747833764928</c:v>
                  </c:pt>
                  <c:pt idx="2">
                    <c:v>0.156169247254538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'Analysis Rugosity'!$A$197:$A$199</c:f>
              <c:strCache>
                <c:ptCount val="3"/>
                <c:pt idx="0">
                  <c:v>Sand</c:v>
                </c:pt>
                <c:pt idx="1">
                  <c:v>Intermediate</c:v>
                </c:pt>
                <c:pt idx="2">
                  <c:v>Rock</c:v>
                </c:pt>
              </c:strCache>
            </c:strRef>
          </c:cat>
          <c:val>
            <c:numRef>
              <c:f>'Analysis Rugosity'!$B$197:$B$199</c:f>
              <c:numCache>
                <c:formatCode>General</c:formatCode>
                <c:ptCount val="3"/>
                <c:pt idx="0">
                  <c:v>-0.906992803266972</c:v>
                </c:pt>
                <c:pt idx="1">
                  <c:v>-0.0920186948813398</c:v>
                </c:pt>
                <c:pt idx="2">
                  <c:v>0.800390496497543</c:v>
                </c:pt>
              </c:numCache>
            </c:numRef>
          </c:val>
        </c:ser>
        <c:ser>
          <c:idx val="1"/>
          <c:order val="1"/>
          <c:tx>
            <c:strRef>
              <c:f>'Analysis Rugosity'!$F$196</c:f>
              <c:strCache>
                <c:ptCount val="1"/>
                <c:pt idx="0">
                  <c:v>All measures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'Analysis Rugosity'!$H$197:$H$199</c:f>
                <c:numCache>
                  <c:formatCode>General</c:formatCode>
                  <c:ptCount val="3"/>
                  <c:pt idx="0">
                    <c:v>0.0227326831288407</c:v>
                  </c:pt>
                  <c:pt idx="1">
                    <c:v>0.126649542345895</c:v>
                  </c:pt>
                  <c:pt idx="2">
                    <c:v>0.16325359737927</c:v>
                  </c:pt>
                </c:numCache>
              </c:numRef>
            </c:plus>
            <c:minus>
              <c:numRef>
                <c:f>'Analysis Rugosity'!$H$197:$H$199</c:f>
                <c:numCache>
                  <c:formatCode>General</c:formatCode>
                  <c:ptCount val="3"/>
                  <c:pt idx="0">
                    <c:v>0.0227326831288407</c:v>
                  </c:pt>
                  <c:pt idx="1">
                    <c:v>0.126649542345895</c:v>
                  </c:pt>
                  <c:pt idx="2">
                    <c:v>0.16325359737927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'Analysis Rugosity'!$A$197:$A$199</c:f>
              <c:strCache>
                <c:ptCount val="3"/>
                <c:pt idx="0">
                  <c:v>Sand</c:v>
                </c:pt>
                <c:pt idx="1">
                  <c:v>Intermediate</c:v>
                </c:pt>
                <c:pt idx="2">
                  <c:v>Rock</c:v>
                </c:pt>
              </c:strCache>
            </c:strRef>
          </c:cat>
          <c:val>
            <c:numRef>
              <c:f>'Analysis Rugosity'!$F$197:$F$199</c:f>
              <c:numCache>
                <c:formatCode>General</c:formatCode>
                <c:ptCount val="3"/>
                <c:pt idx="0">
                  <c:v>-0.909490324115769</c:v>
                </c:pt>
                <c:pt idx="1">
                  <c:v>-0.102174514494621</c:v>
                </c:pt>
                <c:pt idx="2">
                  <c:v>0.830438794209638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273896"/>
        <c:axId val="523267768"/>
      </c:barChart>
      <c:catAx>
        <c:axId val="523273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Habitat</a:t>
                </a:r>
              </a:p>
            </c:rich>
          </c:tx>
          <c:layout>
            <c:manualLayout>
              <c:xMode val="edge"/>
              <c:yMode val="edge"/>
              <c:x val="0.383673849979279"/>
              <c:y val="0.8657259842519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267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3267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273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1435595072147"/>
          <c:y val="0.43500157480315"/>
          <c:w val="0.172248803827751"/>
          <c:h val="0.1650007874015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Average Rock Size (all measures)</a:t>
            </a:r>
          </a:p>
        </c:rich>
      </c:tx>
      <c:layout>
        <c:manualLayout>
          <c:xMode val="edge"/>
          <c:yMode val="edge"/>
          <c:x val="0.292173899155101"/>
          <c:y val="0.032994958364017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902569615947"/>
          <c:y val="0.165467625899281"/>
          <c:w val="0.843812969555729"/>
          <c:h val="0.4892086330935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'Analysis Rock etc'!$M$4:$V$4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0.07196998405997</c:v>
                  </c:pt>
                  <c:pt idx="2">
                    <c:v>0.053609374695988</c:v>
                  </c:pt>
                  <c:pt idx="3">
                    <c:v>0.070945121698961</c:v>
                  </c:pt>
                  <c:pt idx="4">
                    <c:v>0.0768018657165401</c:v>
                  </c:pt>
                  <c:pt idx="5">
                    <c:v>0.0</c:v>
                  </c:pt>
                  <c:pt idx="6">
                    <c:v>0.246230481732681</c:v>
                  </c:pt>
                  <c:pt idx="7">
                    <c:v>0.0935437318574545</c:v>
                  </c:pt>
                  <c:pt idx="8">
                    <c:v>0.0922031292281562</c:v>
                  </c:pt>
                  <c:pt idx="9">
                    <c:v>0.20389935565847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'Analysis Rock etc'!$M$1:$V$1</c:f>
              <c:strCache>
                <c:ptCount val="10"/>
                <c:pt idx="0">
                  <c:v>X. ochrogenys</c:v>
                </c:pt>
                <c:pt idx="1">
                  <c:v>E. melanogenys</c:v>
                </c:pt>
                <c:pt idx="2">
                  <c:v>X. flavipinnis</c:v>
                </c:pt>
                <c:pt idx="3">
                  <c:v>X. spiloptera</c:v>
                </c:pt>
                <c:pt idx="4">
                  <c:v>X. boulengeri</c:v>
                </c:pt>
                <c:pt idx="5">
                  <c:v>X. bathyphila</c:v>
                </c:pt>
                <c:pt idx="6">
                  <c:v>A. leptura</c:v>
                </c:pt>
                <c:pt idx="7">
                  <c:v>N. brichardi</c:v>
                </c:pt>
                <c:pt idx="8">
                  <c:v>N. tretocephalus</c:v>
                </c:pt>
                <c:pt idx="9">
                  <c:v>N. furcifer</c:v>
                </c:pt>
              </c:strCache>
            </c:strRef>
          </c:cat>
          <c:val>
            <c:numRef>
              <c:f>'Analysis Rock etc'!$M$2:$V$2</c:f>
              <c:numCache>
                <c:formatCode>General</c:formatCode>
                <c:ptCount val="10"/>
                <c:pt idx="0">
                  <c:v>0.0</c:v>
                </c:pt>
                <c:pt idx="1">
                  <c:v>0.293617502753835</c:v>
                </c:pt>
                <c:pt idx="2">
                  <c:v>0.348534019352489</c:v>
                </c:pt>
                <c:pt idx="3">
                  <c:v>0.419352091902469</c:v>
                </c:pt>
                <c:pt idx="4">
                  <c:v>0.436715497621061</c:v>
                </c:pt>
                <c:pt idx="5">
                  <c:v>0.0</c:v>
                </c:pt>
                <c:pt idx="6">
                  <c:v>1.281362318261943</c:v>
                </c:pt>
                <c:pt idx="7">
                  <c:v>0.735934518870695</c:v>
                </c:pt>
                <c:pt idx="8">
                  <c:v>0.595650948065603</c:v>
                </c:pt>
                <c:pt idx="9">
                  <c:v>1.238306486012487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226504"/>
        <c:axId val="539229880"/>
      </c:barChart>
      <c:catAx>
        <c:axId val="539226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9229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9229880"/>
        <c:scaling>
          <c:orientation val="minMax"/>
          <c:max val="1.8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edge rock size [m]</a:t>
                </a:r>
              </a:p>
            </c:rich>
          </c:tx>
          <c:layout>
            <c:manualLayout>
              <c:xMode val="edge"/>
              <c:yMode val="edge"/>
              <c:x val="0.033043554646947"/>
              <c:y val="0.2309647085481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9226504"/>
        <c:crosses val="autoZero"/>
        <c:crossBetween val="between"/>
        <c:majorUnit val="0.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species present</a:t>
            </a:r>
          </a:p>
        </c:rich>
      </c:tx>
      <c:layout>
        <c:manualLayout>
          <c:xMode val="edge"/>
          <c:yMode val="edge"/>
          <c:x val="0.350694925811758"/>
          <c:y val="0.034700398997210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561810878762"/>
          <c:y val="0.170403400886131"/>
          <c:w val="0.868153728292913"/>
          <c:h val="0.529147402751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'Analysis Rock etc'!$Z$4:$AI$4</c:f>
                <c:numCache>
                  <c:formatCode>General</c:formatCode>
                  <c:ptCount val="10"/>
                  <c:pt idx="0">
                    <c:v>2.0</c:v>
                  </c:pt>
                  <c:pt idx="1">
                    <c:v>1.022070496185832</c:v>
                  </c:pt>
                  <c:pt idx="2">
                    <c:v>1.090263013213288</c:v>
                  </c:pt>
                  <c:pt idx="3">
                    <c:v>1.556203298892209</c:v>
                  </c:pt>
                  <c:pt idx="4">
                    <c:v>1.69633458386256</c:v>
                  </c:pt>
                  <c:pt idx="6">
                    <c:v>1.652244144878629</c:v>
                  </c:pt>
                  <c:pt idx="7">
                    <c:v>0.94303919147969</c:v>
                  </c:pt>
                  <c:pt idx="8">
                    <c:v>0.992671559679648</c:v>
                  </c:pt>
                  <c:pt idx="9">
                    <c:v>1.398809017223818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'Analysis Rock etc'!$Z$1:$AI$1</c:f>
              <c:strCache>
                <c:ptCount val="10"/>
                <c:pt idx="0">
                  <c:v>X. ochrogenys</c:v>
                </c:pt>
                <c:pt idx="1">
                  <c:v>E. melanogenys</c:v>
                </c:pt>
                <c:pt idx="2">
                  <c:v>X. flavipinnis</c:v>
                </c:pt>
                <c:pt idx="3">
                  <c:v>X. spiloptera</c:v>
                </c:pt>
                <c:pt idx="4">
                  <c:v>X. boulengeri</c:v>
                </c:pt>
                <c:pt idx="5">
                  <c:v>X. bathyphila</c:v>
                </c:pt>
                <c:pt idx="6">
                  <c:v>A. leptura</c:v>
                </c:pt>
                <c:pt idx="7">
                  <c:v>N. brichardi</c:v>
                </c:pt>
                <c:pt idx="8">
                  <c:v>N. tretocephalus</c:v>
                </c:pt>
                <c:pt idx="9">
                  <c:v>N. furcifer</c:v>
                </c:pt>
              </c:strCache>
            </c:strRef>
          </c:cat>
          <c:val>
            <c:numRef>
              <c:f>'Analysis Rock etc'!$Z$2:$AI$2</c:f>
              <c:numCache>
                <c:formatCode>General</c:formatCode>
                <c:ptCount val="10"/>
                <c:pt idx="0">
                  <c:v>4.0</c:v>
                </c:pt>
                <c:pt idx="1">
                  <c:v>6.90909090909091</c:v>
                </c:pt>
                <c:pt idx="2">
                  <c:v>8.157894736842104</c:v>
                </c:pt>
                <c:pt idx="3">
                  <c:v>13.57142857142857</c:v>
                </c:pt>
                <c:pt idx="4">
                  <c:v>9.142857142857142</c:v>
                </c:pt>
                <c:pt idx="6">
                  <c:v>16.875</c:v>
                </c:pt>
                <c:pt idx="7">
                  <c:v>16.6875</c:v>
                </c:pt>
                <c:pt idx="8">
                  <c:v>16.73333333333333</c:v>
                </c:pt>
                <c:pt idx="9">
                  <c:v>16.3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269048"/>
        <c:axId val="539272424"/>
      </c:barChart>
      <c:catAx>
        <c:axId val="53926904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9272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9272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species present</a:t>
                </a:r>
              </a:p>
            </c:rich>
          </c:tx>
          <c:layout>
            <c:manualLayout>
              <c:xMode val="edge"/>
              <c:yMode val="edge"/>
              <c:x val="0.0277777067927361"/>
              <c:y val="0.201892588538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92690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individuals present</a:t>
            </a:r>
          </a:p>
        </c:rich>
      </c:tx>
      <c:layout>
        <c:manualLayout>
          <c:xMode val="edge"/>
          <c:yMode val="edge"/>
          <c:x val="0.331010818769605"/>
          <c:y val="0.034591183914510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788506942618"/>
          <c:y val="0.169642857142857"/>
          <c:w val="0.867885317536326"/>
          <c:h val="0.531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'Analysis Rock etc'!$Z$9:$AI$9</c:f>
                <c:numCache>
                  <c:formatCode>General</c:formatCode>
                  <c:ptCount val="10"/>
                  <c:pt idx="0">
                    <c:v>14</c:v>
                  </c:pt>
                  <c:pt idx="1">
                    <c:v>4.296067777294422</c:v>
                  </c:pt>
                  <c:pt idx="2">
                    <c:v>3.667338140481002</c:v>
                  </c:pt>
                  <c:pt idx="3">
                    <c:v>9.588825696157613</c:v>
                  </c:pt>
                  <c:pt idx="4">
                    <c:v>6.951239306135018</c:v>
                  </c:pt>
                  <c:pt idx="6">
                    <c:v>8.289408043659433</c:v>
                  </c:pt>
                  <c:pt idx="7">
                    <c:v>5.506033622309257</c:v>
                  </c:pt>
                  <c:pt idx="8">
                    <c:v>3.693580875321357</c:v>
                  </c:pt>
                  <c:pt idx="9">
                    <c:v>6.442566776267565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'Analysis Rock etc'!$Z$1:$AI$1</c:f>
              <c:strCache>
                <c:ptCount val="10"/>
                <c:pt idx="0">
                  <c:v>X. ochrogenys</c:v>
                </c:pt>
                <c:pt idx="1">
                  <c:v>E. melanogenys</c:v>
                </c:pt>
                <c:pt idx="2">
                  <c:v>X. flavipinnis</c:v>
                </c:pt>
                <c:pt idx="3">
                  <c:v>X. spiloptera</c:v>
                </c:pt>
                <c:pt idx="4">
                  <c:v>X. boulengeri</c:v>
                </c:pt>
                <c:pt idx="5">
                  <c:v>X. bathyphila</c:v>
                </c:pt>
                <c:pt idx="6">
                  <c:v>A. leptura</c:v>
                </c:pt>
                <c:pt idx="7">
                  <c:v>N. brichardi</c:v>
                </c:pt>
                <c:pt idx="8">
                  <c:v>N. tretocephalus</c:v>
                </c:pt>
                <c:pt idx="9">
                  <c:v>N. furcifer</c:v>
                </c:pt>
              </c:strCache>
            </c:strRef>
          </c:cat>
          <c:val>
            <c:numRef>
              <c:f>'Analysis Rock etc'!$Z$7:$AI$7</c:f>
              <c:numCache>
                <c:formatCode>General</c:formatCode>
                <c:ptCount val="10"/>
                <c:pt idx="0">
                  <c:v>49.0</c:v>
                </c:pt>
                <c:pt idx="1">
                  <c:v>37.27272727272727</c:v>
                </c:pt>
                <c:pt idx="2">
                  <c:v>36.73684210526316</c:v>
                </c:pt>
                <c:pt idx="3">
                  <c:v>57.42857142857143</c:v>
                </c:pt>
                <c:pt idx="4">
                  <c:v>39.28571428571428</c:v>
                </c:pt>
                <c:pt idx="6">
                  <c:v>56.5</c:v>
                </c:pt>
                <c:pt idx="7">
                  <c:v>64.5625</c:v>
                </c:pt>
                <c:pt idx="8">
                  <c:v>55.06666666666667</c:v>
                </c:pt>
                <c:pt idx="9">
                  <c:v>57.8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162472"/>
        <c:axId val="538165848"/>
      </c:barChart>
      <c:catAx>
        <c:axId val="53816247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165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165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species present</a:t>
                </a:r>
              </a:p>
            </c:rich>
          </c:tx>
          <c:layout>
            <c:manualLayout>
              <c:xMode val="edge"/>
              <c:yMode val="edge"/>
              <c:x val="0.027874495870943"/>
              <c:y val="0.2044031214848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162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conspecifics present</a:t>
            </a:r>
          </a:p>
        </c:rich>
      </c:tx>
      <c:layout>
        <c:manualLayout>
          <c:xMode val="edge"/>
          <c:yMode val="edge"/>
          <c:x val="0.323993365859942"/>
          <c:y val="0.034482614451954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474409550539"/>
          <c:y val="0.172566744518167"/>
          <c:w val="0.865030458906874"/>
          <c:h val="0.5265498101964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1"/>
            <c:plus>
              <c:numRef>
                <c:f>'Analysis Rock etc'!$Z$14:$AI$14</c:f>
                <c:numCache>
                  <c:formatCode>General</c:formatCode>
                  <c:ptCount val="10"/>
                  <c:pt idx="0">
                    <c:v>8.0</c:v>
                  </c:pt>
                  <c:pt idx="1">
                    <c:v>3.058114797665791</c:v>
                  </c:pt>
                  <c:pt idx="2">
                    <c:v>1.677618679000971</c:v>
                  </c:pt>
                  <c:pt idx="3">
                    <c:v>0.792324288266981</c:v>
                  </c:pt>
                  <c:pt idx="4">
                    <c:v>0.828899770739486</c:v>
                  </c:pt>
                  <c:pt idx="6">
                    <c:v>1.052208561618302</c:v>
                  </c:pt>
                  <c:pt idx="7">
                    <c:v>1.071894739857106</c:v>
                  </c:pt>
                  <c:pt idx="8">
                    <c:v>0.365148371670111</c:v>
                  </c:pt>
                  <c:pt idx="9">
                    <c:v>0.615539510420646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'Analysis Rock etc'!$Z$1:$AI$1</c:f>
              <c:strCache>
                <c:ptCount val="10"/>
                <c:pt idx="0">
                  <c:v>X. ochrogenys</c:v>
                </c:pt>
                <c:pt idx="1">
                  <c:v>E. melanogenys</c:v>
                </c:pt>
                <c:pt idx="2">
                  <c:v>X. flavipinnis</c:v>
                </c:pt>
                <c:pt idx="3">
                  <c:v>X. spiloptera</c:v>
                </c:pt>
                <c:pt idx="4">
                  <c:v>X. boulengeri</c:v>
                </c:pt>
                <c:pt idx="5">
                  <c:v>X. bathyphila</c:v>
                </c:pt>
                <c:pt idx="6">
                  <c:v>A. leptura</c:v>
                </c:pt>
                <c:pt idx="7">
                  <c:v>N. brichardi</c:v>
                </c:pt>
                <c:pt idx="8">
                  <c:v>N. tretocephalus</c:v>
                </c:pt>
                <c:pt idx="9">
                  <c:v>N. furcifer</c:v>
                </c:pt>
              </c:strCache>
            </c:strRef>
          </c:cat>
          <c:val>
            <c:numRef>
              <c:f>'Analysis Rock etc'!$Z$12:$AI$12</c:f>
              <c:numCache>
                <c:formatCode>General</c:formatCode>
                <c:ptCount val="10"/>
                <c:pt idx="0">
                  <c:v>18.0</c:v>
                </c:pt>
                <c:pt idx="1">
                  <c:v>7.545454545454546</c:v>
                </c:pt>
                <c:pt idx="2">
                  <c:v>9.842105263157895</c:v>
                </c:pt>
                <c:pt idx="3">
                  <c:v>3.833333333333333</c:v>
                </c:pt>
                <c:pt idx="4">
                  <c:v>5.142857142857143</c:v>
                </c:pt>
                <c:pt idx="6">
                  <c:v>4.5</c:v>
                </c:pt>
                <c:pt idx="7">
                  <c:v>7.875</c:v>
                </c:pt>
                <c:pt idx="8">
                  <c:v>2.0</c:v>
                </c:pt>
                <c:pt idx="9">
                  <c:v>3.3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301288"/>
        <c:axId val="539304664"/>
      </c:barChart>
      <c:catAx>
        <c:axId val="53930128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9304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9304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species present</a:t>
                </a:r>
              </a:p>
            </c:rich>
          </c:tx>
          <c:layout>
            <c:manualLayout>
              <c:xMode val="edge"/>
              <c:yMode val="edge"/>
              <c:x val="0.0280210295798915"/>
              <c:y val="0.2037621071702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9301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Average Rock Size (means)</a:t>
            </a:r>
          </a:p>
        </c:rich>
      </c:tx>
      <c:layout>
        <c:manualLayout>
          <c:xMode val="edge"/>
          <c:yMode val="edge"/>
          <c:x val="0.316062674625349"/>
          <c:y val="0.033232720909886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67742888166748"/>
          <c:y val="0.183760875485021"/>
          <c:w val="0.881049254435144"/>
          <c:h val="0.4700859605430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'Analysis Rock etc'!$F$182:$O$182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0.0849950164257805</c:v>
                  </c:pt>
                  <c:pt idx="2">
                    <c:v>0.0779770392123023</c:v>
                  </c:pt>
                  <c:pt idx="3">
                    <c:v>0.0782663936049621</c:v>
                  </c:pt>
                  <c:pt idx="4">
                    <c:v>0.135201922560881</c:v>
                  </c:pt>
                  <c:pt idx="5">
                    <c:v>0.0</c:v>
                  </c:pt>
                  <c:pt idx="6">
                    <c:v>0.363817929358927</c:v>
                  </c:pt>
                  <c:pt idx="7">
                    <c:v>0.141923385574761</c:v>
                  </c:pt>
                  <c:pt idx="8">
                    <c:v>0.118297463679529</c:v>
                  </c:pt>
                  <c:pt idx="9">
                    <c:v>0.313301020150629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'Analysis Rock etc'!$F$184:$O$184</c:f>
              <c:strCache>
                <c:ptCount val="10"/>
                <c:pt idx="0">
                  <c:v>X. ochrogenys</c:v>
                </c:pt>
                <c:pt idx="1">
                  <c:v>E. melanogenys</c:v>
                </c:pt>
                <c:pt idx="2">
                  <c:v>X. flavipinnis</c:v>
                </c:pt>
                <c:pt idx="3">
                  <c:v>X. spiloptera</c:v>
                </c:pt>
                <c:pt idx="4">
                  <c:v>X. boulengeri</c:v>
                </c:pt>
                <c:pt idx="5">
                  <c:v>X. bathyphila</c:v>
                </c:pt>
                <c:pt idx="6">
                  <c:v>A. leptura</c:v>
                </c:pt>
                <c:pt idx="7">
                  <c:v>N. brichardi</c:v>
                </c:pt>
                <c:pt idx="8">
                  <c:v>N. tretocephalus</c:v>
                </c:pt>
                <c:pt idx="9">
                  <c:v>N. furcifer</c:v>
                </c:pt>
              </c:strCache>
            </c:strRef>
          </c:cat>
          <c:val>
            <c:numRef>
              <c:f>'Analysis Rock etc'!$F$180:$O$180</c:f>
              <c:numCache>
                <c:formatCode>General</c:formatCode>
                <c:ptCount val="10"/>
                <c:pt idx="0">
                  <c:v>0.0</c:v>
                </c:pt>
                <c:pt idx="1">
                  <c:v>0.153832180880341</c:v>
                </c:pt>
                <c:pt idx="2">
                  <c:v>0.222803743547883</c:v>
                </c:pt>
                <c:pt idx="3">
                  <c:v>0.419585684888672</c:v>
                </c:pt>
                <c:pt idx="4">
                  <c:v>0.338407803656871</c:v>
                </c:pt>
                <c:pt idx="6">
                  <c:v>1.219067004011269</c:v>
                </c:pt>
                <c:pt idx="7">
                  <c:v>0.704286833693291</c:v>
                </c:pt>
                <c:pt idx="8">
                  <c:v>0.690401874149352</c:v>
                </c:pt>
                <c:pt idx="9">
                  <c:v>1.5082592728618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349800"/>
        <c:axId val="539353176"/>
      </c:barChart>
      <c:catAx>
        <c:axId val="539349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9353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9353176"/>
        <c:scaling>
          <c:orientation val="minMax"/>
          <c:max val="1.8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9349800"/>
        <c:crosses val="autoZero"/>
        <c:crossBetween val="between"/>
        <c:majorUnit val="0.2"/>
        <c:min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Rock size</a:t>
            </a:r>
          </a:p>
        </c:rich>
      </c:tx>
      <c:layout>
        <c:manualLayout>
          <c:xMode val="edge"/>
          <c:yMode val="edge"/>
          <c:x val="0.429078805502009"/>
          <c:y val="0.030373885383532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58589767714"/>
          <c:y val="0.152318065498482"/>
          <c:w val="0.68672251345497"/>
          <c:h val="0.6821200324497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'Analysis Rock etc'!$C$225</c:f>
              <c:strCache>
                <c:ptCount val="1"/>
                <c:pt idx="0">
                  <c:v>Means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'Analysis Rock etc'!$E$226:$E$228</c:f>
                <c:numCache>
                  <c:formatCode>General</c:formatCode>
                  <c:ptCount val="3"/>
                  <c:pt idx="0">
                    <c:v>0.0</c:v>
                  </c:pt>
                  <c:pt idx="1">
                    <c:v>0.0642064331677447</c:v>
                  </c:pt>
                  <c:pt idx="2">
                    <c:v>0.322393172460773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'Analysis Rock etc'!$A$226:$A$228</c:f>
              <c:strCache>
                <c:ptCount val="3"/>
                <c:pt idx="0">
                  <c:v>Sand</c:v>
                </c:pt>
                <c:pt idx="1">
                  <c:v>Intermediate</c:v>
                </c:pt>
                <c:pt idx="2">
                  <c:v>Rock</c:v>
                </c:pt>
              </c:strCache>
            </c:strRef>
          </c:cat>
          <c:val>
            <c:numRef>
              <c:f>'Analysis Rock etc'!$C$226:$C$228</c:f>
              <c:numCache>
                <c:formatCode>General</c:formatCode>
                <c:ptCount val="3"/>
                <c:pt idx="0">
                  <c:v>0.0</c:v>
                </c:pt>
                <c:pt idx="1">
                  <c:v>0.404409276198197</c:v>
                </c:pt>
                <c:pt idx="2">
                  <c:v>1.368134073859694</c:v>
                </c:pt>
              </c:numCache>
            </c:numRef>
          </c:val>
        </c:ser>
        <c:ser>
          <c:idx val="1"/>
          <c:order val="1"/>
          <c:tx>
            <c:strRef>
              <c:f>'Analysis Rock etc'!$G$225</c:f>
              <c:strCache>
                <c:ptCount val="1"/>
                <c:pt idx="0">
                  <c:v>All measures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'Analysis Rock etc'!$I$226:$I$228</c:f>
                <c:numCache>
                  <c:formatCode>General</c:formatCode>
                  <c:ptCount val="3"/>
                  <c:pt idx="0">
                    <c:v>0.0</c:v>
                  </c:pt>
                  <c:pt idx="1">
                    <c:v>0.0399845568196649</c:v>
                  </c:pt>
                  <c:pt idx="2">
                    <c:v>0.228733404083174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'Analysis Rock etc'!$A$226:$A$228</c:f>
              <c:strCache>
                <c:ptCount val="3"/>
                <c:pt idx="0">
                  <c:v>Sand</c:v>
                </c:pt>
                <c:pt idx="1">
                  <c:v>Intermediate</c:v>
                </c:pt>
                <c:pt idx="2">
                  <c:v>Rock</c:v>
                </c:pt>
              </c:strCache>
            </c:strRef>
          </c:cat>
          <c:val>
            <c:numRef>
              <c:f>'Analysis Rock etc'!$G$226:$G$228</c:f>
              <c:numCache>
                <c:formatCode>General</c:formatCode>
                <c:ptCount val="3"/>
                <c:pt idx="0">
                  <c:v>0.0</c:v>
                </c:pt>
                <c:pt idx="1">
                  <c:v>0.412163978471033</c:v>
                </c:pt>
                <c:pt idx="2">
                  <c:v>1.370514316123075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401640"/>
        <c:axId val="539407768"/>
      </c:barChart>
      <c:catAx>
        <c:axId val="539401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Habitat</a:t>
                </a:r>
              </a:p>
            </c:rich>
          </c:tx>
          <c:layout>
            <c:manualLayout>
              <c:xMode val="edge"/>
              <c:yMode val="edge"/>
              <c:x val="0.416667429019505"/>
              <c:y val="0.9112149971319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9407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9407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rock size [m]</a:t>
                </a:r>
              </a:p>
            </c:rich>
          </c:tx>
          <c:layout>
            <c:manualLayout>
              <c:xMode val="edge"/>
              <c:yMode val="edge"/>
              <c:x val="0.0283688371941059"/>
              <c:y val="0.338785002868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9401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7801483320809"/>
          <c:y val="0.440397872451374"/>
          <c:w val="0.149377756722318"/>
          <c:h val="0.1092717839078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Rock size</a:t>
            </a:r>
          </a:p>
        </c:rich>
      </c:tx>
      <c:layout>
        <c:manualLayout>
          <c:xMode val="edge"/>
          <c:yMode val="edge"/>
          <c:x val="0.417324057318922"/>
          <c:y val="0.037878672424011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52173418565137"/>
          <c:y val="0.198924208973326"/>
          <c:w val="0.875775733501755"/>
          <c:h val="0.5591383171142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'Analysis Rock etc'!$AP$1</c:f>
              <c:strCache>
                <c:ptCount val="1"/>
                <c:pt idx="0">
                  <c:v>avg. rock size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608925445285446"/>
                  <c:y val="0.049242606395768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'Analysis Rock etc'!$AO$2:$AO$39</c:f>
              <c:numCache>
                <c:formatCode>General</c:formatCode>
                <c:ptCount val="38"/>
                <c:pt idx="0">
                  <c:v>-0.750273370004927</c:v>
                </c:pt>
                <c:pt idx="1">
                  <c:v>-0.853296105017825</c:v>
                </c:pt>
                <c:pt idx="2">
                  <c:v>-0.853296105017825</c:v>
                </c:pt>
                <c:pt idx="3">
                  <c:v>-0.976923387033302</c:v>
                </c:pt>
                <c:pt idx="4">
                  <c:v>-0.976923387033302</c:v>
                </c:pt>
                <c:pt idx="5">
                  <c:v>-0.976923387033302</c:v>
                </c:pt>
                <c:pt idx="6">
                  <c:v>-0.695327911331381</c:v>
                </c:pt>
                <c:pt idx="7">
                  <c:v>-0.970055204699109</c:v>
                </c:pt>
                <c:pt idx="8">
                  <c:v>-0.970055204699109</c:v>
                </c:pt>
                <c:pt idx="9">
                  <c:v>-0.976923387033302</c:v>
                </c:pt>
                <c:pt idx="10">
                  <c:v>-0.976923387033302</c:v>
                </c:pt>
                <c:pt idx="11">
                  <c:v>0.506603997152429</c:v>
                </c:pt>
                <c:pt idx="12">
                  <c:v>-0.801784737511376</c:v>
                </c:pt>
                <c:pt idx="13">
                  <c:v>-0.494090168939521</c:v>
                </c:pt>
                <c:pt idx="14">
                  <c:v>-0.303841518282369</c:v>
                </c:pt>
                <c:pt idx="15">
                  <c:v>-0.657552908493319</c:v>
                </c:pt>
                <c:pt idx="16">
                  <c:v>1.090399495558851</c:v>
                </c:pt>
                <c:pt idx="17">
                  <c:v>0.108249421769223</c:v>
                </c:pt>
                <c:pt idx="18">
                  <c:v>-0.22142333027205</c:v>
                </c:pt>
                <c:pt idx="19">
                  <c:v>0.0533039630956781</c:v>
                </c:pt>
                <c:pt idx="20">
                  <c:v>1.083531313224657</c:v>
                </c:pt>
                <c:pt idx="21">
                  <c:v>-0.0840596835881854</c:v>
                </c:pt>
                <c:pt idx="22">
                  <c:v>-0.496150623639779</c:v>
                </c:pt>
                <c:pt idx="23">
                  <c:v>-0.358786976955915</c:v>
                </c:pt>
                <c:pt idx="24">
                  <c:v>0.259349433121473</c:v>
                </c:pt>
                <c:pt idx="25">
                  <c:v>-0.0497187719172195</c:v>
                </c:pt>
                <c:pt idx="26">
                  <c:v>-0.839559740349439</c:v>
                </c:pt>
                <c:pt idx="27">
                  <c:v>-0.358786976955915</c:v>
                </c:pt>
                <c:pt idx="28">
                  <c:v>0.0533039630956767</c:v>
                </c:pt>
                <c:pt idx="29">
                  <c:v>0.760726743517578</c:v>
                </c:pt>
                <c:pt idx="30">
                  <c:v>0.954752894458535</c:v>
                </c:pt>
                <c:pt idx="31">
                  <c:v>0.956469940042084</c:v>
                </c:pt>
                <c:pt idx="32">
                  <c:v>0.78819947285435</c:v>
                </c:pt>
                <c:pt idx="33">
                  <c:v>1.701667723302047</c:v>
                </c:pt>
                <c:pt idx="34">
                  <c:v>0.877485843198861</c:v>
                </c:pt>
                <c:pt idx="35">
                  <c:v>0.087644874766644</c:v>
                </c:pt>
                <c:pt idx="36">
                  <c:v>1.255235871579487</c:v>
                </c:pt>
                <c:pt idx="37">
                  <c:v>0.568417638160168</c:v>
                </c:pt>
              </c:numCache>
            </c:numRef>
          </c:xVal>
          <c:yVal>
            <c:numRef>
              <c:f>'Analysis Rock etc'!$AP$2:$AP$39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0.113333333333333</c:v>
                </c:pt>
                <c:pt idx="13">
                  <c:v>0.117210900431468</c:v>
                </c:pt>
                <c:pt idx="14">
                  <c:v>0.343142810257558</c:v>
                </c:pt>
                <c:pt idx="15">
                  <c:v>0.134287300354423</c:v>
                </c:pt>
                <c:pt idx="16">
                  <c:v>0.729028804551473</c:v>
                </c:pt>
                <c:pt idx="17">
                  <c:v>0.302193186551114</c:v>
                </c:pt>
                <c:pt idx="18">
                  <c:v>0.263285836826538</c:v>
                </c:pt>
                <c:pt idx="19">
                  <c:v>0.297129659613635</c:v>
                </c:pt>
                <c:pt idx="20">
                  <c:v>0.547295805584603</c:v>
                </c:pt>
                <c:pt idx="21">
                  <c:v>0.426359881488558</c:v>
                </c:pt>
                <c:pt idx="22">
                  <c:v>0.680269283662322</c:v>
                </c:pt>
                <c:pt idx="23">
                  <c:v>0.793911536345809</c:v>
                </c:pt>
                <c:pt idx="24">
                  <c:v>0.908270462462917</c:v>
                </c:pt>
                <c:pt idx="25">
                  <c:v>0.432986622461319</c:v>
                </c:pt>
                <c:pt idx="26">
                  <c:v>0.233686004328053</c:v>
                </c:pt>
                <c:pt idx="27">
                  <c:v>0.148156990918028</c:v>
                </c:pt>
                <c:pt idx="28">
                  <c:v>0.518675128304874</c:v>
                </c:pt>
                <c:pt idx="29">
                  <c:v>0.689786673277455</c:v>
                </c:pt>
                <c:pt idx="30">
                  <c:v>0.657928458433413</c:v>
                </c:pt>
                <c:pt idx="31">
                  <c:v>0.623068305296045</c:v>
                </c:pt>
                <c:pt idx="32">
                  <c:v>2.597045535469304</c:v>
                </c:pt>
                <c:pt idx="33">
                  <c:v>0.78975090989812</c:v>
                </c:pt>
                <c:pt idx="34">
                  <c:v>2.274118790985999</c:v>
                </c:pt>
                <c:pt idx="35">
                  <c:v>3.388409640588456</c:v>
                </c:pt>
                <c:pt idx="36">
                  <c:v>0.763225851420327</c:v>
                </c:pt>
                <c:pt idx="37">
                  <c:v>1.37933144492294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448520"/>
        <c:axId val="539454408"/>
      </c:scatterChart>
      <c:valAx>
        <c:axId val="539448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norm. rugosity</a:t>
                </a:r>
              </a:p>
            </c:rich>
          </c:tx>
          <c:layout>
            <c:manualLayout>
              <c:xMode val="edge"/>
              <c:yMode val="edge"/>
              <c:x val="0.388452584731256"/>
              <c:y val="0.8636394039454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9454408"/>
        <c:crosses val="autoZero"/>
        <c:crossBetween val="midCat"/>
      </c:valAx>
      <c:valAx>
        <c:axId val="539454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94485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Brain</a:t>
            </a:r>
          </a:p>
        </c:rich>
      </c:tx>
      <c:layout>
        <c:manualLayout>
          <c:xMode val="edge"/>
          <c:yMode val="edge"/>
          <c:x val="0.465306503353747"/>
          <c:y val="0.037174886033982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43210203999207"/>
          <c:y val="0.200000513981584"/>
          <c:w val="0.89135856201688"/>
          <c:h val="0.631580570468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'Analysis Rugosity'!$AM$1</c:f>
              <c:strCache>
                <c:ptCount val="1"/>
                <c:pt idx="0">
                  <c:v>Brain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663265967061909"/>
                  <c:y val="0.055762081784386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'Analysis Rugosity'!$AH$2:$AH$9</c:f>
              <c:numCache>
                <c:formatCode>General</c:formatCode>
                <c:ptCount val="8"/>
                <c:pt idx="1">
                  <c:v>-0.539864954771283</c:v>
                </c:pt>
                <c:pt idx="2">
                  <c:v>-0.763109578271978</c:v>
                </c:pt>
                <c:pt idx="3">
                  <c:v>-0.539451051857232</c:v>
                </c:pt>
                <c:pt idx="4">
                  <c:v>-0.0587758588782935</c:v>
                </c:pt>
                <c:pt idx="5">
                  <c:v>-0.601345189298649</c:v>
                </c:pt>
                <c:pt idx="7">
                  <c:v>0.574495599618968</c:v>
                </c:pt>
              </c:numCache>
            </c:numRef>
          </c:xVal>
          <c:yVal>
            <c:numRef>
              <c:f>'Analysis Rugosity'!$AM$2:$AM$9</c:f>
              <c:numCache>
                <c:formatCode>General</c:formatCode>
                <c:ptCount val="8"/>
                <c:pt idx="0">
                  <c:v>0.973621889515954</c:v>
                </c:pt>
                <c:pt idx="1">
                  <c:v>1.439564521881307</c:v>
                </c:pt>
                <c:pt idx="2">
                  <c:v>1.294258479147596</c:v>
                </c:pt>
                <c:pt idx="3">
                  <c:v>1.019909743003697</c:v>
                </c:pt>
                <c:pt idx="4">
                  <c:v>1.104890211335533</c:v>
                </c:pt>
                <c:pt idx="5">
                  <c:v>1.496420818057188</c:v>
                </c:pt>
                <c:pt idx="6">
                  <c:v>1.547210347958252</c:v>
                </c:pt>
                <c:pt idx="7">
                  <c:v>0.98719358778493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094424"/>
        <c:axId val="524097672"/>
      </c:scatterChart>
      <c:valAx>
        <c:axId val="524094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097672"/>
        <c:crosses val="autoZero"/>
        <c:crossBetween val="midCat"/>
      </c:valAx>
      <c:valAx>
        <c:axId val="524097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0944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Species #</a:t>
            </a:r>
          </a:p>
        </c:rich>
      </c:tx>
      <c:layout>
        <c:manualLayout>
          <c:xMode val="edge"/>
          <c:yMode val="edge"/>
          <c:x val="0.417754539357659"/>
          <c:y val="0.038168120876782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62459802523579"/>
          <c:y val="0.2000003959045"/>
          <c:w val="0.873816025233483"/>
          <c:h val="0.5567578588692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'Analysis Rock etc'!$AQ$1</c:f>
              <c:strCache>
                <c:ptCount val="1"/>
                <c:pt idx="0">
                  <c:v># Species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610966057441253"/>
                  <c:y val="0.019084005031915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'Analysis Rock etc'!$AO$2:$AO$39</c:f>
              <c:numCache>
                <c:formatCode>General</c:formatCode>
                <c:ptCount val="38"/>
                <c:pt idx="0">
                  <c:v>-0.750273370004927</c:v>
                </c:pt>
                <c:pt idx="1">
                  <c:v>-0.853296105017825</c:v>
                </c:pt>
                <c:pt idx="2">
                  <c:v>-0.853296105017825</c:v>
                </c:pt>
                <c:pt idx="3">
                  <c:v>-0.976923387033302</c:v>
                </c:pt>
                <c:pt idx="4">
                  <c:v>-0.976923387033302</c:v>
                </c:pt>
                <c:pt idx="5">
                  <c:v>-0.976923387033302</c:v>
                </c:pt>
                <c:pt idx="6">
                  <c:v>-0.695327911331381</c:v>
                </c:pt>
                <c:pt idx="7">
                  <c:v>-0.970055204699109</c:v>
                </c:pt>
                <c:pt idx="8">
                  <c:v>-0.970055204699109</c:v>
                </c:pt>
                <c:pt idx="9">
                  <c:v>-0.976923387033302</c:v>
                </c:pt>
                <c:pt idx="10">
                  <c:v>-0.976923387033302</c:v>
                </c:pt>
                <c:pt idx="11">
                  <c:v>0.506603997152429</c:v>
                </c:pt>
                <c:pt idx="12">
                  <c:v>-0.801784737511376</c:v>
                </c:pt>
                <c:pt idx="13">
                  <c:v>-0.494090168939521</c:v>
                </c:pt>
                <c:pt idx="14">
                  <c:v>-0.303841518282369</c:v>
                </c:pt>
                <c:pt idx="15">
                  <c:v>-0.657552908493319</c:v>
                </c:pt>
                <c:pt idx="16">
                  <c:v>1.090399495558851</c:v>
                </c:pt>
                <c:pt idx="17">
                  <c:v>0.108249421769223</c:v>
                </c:pt>
                <c:pt idx="18">
                  <c:v>-0.22142333027205</c:v>
                </c:pt>
                <c:pt idx="19">
                  <c:v>0.0533039630956781</c:v>
                </c:pt>
                <c:pt idx="20">
                  <c:v>1.083531313224657</c:v>
                </c:pt>
                <c:pt idx="21">
                  <c:v>-0.0840596835881854</c:v>
                </c:pt>
                <c:pt idx="22">
                  <c:v>-0.496150623639779</c:v>
                </c:pt>
                <c:pt idx="23">
                  <c:v>-0.358786976955915</c:v>
                </c:pt>
                <c:pt idx="24">
                  <c:v>0.259349433121473</c:v>
                </c:pt>
                <c:pt idx="25">
                  <c:v>-0.0497187719172195</c:v>
                </c:pt>
                <c:pt idx="26">
                  <c:v>-0.839559740349439</c:v>
                </c:pt>
                <c:pt idx="27">
                  <c:v>-0.358786976955915</c:v>
                </c:pt>
                <c:pt idx="28">
                  <c:v>0.0533039630956767</c:v>
                </c:pt>
                <c:pt idx="29">
                  <c:v>0.760726743517578</c:v>
                </c:pt>
                <c:pt idx="30">
                  <c:v>0.954752894458535</c:v>
                </c:pt>
                <c:pt idx="31">
                  <c:v>0.956469940042084</c:v>
                </c:pt>
                <c:pt idx="32">
                  <c:v>0.78819947285435</c:v>
                </c:pt>
                <c:pt idx="33">
                  <c:v>1.701667723302047</c:v>
                </c:pt>
                <c:pt idx="34">
                  <c:v>0.877485843198861</c:v>
                </c:pt>
                <c:pt idx="35">
                  <c:v>0.087644874766644</c:v>
                </c:pt>
                <c:pt idx="36">
                  <c:v>1.255235871579487</c:v>
                </c:pt>
                <c:pt idx="37">
                  <c:v>0.568417638160168</c:v>
                </c:pt>
              </c:numCache>
            </c:numRef>
          </c:xVal>
          <c:yVal>
            <c:numRef>
              <c:f>'Analysis Rock etc'!$AQ$2:$AQ$39</c:f>
              <c:numCache>
                <c:formatCode>General</c:formatCode>
                <c:ptCount val="38"/>
                <c:pt idx="0">
                  <c:v>2.0</c:v>
                </c:pt>
                <c:pt idx="1">
                  <c:v>5.0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6.0</c:v>
                </c:pt>
                <c:pt idx="6">
                  <c:v>2.0</c:v>
                </c:pt>
                <c:pt idx="7">
                  <c:v>6.0</c:v>
                </c:pt>
                <c:pt idx="8">
                  <c:v>5.0</c:v>
                </c:pt>
                <c:pt idx="9">
                  <c:v>6.0</c:v>
                </c:pt>
                <c:pt idx="10">
                  <c:v>6.0</c:v>
                </c:pt>
                <c:pt idx="11">
                  <c:v>8.0</c:v>
                </c:pt>
                <c:pt idx="12">
                  <c:v>9.0</c:v>
                </c:pt>
                <c:pt idx="13">
                  <c:v>11.0</c:v>
                </c:pt>
                <c:pt idx="14">
                  <c:v>13.0</c:v>
                </c:pt>
                <c:pt idx="15">
                  <c:v>12.0</c:v>
                </c:pt>
                <c:pt idx="16">
                  <c:v>12.0</c:v>
                </c:pt>
                <c:pt idx="17">
                  <c:v>13.0</c:v>
                </c:pt>
                <c:pt idx="18">
                  <c:v>21.0</c:v>
                </c:pt>
                <c:pt idx="19">
                  <c:v>17.0</c:v>
                </c:pt>
                <c:pt idx="20">
                  <c:v>16.0</c:v>
                </c:pt>
                <c:pt idx="21">
                  <c:v>20.0</c:v>
                </c:pt>
                <c:pt idx="22">
                  <c:v>20.0</c:v>
                </c:pt>
                <c:pt idx="23">
                  <c:v>15.0</c:v>
                </c:pt>
                <c:pt idx="24">
                  <c:v>11.0</c:v>
                </c:pt>
                <c:pt idx="25">
                  <c:v>10.0</c:v>
                </c:pt>
                <c:pt idx="26">
                  <c:v>11.0</c:v>
                </c:pt>
                <c:pt idx="27">
                  <c:v>17.0</c:v>
                </c:pt>
                <c:pt idx="28">
                  <c:v>11.0</c:v>
                </c:pt>
                <c:pt idx="29">
                  <c:v>13.0</c:v>
                </c:pt>
                <c:pt idx="30">
                  <c:v>17.0</c:v>
                </c:pt>
                <c:pt idx="31">
                  <c:v>15.0</c:v>
                </c:pt>
                <c:pt idx="32">
                  <c:v>15.0</c:v>
                </c:pt>
                <c:pt idx="33">
                  <c:v>18.0</c:v>
                </c:pt>
                <c:pt idx="34">
                  <c:v>16.0</c:v>
                </c:pt>
                <c:pt idx="35">
                  <c:v>17.0</c:v>
                </c:pt>
                <c:pt idx="36">
                  <c:v>26.0</c:v>
                </c:pt>
                <c:pt idx="37">
                  <c:v>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493496"/>
        <c:axId val="539499480"/>
      </c:scatterChart>
      <c:valAx>
        <c:axId val="539493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norm. rugosity</a:t>
                </a:r>
              </a:p>
            </c:rich>
          </c:tx>
          <c:layout>
            <c:manualLayout>
              <c:xMode val="edge"/>
              <c:yMode val="edge"/>
              <c:x val="0.389034004818798"/>
              <c:y val="0.8625971483294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9499480"/>
        <c:crosses val="autoZero"/>
        <c:crossBetween val="midCat"/>
      </c:valAx>
      <c:valAx>
        <c:axId val="539499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94934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Individual #</a:t>
            </a:r>
          </a:p>
        </c:rich>
      </c:tx>
      <c:layout>
        <c:manualLayout>
          <c:xMode val="edge"/>
          <c:yMode val="edge"/>
          <c:x val="0.397368473845228"/>
          <c:y val="0.039215660542432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68789808917197"/>
          <c:y val="0.205555834358499"/>
          <c:w val="0.872611464968153"/>
          <c:h val="0.54444518289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'Analysis Rock etc'!$AR$1</c:f>
              <c:strCache>
                <c:ptCount val="1"/>
                <c:pt idx="0">
                  <c:v># Individuals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636842105263158"/>
                  <c:y val="0.0196079182288535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'Analysis Rock etc'!$AO$2:$AO$39</c:f>
              <c:numCache>
                <c:formatCode>General</c:formatCode>
                <c:ptCount val="38"/>
                <c:pt idx="0">
                  <c:v>-0.750273370004927</c:v>
                </c:pt>
                <c:pt idx="1">
                  <c:v>-0.853296105017825</c:v>
                </c:pt>
                <c:pt idx="2">
                  <c:v>-0.853296105017825</c:v>
                </c:pt>
                <c:pt idx="3">
                  <c:v>-0.976923387033302</c:v>
                </c:pt>
                <c:pt idx="4">
                  <c:v>-0.976923387033302</c:v>
                </c:pt>
                <c:pt idx="5">
                  <c:v>-0.976923387033302</c:v>
                </c:pt>
                <c:pt idx="6">
                  <c:v>-0.695327911331381</c:v>
                </c:pt>
                <c:pt idx="7">
                  <c:v>-0.970055204699109</c:v>
                </c:pt>
                <c:pt idx="8">
                  <c:v>-0.970055204699109</c:v>
                </c:pt>
                <c:pt idx="9">
                  <c:v>-0.976923387033302</c:v>
                </c:pt>
                <c:pt idx="10">
                  <c:v>-0.976923387033302</c:v>
                </c:pt>
                <c:pt idx="11">
                  <c:v>0.506603997152429</c:v>
                </c:pt>
                <c:pt idx="12">
                  <c:v>-0.801784737511376</c:v>
                </c:pt>
                <c:pt idx="13">
                  <c:v>-0.494090168939521</c:v>
                </c:pt>
                <c:pt idx="14">
                  <c:v>-0.303841518282369</c:v>
                </c:pt>
                <c:pt idx="15">
                  <c:v>-0.657552908493319</c:v>
                </c:pt>
                <c:pt idx="16">
                  <c:v>1.090399495558851</c:v>
                </c:pt>
                <c:pt idx="17">
                  <c:v>0.108249421769223</c:v>
                </c:pt>
                <c:pt idx="18">
                  <c:v>-0.22142333027205</c:v>
                </c:pt>
                <c:pt idx="19">
                  <c:v>0.0533039630956781</c:v>
                </c:pt>
                <c:pt idx="20">
                  <c:v>1.083531313224657</c:v>
                </c:pt>
                <c:pt idx="21">
                  <c:v>-0.0840596835881854</c:v>
                </c:pt>
                <c:pt idx="22">
                  <c:v>-0.496150623639779</c:v>
                </c:pt>
                <c:pt idx="23">
                  <c:v>-0.358786976955915</c:v>
                </c:pt>
                <c:pt idx="24">
                  <c:v>0.259349433121473</c:v>
                </c:pt>
                <c:pt idx="25">
                  <c:v>-0.0497187719172195</c:v>
                </c:pt>
                <c:pt idx="26">
                  <c:v>-0.839559740349439</c:v>
                </c:pt>
                <c:pt idx="27">
                  <c:v>-0.358786976955915</c:v>
                </c:pt>
                <c:pt idx="28">
                  <c:v>0.0533039630956767</c:v>
                </c:pt>
                <c:pt idx="29">
                  <c:v>0.760726743517578</c:v>
                </c:pt>
                <c:pt idx="30">
                  <c:v>0.954752894458535</c:v>
                </c:pt>
                <c:pt idx="31">
                  <c:v>0.956469940042084</c:v>
                </c:pt>
                <c:pt idx="32">
                  <c:v>0.78819947285435</c:v>
                </c:pt>
                <c:pt idx="33">
                  <c:v>1.701667723302047</c:v>
                </c:pt>
                <c:pt idx="34">
                  <c:v>0.877485843198861</c:v>
                </c:pt>
                <c:pt idx="35">
                  <c:v>0.087644874766644</c:v>
                </c:pt>
                <c:pt idx="36">
                  <c:v>1.255235871579487</c:v>
                </c:pt>
                <c:pt idx="37">
                  <c:v>0.568417638160168</c:v>
                </c:pt>
              </c:numCache>
            </c:numRef>
          </c:xVal>
          <c:yVal>
            <c:numRef>
              <c:f>'Analysis Rock etc'!$AR$2:$AR$39</c:f>
              <c:numCache>
                <c:formatCode>General</c:formatCode>
                <c:ptCount val="38"/>
                <c:pt idx="0">
                  <c:v>63.0</c:v>
                </c:pt>
                <c:pt idx="1">
                  <c:v>21.0</c:v>
                </c:pt>
                <c:pt idx="2">
                  <c:v>15.0</c:v>
                </c:pt>
                <c:pt idx="3">
                  <c:v>29.0</c:v>
                </c:pt>
                <c:pt idx="4">
                  <c:v>23.0</c:v>
                </c:pt>
                <c:pt idx="5">
                  <c:v>35.0</c:v>
                </c:pt>
                <c:pt idx="6">
                  <c:v>17.0</c:v>
                </c:pt>
                <c:pt idx="7">
                  <c:v>37.0</c:v>
                </c:pt>
                <c:pt idx="8">
                  <c:v>61.0</c:v>
                </c:pt>
                <c:pt idx="9">
                  <c:v>19.0</c:v>
                </c:pt>
                <c:pt idx="10">
                  <c:v>34.0</c:v>
                </c:pt>
                <c:pt idx="11">
                  <c:v>38.0</c:v>
                </c:pt>
                <c:pt idx="12">
                  <c:v>39.0</c:v>
                </c:pt>
                <c:pt idx="13">
                  <c:v>36.0</c:v>
                </c:pt>
                <c:pt idx="14">
                  <c:v>36.0</c:v>
                </c:pt>
                <c:pt idx="15">
                  <c:v>51.0</c:v>
                </c:pt>
                <c:pt idx="16">
                  <c:v>62.0</c:v>
                </c:pt>
                <c:pt idx="17">
                  <c:v>38.0</c:v>
                </c:pt>
                <c:pt idx="18">
                  <c:v>63.0</c:v>
                </c:pt>
                <c:pt idx="19">
                  <c:v>48.0</c:v>
                </c:pt>
                <c:pt idx="20">
                  <c:v>59.0</c:v>
                </c:pt>
                <c:pt idx="21">
                  <c:v>71.0</c:v>
                </c:pt>
                <c:pt idx="22">
                  <c:v>54.0</c:v>
                </c:pt>
                <c:pt idx="23">
                  <c:v>79.0</c:v>
                </c:pt>
                <c:pt idx="24">
                  <c:v>41.0</c:v>
                </c:pt>
                <c:pt idx="25">
                  <c:v>34.0</c:v>
                </c:pt>
                <c:pt idx="26">
                  <c:v>33.0</c:v>
                </c:pt>
                <c:pt idx="27">
                  <c:v>104.0</c:v>
                </c:pt>
                <c:pt idx="28">
                  <c:v>100.0</c:v>
                </c:pt>
                <c:pt idx="29">
                  <c:v>30.0</c:v>
                </c:pt>
                <c:pt idx="30">
                  <c:v>39.0</c:v>
                </c:pt>
                <c:pt idx="31">
                  <c:v>38.0</c:v>
                </c:pt>
                <c:pt idx="32">
                  <c:v>96.0</c:v>
                </c:pt>
                <c:pt idx="33">
                  <c:v>63.0</c:v>
                </c:pt>
                <c:pt idx="34">
                  <c:v>46.0</c:v>
                </c:pt>
                <c:pt idx="35">
                  <c:v>45.0</c:v>
                </c:pt>
                <c:pt idx="36">
                  <c:v>78.0</c:v>
                </c:pt>
                <c:pt idx="37">
                  <c:v>40.0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538024"/>
        <c:axId val="539543912"/>
      </c:scatterChart>
      <c:valAx>
        <c:axId val="539538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norm. rugosity</a:t>
                </a:r>
              </a:p>
            </c:rich>
          </c:tx>
          <c:layout>
            <c:manualLayout>
              <c:xMode val="edge"/>
              <c:yMode val="edge"/>
              <c:x val="0.386842118461307"/>
              <c:y val="0.8588267716535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9543912"/>
        <c:crosses val="autoZero"/>
        <c:crossBetween val="midCat"/>
      </c:valAx>
      <c:valAx>
        <c:axId val="539543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95380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Species #</a:t>
            </a:r>
          </a:p>
        </c:rich>
      </c:tx>
      <c:layout>
        <c:manualLayout>
          <c:xMode val="edge"/>
          <c:yMode val="edge"/>
          <c:x val="0.416230904890832"/>
          <c:y val="0.03968238520746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83279736698106"/>
          <c:y val="0.207864883436727"/>
          <c:w val="0.864352313768861"/>
          <c:h val="0.5617969822614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'Analysis Rock etc'!$AQ$1</c:f>
              <c:strCache>
                <c:ptCount val="1"/>
                <c:pt idx="0">
                  <c:v># Species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565445748943867"/>
                  <c:y val="0.019841346731409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'Analysis Rock etc'!$AP$2:$AP$39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0.113333333333333</c:v>
                </c:pt>
                <c:pt idx="13">
                  <c:v>0.117210900431468</c:v>
                </c:pt>
                <c:pt idx="14">
                  <c:v>0.343142810257558</c:v>
                </c:pt>
                <c:pt idx="15">
                  <c:v>0.134287300354423</c:v>
                </c:pt>
                <c:pt idx="16">
                  <c:v>0.729028804551473</c:v>
                </c:pt>
                <c:pt idx="17">
                  <c:v>0.302193186551114</c:v>
                </c:pt>
                <c:pt idx="18">
                  <c:v>0.263285836826538</c:v>
                </c:pt>
                <c:pt idx="19">
                  <c:v>0.297129659613635</c:v>
                </c:pt>
                <c:pt idx="20">
                  <c:v>0.547295805584603</c:v>
                </c:pt>
                <c:pt idx="21">
                  <c:v>0.426359881488558</c:v>
                </c:pt>
                <c:pt idx="22">
                  <c:v>0.680269283662322</c:v>
                </c:pt>
                <c:pt idx="23">
                  <c:v>0.793911536345809</c:v>
                </c:pt>
                <c:pt idx="24">
                  <c:v>0.908270462462917</c:v>
                </c:pt>
                <c:pt idx="25">
                  <c:v>0.432986622461319</c:v>
                </c:pt>
                <c:pt idx="26">
                  <c:v>0.233686004328053</c:v>
                </c:pt>
                <c:pt idx="27">
                  <c:v>0.148156990918028</c:v>
                </c:pt>
                <c:pt idx="28">
                  <c:v>0.518675128304874</c:v>
                </c:pt>
                <c:pt idx="29">
                  <c:v>0.689786673277455</c:v>
                </c:pt>
                <c:pt idx="30">
                  <c:v>0.657928458433413</c:v>
                </c:pt>
                <c:pt idx="31">
                  <c:v>0.623068305296045</c:v>
                </c:pt>
                <c:pt idx="32">
                  <c:v>2.597045535469304</c:v>
                </c:pt>
                <c:pt idx="33">
                  <c:v>0.78975090989812</c:v>
                </c:pt>
                <c:pt idx="34">
                  <c:v>2.274118790985999</c:v>
                </c:pt>
                <c:pt idx="35">
                  <c:v>3.388409640588456</c:v>
                </c:pt>
                <c:pt idx="36">
                  <c:v>0.763225851420327</c:v>
                </c:pt>
                <c:pt idx="37">
                  <c:v>1.37933144492294</c:v>
                </c:pt>
              </c:numCache>
            </c:numRef>
          </c:xVal>
          <c:yVal>
            <c:numRef>
              <c:f>'Analysis Rock etc'!$AQ$2:$AQ$39</c:f>
              <c:numCache>
                <c:formatCode>General</c:formatCode>
                <c:ptCount val="38"/>
                <c:pt idx="0">
                  <c:v>2.0</c:v>
                </c:pt>
                <c:pt idx="1">
                  <c:v>5.0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6.0</c:v>
                </c:pt>
                <c:pt idx="6">
                  <c:v>2.0</c:v>
                </c:pt>
                <c:pt idx="7">
                  <c:v>6.0</c:v>
                </c:pt>
                <c:pt idx="8">
                  <c:v>5.0</c:v>
                </c:pt>
                <c:pt idx="9">
                  <c:v>6.0</c:v>
                </c:pt>
                <c:pt idx="10">
                  <c:v>6.0</c:v>
                </c:pt>
                <c:pt idx="11">
                  <c:v>8.0</c:v>
                </c:pt>
                <c:pt idx="12">
                  <c:v>9.0</c:v>
                </c:pt>
                <c:pt idx="13">
                  <c:v>11.0</c:v>
                </c:pt>
                <c:pt idx="14">
                  <c:v>13.0</c:v>
                </c:pt>
                <c:pt idx="15">
                  <c:v>12.0</c:v>
                </c:pt>
                <c:pt idx="16">
                  <c:v>12.0</c:v>
                </c:pt>
                <c:pt idx="17">
                  <c:v>13.0</c:v>
                </c:pt>
                <c:pt idx="18">
                  <c:v>21.0</c:v>
                </c:pt>
                <c:pt idx="19">
                  <c:v>17.0</c:v>
                </c:pt>
                <c:pt idx="20">
                  <c:v>16.0</c:v>
                </c:pt>
                <c:pt idx="21">
                  <c:v>20.0</c:v>
                </c:pt>
                <c:pt idx="22">
                  <c:v>20.0</c:v>
                </c:pt>
                <c:pt idx="23">
                  <c:v>15.0</c:v>
                </c:pt>
                <c:pt idx="24">
                  <c:v>11.0</c:v>
                </c:pt>
                <c:pt idx="25">
                  <c:v>10.0</c:v>
                </c:pt>
                <c:pt idx="26">
                  <c:v>11.0</c:v>
                </c:pt>
                <c:pt idx="27">
                  <c:v>17.0</c:v>
                </c:pt>
                <c:pt idx="28">
                  <c:v>11.0</c:v>
                </c:pt>
                <c:pt idx="29">
                  <c:v>13.0</c:v>
                </c:pt>
                <c:pt idx="30">
                  <c:v>17.0</c:v>
                </c:pt>
                <c:pt idx="31">
                  <c:v>15.0</c:v>
                </c:pt>
                <c:pt idx="32">
                  <c:v>15.0</c:v>
                </c:pt>
                <c:pt idx="33">
                  <c:v>18.0</c:v>
                </c:pt>
                <c:pt idx="34">
                  <c:v>16.0</c:v>
                </c:pt>
                <c:pt idx="35">
                  <c:v>17.0</c:v>
                </c:pt>
                <c:pt idx="36">
                  <c:v>26.0</c:v>
                </c:pt>
                <c:pt idx="37">
                  <c:v>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582328"/>
        <c:axId val="539588312"/>
      </c:scatterChart>
      <c:valAx>
        <c:axId val="53958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rock size</a:t>
                </a:r>
              </a:p>
            </c:rich>
          </c:tx>
          <c:layout>
            <c:manualLayout>
              <c:xMode val="edge"/>
              <c:yMode val="edge"/>
              <c:x val="0.45811570083708"/>
              <c:y val="0.8769875254357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9588312"/>
        <c:crosses val="autoZero"/>
        <c:crossBetween val="midCat"/>
      </c:valAx>
      <c:valAx>
        <c:axId val="539588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95823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Individual #</a:t>
            </a:r>
          </a:p>
        </c:rich>
      </c:tx>
      <c:layout>
        <c:manualLayout>
          <c:xMode val="edge"/>
          <c:yMode val="edge"/>
          <c:x val="0.399477880722323"/>
          <c:y val="0.039525799498526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255396599056"/>
          <c:y val="0.206703910614525"/>
          <c:w val="0.845424890839616"/>
          <c:h val="0.5642458100558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'Analysis Rock etc'!$AR$1</c:f>
              <c:strCache>
                <c:ptCount val="1"/>
                <c:pt idx="0">
                  <c:v># Individuals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569190600522193"/>
                  <c:y val="0.019762883991485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'Analysis Rock etc'!$AP$2:$AP$39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0.113333333333333</c:v>
                </c:pt>
                <c:pt idx="13">
                  <c:v>0.117210900431468</c:v>
                </c:pt>
                <c:pt idx="14">
                  <c:v>0.343142810257558</c:v>
                </c:pt>
                <c:pt idx="15">
                  <c:v>0.134287300354423</c:v>
                </c:pt>
                <c:pt idx="16">
                  <c:v>0.729028804551473</c:v>
                </c:pt>
                <c:pt idx="17">
                  <c:v>0.302193186551114</c:v>
                </c:pt>
                <c:pt idx="18">
                  <c:v>0.263285836826538</c:v>
                </c:pt>
                <c:pt idx="19">
                  <c:v>0.297129659613635</c:v>
                </c:pt>
                <c:pt idx="20">
                  <c:v>0.547295805584603</c:v>
                </c:pt>
                <c:pt idx="21">
                  <c:v>0.426359881488558</c:v>
                </c:pt>
                <c:pt idx="22">
                  <c:v>0.680269283662322</c:v>
                </c:pt>
                <c:pt idx="23">
                  <c:v>0.793911536345809</c:v>
                </c:pt>
                <c:pt idx="24">
                  <c:v>0.908270462462917</c:v>
                </c:pt>
                <c:pt idx="25">
                  <c:v>0.432986622461319</c:v>
                </c:pt>
                <c:pt idx="26">
                  <c:v>0.233686004328053</c:v>
                </c:pt>
                <c:pt idx="27">
                  <c:v>0.148156990918028</c:v>
                </c:pt>
                <c:pt idx="28">
                  <c:v>0.518675128304874</c:v>
                </c:pt>
                <c:pt idx="29">
                  <c:v>0.689786673277455</c:v>
                </c:pt>
                <c:pt idx="30">
                  <c:v>0.657928458433413</c:v>
                </c:pt>
                <c:pt idx="31">
                  <c:v>0.623068305296045</c:v>
                </c:pt>
                <c:pt idx="32">
                  <c:v>2.597045535469304</c:v>
                </c:pt>
                <c:pt idx="33">
                  <c:v>0.78975090989812</c:v>
                </c:pt>
                <c:pt idx="34">
                  <c:v>2.274118790985999</c:v>
                </c:pt>
                <c:pt idx="35">
                  <c:v>3.388409640588456</c:v>
                </c:pt>
                <c:pt idx="36">
                  <c:v>0.763225851420327</c:v>
                </c:pt>
                <c:pt idx="37">
                  <c:v>1.37933144492294</c:v>
                </c:pt>
              </c:numCache>
            </c:numRef>
          </c:xVal>
          <c:yVal>
            <c:numRef>
              <c:f>'Analysis Rock etc'!$AR$2:$AR$39</c:f>
              <c:numCache>
                <c:formatCode>General</c:formatCode>
                <c:ptCount val="38"/>
                <c:pt idx="0">
                  <c:v>63.0</c:v>
                </c:pt>
                <c:pt idx="1">
                  <c:v>21.0</c:v>
                </c:pt>
                <c:pt idx="2">
                  <c:v>15.0</c:v>
                </c:pt>
                <c:pt idx="3">
                  <c:v>29.0</c:v>
                </c:pt>
                <c:pt idx="4">
                  <c:v>23.0</c:v>
                </c:pt>
                <c:pt idx="5">
                  <c:v>35.0</c:v>
                </c:pt>
                <c:pt idx="6">
                  <c:v>17.0</c:v>
                </c:pt>
                <c:pt idx="7">
                  <c:v>37.0</c:v>
                </c:pt>
                <c:pt idx="8">
                  <c:v>61.0</c:v>
                </c:pt>
                <c:pt idx="9">
                  <c:v>19.0</c:v>
                </c:pt>
                <c:pt idx="10">
                  <c:v>34.0</c:v>
                </c:pt>
                <c:pt idx="11">
                  <c:v>38.0</c:v>
                </c:pt>
                <c:pt idx="12">
                  <c:v>39.0</c:v>
                </c:pt>
                <c:pt idx="13">
                  <c:v>36.0</c:v>
                </c:pt>
                <c:pt idx="14">
                  <c:v>36.0</c:v>
                </c:pt>
                <c:pt idx="15">
                  <c:v>51.0</c:v>
                </c:pt>
                <c:pt idx="16">
                  <c:v>62.0</c:v>
                </c:pt>
                <c:pt idx="17">
                  <c:v>38.0</c:v>
                </c:pt>
                <c:pt idx="18">
                  <c:v>63.0</c:v>
                </c:pt>
                <c:pt idx="19">
                  <c:v>48.0</c:v>
                </c:pt>
                <c:pt idx="20">
                  <c:v>59.0</c:v>
                </c:pt>
                <c:pt idx="21">
                  <c:v>71.0</c:v>
                </c:pt>
                <c:pt idx="22">
                  <c:v>54.0</c:v>
                </c:pt>
                <c:pt idx="23">
                  <c:v>79.0</c:v>
                </c:pt>
                <c:pt idx="24">
                  <c:v>41.0</c:v>
                </c:pt>
                <c:pt idx="25">
                  <c:v>34.0</c:v>
                </c:pt>
                <c:pt idx="26">
                  <c:v>33.0</c:v>
                </c:pt>
                <c:pt idx="27">
                  <c:v>104.0</c:v>
                </c:pt>
                <c:pt idx="28">
                  <c:v>100.0</c:v>
                </c:pt>
                <c:pt idx="29">
                  <c:v>30.0</c:v>
                </c:pt>
                <c:pt idx="30">
                  <c:v>39.0</c:v>
                </c:pt>
                <c:pt idx="31">
                  <c:v>38.0</c:v>
                </c:pt>
                <c:pt idx="32">
                  <c:v>96.0</c:v>
                </c:pt>
                <c:pt idx="33">
                  <c:v>63.0</c:v>
                </c:pt>
                <c:pt idx="34">
                  <c:v>46.0</c:v>
                </c:pt>
                <c:pt idx="35">
                  <c:v>45.0</c:v>
                </c:pt>
                <c:pt idx="36">
                  <c:v>78.0</c:v>
                </c:pt>
                <c:pt idx="37">
                  <c:v>40.0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626440"/>
        <c:axId val="539632328"/>
      </c:scatterChart>
      <c:valAx>
        <c:axId val="539626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rock size</a:t>
                </a:r>
              </a:p>
            </c:rich>
          </c:tx>
          <c:layout>
            <c:manualLayout>
              <c:xMode val="edge"/>
              <c:yMode val="edge"/>
              <c:x val="0.46475198092352"/>
              <c:y val="0.8774719570668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9632328"/>
        <c:crosses val="autoZero"/>
        <c:crossBetween val="midCat"/>
      </c:valAx>
      <c:valAx>
        <c:axId val="539632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9626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Individual #</a:t>
            </a:r>
          </a:p>
        </c:rich>
      </c:tx>
      <c:layout>
        <c:manualLayout>
          <c:xMode val="edge"/>
          <c:yMode val="edge"/>
          <c:x val="0.399477880722323"/>
          <c:y val="0.040983794176890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255396599056"/>
          <c:y val="0.209302919759833"/>
          <c:w val="0.839115749863201"/>
          <c:h val="0.5523271493662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'Analysis Rock etc'!$AR$1</c:f>
              <c:strCache>
                <c:ptCount val="1"/>
                <c:pt idx="0">
                  <c:v># Individuals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579634464751958"/>
                  <c:y val="0.020491844285997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'Analysis Rock etc'!$AQ$2:$AQ$39</c:f>
              <c:numCache>
                <c:formatCode>General</c:formatCode>
                <c:ptCount val="38"/>
                <c:pt idx="0">
                  <c:v>2.0</c:v>
                </c:pt>
                <c:pt idx="1">
                  <c:v>5.0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6.0</c:v>
                </c:pt>
                <c:pt idx="6">
                  <c:v>2.0</c:v>
                </c:pt>
                <c:pt idx="7">
                  <c:v>6.0</c:v>
                </c:pt>
                <c:pt idx="8">
                  <c:v>5.0</c:v>
                </c:pt>
                <c:pt idx="9">
                  <c:v>6.0</c:v>
                </c:pt>
                <c:pt idx="10">
                  <c:v>6.0</c:v>
                </c:pt>
                <c:pt idx="11">
                  <c:v>8.0</c:v>
                </c:pt>
                <c:pt idx="12">
                  <c:v>9.0</c:v>
                </c:pt>
                <c:pt idx="13">
                  <c:v>11.0</c:v>
                </c:pt>
                <c:pt idx="14">
                  <c:v>13.0</c:v>
                </c:pt>
                <c:pt idx="15">
                  <c:v>12.0</c:v>
                </c:pt>
                <c:pt idx="16">
                  <c:v>12.0</c:v>
                </c:pt>
                <c:pt idx="17">
                  <c:v>13.0</c:v>
                </c:pt>
                <c:pt idx="18">
                  <c:v>21.0</c:v>
                </c:pt>
                <c:pt idx="19">
                  <c:v>17.0</c:v>
                </c:pt>
                <c:pt idx="20">
                  <c:v>16.0</c:v>
                </c:pt>
                <c:pt idx="21">
                  <c:v>20.0</c:v>
                </c:pt>
                <c:pt idx="22">
                  <c:v>20.0</c:v>
                </c:pt>
                <c:pt idx="23">
                  <c:v>15.0</c:v>
                </c:pt>
                <c:pt idx="24">
                  <c:v>11.0</c:v>
                </c:pt>
                <c:pt idx="25">
                  <c:v>10.0</c:v>
                </c:pt>
                <c:pt idx="26">
                  <c:v>11.0</c:v>
                </c:pt>
                <c:pt idx="27">
                  <c:v>17.0</c:v>
                </c:pt>
                <c:pt idx="28">
                  <c:v>11.0</c:v>
                </c:pt>
                <c:pt idx="29">
                  <c:v>13.0</c:v>
                </c:pt>
                <c:pt idx="30">
                  <c:v>17.0</c:v>
                </c:pt>
                <c:pt idx="31">
                  <c:v>15.0</c:v>
                </c:pt>
                <c:pt idx="32">
                  <c:v>15.0</c:v>
                </c:pt>
                <c:pt idx="33">
                  <c:v>18.0</c:v>
                </c:pt>
                <c:pt idx="34">
                  <c:v>16.0</c:v>
                </c:pt>
                <c:pt idx="35">
                  <c:v>17.0</c:v>
                </c:pt>
                <c:pt idx="36">
                  <c:v>26.0</c:v>
                </c:pt>
                <c:pt idx="37">
                  <c:v>14.0</c:v>
                </c:pt>
              </c:numCache>
            </c:numRef>
          </c:xVal>
          <c:yVal>
            <c:numRef>
              <c:f>'Analysis Rock etc'!$AR$2:$AR$39</c:f>
              <c:numCache>
                <c:formatCode>General</c:formatCode>
                <c:ptCount val="38"/>
                <c:pt idx="0">
                  <c:v>63.0</c:v>
                </c:pt>
                <c:pt idx="1">
                  <c:v>21.0</c:v>
                </c:pt>
                <c:pt idx="2">
                  <c:v>15.0</c:v>
                </c:pt>
                <c:pt idx="3">
                  <c:v>29.0</c:v>
                </c:pt>
                <c:pt idx="4">
                  <c:v>23.0</c:v>
                </c:pt>
                <c:pt idx="5">
                  <c:v>35.0</c:v>
                </c:pt>
                <c:pt idx="6">
                  <c:v>17.0</c:v>
                </c:pt>
                <c:pt idx="7">
                  <c:v>37.0</c:v>
                </c:pt>
                <c:pt idx="8">
                  <c:v>61.0</c:v>
                </c:pt>
                <c:pt idx="9">
                  <c:v>19.0</c:v>
                </c:pt>
                <c:pt idx="10">
                  <c:v>34.0</c:v>
                </c:pt>
                <c:pt idx="11">
                  <c:v>38.0</c:v>
                </c:pt>
                <c:pt idx="12">
                  <c:v>39.0</c:v>
                </c:pt>
                <c:pt idx="13">
                  <c:v>36.0</c:v>
                </c:pt>
                <c:pt idx="14">
                  <c:v>36.0</c:v>
                </c:pt>
                <c:pt idx="15">
                  <c:v>51.0</c:v>
                </c:pt>
                <c:pt idx="16">
                  <c:v>62.0</c:v>
                </c:pt>
                <c:pt idx="17">
                  <c:v>38.0</c:v>
                </c:pt>
                <c:pt idx="18">
                  <c:v>63.0</c:v>
                </c:pt>
                <c:pt idx="19">
                  <c:v>48.0</c:v>
                </c:pt>
                <c:pt idx="20">
                  <c:v>59.0</c:v>
                </c:pt>
                <c:pt idx="21">
                  <c:v>71.0</c:v>
                </c:pt>
                <c:pt idx="22">
                  <c:v>54.0</c:v>
                </c:pt>
                <c:pt idx="23">
                  <c:v>79.0</c:v>
                </c:pt>
                <c:pt idx="24">
                  <c:v>41.0</c:v>
                </c:pt>
                <c:pt idx="25">
                  <c:v>34.0</c:v>
                </c:pt>
                <c:pt idx="26">
                  <c:v>33.0</c:v>
                </c:pt>
                <c:pt idx="27">
                  <c:v>104.0</c:v>
                </c:pt>
                <c:pt idx="28">
                  <c:v>100.0</c:v>
                </c:pt>
                <c:pt idx="29">
                  <c:v>30.0</c:v>
                </c:pt>
                <c:pt idx="30">
                  <c:v>39.0</c:v>
                </c:pt>
                <c:pt idx="31">
                  <c:v>38.0</c:v>
                </c:pt>
                <c:pt idx="32">
                  <c:v>96.0</c:v>
                </c:pt>
                <c:pt idx="33">
                  <c:v>63.0</c:v>
                </c:pt>
                <c:pt idx="34">
                  <c:v>46.0</c:v>
                </c:pt>
                <c:pt idx="35">
                  <c:v>45.0</c:v>
                </c:pt>
                <c:pt idx="36">
                  <c:v>78.0</c:v>
                </c:pt>
                <c:pt idx="37">
                  <c:v>40.0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670504"/>
        <c:axId val="539676392"/>
      </c:scatterChart>
      <c:valAx>
        <c:axId val="539670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Species #</a:t>
                </a:r>
              </a:p>
            </c:rich>
          </c:tx>
          <c:layout>
            <c:manualLayout>
              <c:xMode val="edge"/>
              <c:yMode val="edge"/>
              <c:x val="0.456918949800045"/>
              <c:y val="0.8729527559055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9676392"/>
        <c:crosses val="autoZero"/>
        <c:crossBetween val="midCat"/>
      </c:valAx>
      <c:valAx>
        <c:axId val="539676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96705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"/>
          <c:y val="0.0966542750929368"/>
          <c:w val="0.72265625"/>
          <c:h val="0.535315985130111"/>
        </c:manualLayout>
      </c:layout>
      <c:barChart>
        <c:barDir val="col"/>
        <c:grouping val="clustered"/>
        <c:varyColors val="0"/>
        <c:ser>
          <c:idx val="0"/>
          <c:order val="0"/>
          <c:tx>
            <c:v>polyg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'Corr Matrices (Fraction)'!$H$40:$M$40</c:f>
                <c:numCache>
                  <c:formatCode>General</c:formatCode>
                  <c:ptCount val="6"/>
                  <c:pt idx="0">
                    <c:v>2.310205283952698</c:v>
                  </c:pt>
                  <c:pt idx="1">
                    <c:v>0.00111509620716525</c:v>
                  </c:pt>
                  <c:pt idx="2">
                    <c:v>1.712050522865847</c:v>
                  </c:pt>
                  <c:pt idx="3">
                    <c:v>0.811391329987116</c:v>
                  </c:pt>
                  <c:pt idx="4">
                    <c:v>3.949245027646206</c:v>
                  </c:pt>
                  <c:pt idx="5">
                    <c:v>2.38577155444722</c:v>
                  </c:pt>
                </c:numCache>
              </c:numRef>
            </c:plus>
            <c:minus>
              <c:numRef>
                <c:f>'Corr Matrices (Fraction)'!$H$40:$K$40</c:f>
                <c:numCache>
                  <c:formatCode>General</c:formatCode>
                  <c:ptCount val="4"/>
                  <c:pt idx="0">
                    <c:v>2.310205283952698</c:v>
                  </c:pt>
                  <c:pt idx="1">
                    <c:v>0.00111509620716525</c:v>
                  </c:pt>
                  <c:pt idx="2">
                    <c:v>1.712050522865847</c:v>
                  </c:pt>
                  <c:pt idx="3">
                    <c:v>0.811391329987116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'Corr Matrices (Fraction)'!$H$38:$N$38</c:f>
              <c:strCache>
                <c:ptCount val="7"/>
                <c:pt idx="0">
                  <c:v>Hypothalamus</c:v>
                </c:pt>
                <c:pt idx="1">
                  <c:v>Olf. Bulb</c:v>
                </c:pt>
                <c:pt idx="2">
                  <c:v>Cerebellum</c:v>
                </c:pt>
                <c:pt idx="3">
                  <c:v>Tel.</c:v>
                </c:pt>
                <c:pt idx="4">
                  <c:v>OT</c:v>
                </c:pt>
                <c:pt idx="5">
                  <c:v>Dors Med</c:v>
                </c:pt>
                <c:pt idx="6">
                  <c:v>GSI</c:v>
                </c:pt>
              </c:strCache>
            </c:strRef>
          </c:cat>
          <c:val>
            <c:numRef>
              <c:f>'Corr Matrices (Fraction)'!$H$39:$N$39</c:f>
              <c:numCache>
                <c:formatCode>General</c:formatCode>
                <c:ptCount val="7"/>
                <c:pt idx="0">
                  <c:v>14.80656700765015</c:v>
                </c:pt>
                <c:pt idx="1">
                  <c:v>0.00528436926106271</c:v>
                </c:pt>
                <c:pt idx="2">
                  <c:v>8.899501962985247</c:v>
                </c:pt>
                <c:pt idx="3">
                  <c:v>12.94084859940011</c:v>
                </c:pt>
                <c:pt idx="4">
                  <c:v>28.75730214640509</c:v>
                </c:pt>
                <c:pt idx="5">
                  <c:v>6.437794436268248</c:v>
                </c:pt>
                <c:pt idx="6">
                  <c:v>0.19571331930962</c:v>
                </c:pt>
              </c:numCache>
            </c:numRef>
          </c:val>
        </c:ser>
        <c:ser>
          <c:idx val="1"/>
          <c:order val="1"/>
          <c:tx>
            <c:v>monog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'Corr Matrices (Fraction)'!$H$43:$M$43</c:f>
                <c:numCache>
                  <c:formatCode>General</c:formatCode>
                  <c:ptCount val="6"/>
                  <c:pt idx="0">
                    <c:v>1.045626036629746</c:v>
                  </c:pt>
                  <c:pt idx="1">
                    <c:v>0.000653995174107947</c:v>
                  </c:pt>
                  <c:pt idx="2">
                    <c:v>1.89768207472115</c:v>
                  </c:pt>
                  <c:pt idx="3">
                    <c:v>1.872914773167412</c:v>
                  </c:pt>
                  <c:pt idx="4">
                    <c:v>2.733203096588134</c:v>
                  </c:pt>
                  <c:pt idx="5">
                    <c:v>2.728119056184236</c:v>
                  </c:pt>
                </c:numCache>
              </c:numRef>
            </c:plus>
            <c:minus>
              <c:numRef>
                <c:f>'Corr Matrices (Fraction)'!$H$43:$K$43</c:f>
                <c:numCache>
                  <c:formatCode>General</c:formatCode>
                  <c:ptCount val="4"/>
                  <c:pt idx="0">
                    <c:v>1.045626036629746</c:v>
                  </c:pt>
                  <c:pt idx="1">
                    <c:v>0.000653995174107947</c:v>
                  </c:pt>
                  <c:pt idx="2">
                    <c:v>1.89768207472115</c:v>
                  </c:pt>
                  <c:pt idx="3">
                    <c:v>1.872914773167412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'Corr Matrices (Fraction)'!$H$38:$N$38</c:f>
              <c:strCache>
                <c:ptCount val="7"/>
                <c:pt idx="0">
                  <c:v>Hypothalamus</c:v>
                </c:pt>
                <c:pt idx="1">
                  <c:v>Olf. Bulb</c:v>
                </c:pt>
                <c:pt idx="2">
                  <c:v>Cerebellum</c:v>
                </c:pt>
                <c:pt idx="3">
                  <c:v>Tel.</c:v>
                </c:pt>
                <c:pt idx="4">
                  <c:v>OT</c:v>
                </c:pt>
                <c:pt idx="5">
                  <c:v>Dors Med</c:v>
                </c:pt>
                <c:pt idx="6">
                  <c:v>GSI</c:v>
                </c:pt>
              </c:strCache>
            </c:strRef>
          </c:cat>
          <c:val>
            <c:numRef>
              <c:f>'Corr Matrices (Fraction)'!$H$42:$N$42</c:f>
              <c:numCache>
                <c:formatCode>General</c:formatCode>
                <c:ptCount val="7"/>
                <c:pt idx="0">
                  <c:v>12.88524853525411</c:v>
                </c:pt>
                <c:pt idx="1">
                  <c:v>0.00386325266112135</c:v>
                </c:pt>
                <c:pt idx="2">
                  <c:v>9.334251612432489</c:v>
                </c:pt>
                <c:pt idx="3">
                  <c:v>16.1314272073504</c:v>
                </c:pt>
                <c:pt idx="4">
                  <c:v>30.17367660061848</c:v>
                </c:pt>
                <c:pt idx="5">
                  <c:v>5.036444867584795</c:v>
                </c:pt>
                <c:pt idx="6">
                  <c:v>0.344106095578703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739720"/>
        <c:axId val="539743144"/>
      </c:barChart>
      <c:catAx>
        <c:axId val="539739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9743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9743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9739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7881635763271"/>
          <c:y val="0.268421881475342"/>
          <c:w val="0.101382669908197"/>
          <c:h val="0.1736846249481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4289649369611"/>
          <c:y val="0.133333815588164"/>
          <c:w val="0.76803265113428"/>
          <c:h val="0.737039702834573"/>
        </c:manualLayout>
      </c:layout>
      <c:barChart>
        <c:barDir val="col"/>
        <c:grouping val="clustered"/>
        <c:varyColors val="0"/>
        <c:ser>
          <c:idx val="0"/>
          <c:order val="0"/>
          <c:tx>
            <c:v>polyg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'Corr Matrices (Fraction)'!$H$41</c:f>
                <c:numCache>
                  <c:formatCode>General</c:formatCode>
                  <c:ptCount val="1"/>
                  <c:pt idx="0">
                    <c:v>1.333797642573386</c:v>
                  </c:pt>
                </c:numCache>
              </c:numRef>
            </c:plus>
            <c:minus>
              <c:numRef>
                <c:f>'Corr Matrices (Fraction)'!$H$41</c:f>
                <c:numCache>
                  <c:formatCode>General</c:formatCode>
                  <c:ptCount val="1"/>
                  <c:pt idx="0">
                    <c:v>1.333797642573386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'Corr Matrices (Fraction)'!$H$38</c:f>
              <c:strCache>
                <c:ptCount val="1"/>
                <c:pt idx="0">
                  <c:v>Hypothalamus</c:v>
                </c:pt>
              </c:strCache>
            </c:strRef>
          </c:cat>
          <c:val>
            <c:numRef>
              <c:f>'Corr Matrices (Fraction)'!$H$39</c:f>
              <c:numCache>
                <c:formatCode>General</c:formatCode>
                <c:ptCount val="1"/>
                <c:pt idx="0">
                  <c:v>14.80656700765015</c:v>
                </c:pt>
              </c:numCache>
            </c:numRef>
          </c:val>
        </c:ser>
        <c:ser>
          <c:idx val="1"/>
          <c:order val="1"/>
          <c:tx>
            <c:v>monog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'Corr Matrices (Fraction)'!$H$44</c:f>
                <c:numCache>
                  <c:formatCode>General</c:formatCode>
                  <c:ptCount val="1"/>
                  <c:pt idx="0">
                    <c:v>0.739369261086107</c:v>
                  </c:pt>
                </c:numCache>
              </c:numRef>
            </c:plus>
            <c:minus>
              <c:numRef>
                <c:f>'Corr Matrices (Fraction)'!$H$44</c:f>
                <c:numCache>
                  <c:formatCode>General</c:formatCode>
                  <c:ptCount val="1"/>
                  <c:pt idx="0">
                    <c:v>0.739369261086107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'Corr Matrices (Fraction)'!$H$38</c:f>
              <c:strCache>
                <c:ptCount val="1"/>
                <c:pt idx="0">
                  <c:v>Hypothalamus</c:v>
                </c:pt>
              </c:strCache>
            </c:strRef>
          </c:cat>
          <c:val>
            <c:numRef>
              <c:f>'Corr Matrices (Fraction)'!$H$42</c:f>
              <c:numCache>
                <c:formatCode>General</c:formatCode>
                <c:ptCount val="1"/>
                <c:pt idx="0">
                  <c:v>12.88524853525411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783400"/>
        <c:axId val="539786776"/>
      </c:barChart>
      <c:catAx>
        <c:axId val="539783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9786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9786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97834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77881635763271"/>
          <c:y val="0.382200601888115"/>
          <c:w val="0.101382669908197"/>
          <c:h val="0.1727756936142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4426493747105"/>
          <c:y val="0.035335826771653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588494810136"/>
          <c:y val="0.195000714113943"/>
          <c:w val="0.82353083099293"/>
          <c:h val="0.4050014831597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'Corr Matrices (Fraction)'!$H$47</c:f>
              <c:strCache>
                <c:ptCount val="1"/>
                <c:pt idx="0">
                  <c:v>Tel Fraction Avg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DD080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solidFill>
                <a:srgbClr val="DD080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rgbClr val="1FB714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solidFill>
                <a:srgbClr val="1FB714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rgbClr val="1FB714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solidFill>
                <a:srgbClr val="DD080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solidFill>
                <a:srgbClr val="1FB714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errBars>
            <c:errBarType val="plus"/>
            <c:errValType val="cust"/>
            <c:noEndCap val="0"/>
            <c:plus>
              <c:numRef>
                <c:f>'Corr Matrices (Fraction)'!$J$48:$J$54</c:f>
                <c:numCache>
                  <c:formatCode>General</c:formatCode>
                  <c:ptCount val="7"/>
                  <c:pt idx="0">
                    <c:v>0.329684350796013</c:v>
                  </c:pt>
                  <c:pt idx="1">
                    <c:v>0.311475166925926</c:v>
                  </c:pt>
                  <c:pt idx="2">
                    <c:v>0.733119754993046</c:v>
                  </c:pt>
                  <c:pt idx="3">
                    <c:v>0.857173318608963</c:v>
                  </c:pt>
                  <c:pt idx="4">
                    <c:v>0.716207030993174</c:v>
                  </c:pt>
                  <c:pt idx="5">
                    <c:v>1.340050237718906</c:v>
                  </c:pt>
                  <c:pt idx="6">
                    <c:v>0.482118855246344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'Corr Matrices (Fraction)'!$G$48:$G$54</c:f>
              <c:strCache>
                <c:ptCount val="7"/>
                <c:pt idx="0">
                  <c:v>X. ochrogenys</c:v>
                </c:pt>
                <c:pt idx="1">
                  <c:v>E. melanogenys</c:v>
                </c:pt>
                <c:pt idx="2">
                  <c:v>X. flavipinnis</c:v>
                </c:pt>
                <c:pt idx="3">
                  <c:v>X. spiloptera</c:v>
                </c:pt>
                <c:pt idx="4">
                  <c:v>X. boulengeri</c:v>
                </c:pt>
                <c:pt idx="5">
                  <c:v>X. bathyphila</c:v>
                </c:pt>
                <c:pt idx="6">
                  <c:v>A. leptura</c:v>
                </c:pt>
              </c:strCache>
            </c:strRef>
          </c:cat>
          <c:val>
            <c:numRef>
              <c:f>'Corr Matrices (Fraction)'!$H$48:$H$54</c:f>
              <c:numCache>
                <c:formatCode>General</c:formatCode>
                <c:ptCount val="7"/>
                <c:pt idx="0">
                  <c:v>13.86912241128101</c:v>
                </c:pt>
                <c:pt idx="1">
                  <c:v>12.36677221915518</c:v>
                </c:pt>
                <c:pt idx="2">
                  <c:v>15.91923500955942</c:v>
                </c:pt>
                <c:pt idx="3">
                  <c:v>14.58492382881414</c:v>
                </c:pt>
                <c:pt idx="4">
                  <c:v>15.20242962627141</c:v>
                </c:pt>
                <c:pt idx="5">
                  <c:v>12.58665116776415</c:v>
                </c:pt>
                <c:pt idx="6">
                  <c:v>18.81912036475661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826776"/>
        <c:axId val="538186136"/>
      </c:barChart>
      <c:catAx>
        <c:axId val="51382677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186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186136"/>
        <c:scaling>
          <c:orientation val="minMax"/>
          <c:max val="20.0"/>
          <c:min val="12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Telencepahlon Fraction [%]</a:t>
                </a:r>
              </a:p>
            </c:rich>
          </c:tx>
          <c:layout>
            <c:manualLayout>
              <c:xMode val="edge"/>
              <c:yMode val="edge"/>
              <c:x val="0.0321932376100046"/>
              <c:y val="0.1060070866141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3826776"/>
        <c:crosses val="autoZero"/>
        <c:crossBetween val="between"/>
        <c:majorUnit val="2.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119367673943"/>
          <c:y val="0.114678899082569"/>
          <c:w val="0.824407157991414"/>
          <c:h val="0.69724770642201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66725541388878"/>
                  <c:y val="-0.15104962797081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'Corr Matrices (Fraction)'!$F$27:$F$33</c:f>
              <c:numCache>
                <c:formatCode>General</c:formatCode>
                <c:ptCount val="7"/>
                <c:pt idx="0">
                  <c:v>18.0</c:v>
                </c:pt>
                <c:pt idx="1">
                  <c:v>7.545454545454546</c:v>
                </c:pt>
                <c:pt idx="2">
                  <c:v>9.842105263157895</c:v>
                </c:pt>
                <c:pt idx="3">
                  <c:v>3.833333333333333</c:v>
                </c:pt>
                <c:pt idx="4">
                  <c:v>5.142857142857143</c:v>
                </c:pt>
                <c:pt idx="6">
                  <c:v>4.5</c:v>
                </c:pt>
              </c:numCache>
            </c:numRef>
          </c:xVal>
          <c:yVal>
            <c:numRef>
              <c:f>'Corr Matrices (Fraction)'!$H$27:$H$33</c:f>
              <c:numCache>
                <c:formatCode>General</c:formatCode>
                <c:ptCount val="7"/>
                <c:pt idx="0">
                  <c:v>15.64694152027487</c:v>
                </c:pt>
                <c:pt idx="1">
                  <c:v>12.193806727947</c:v>
                </c:pt>
                <c:pt idx="2">
                  <c:v>11.69093528198552</c:v>
                </c:pt>
                <c:pt idx="3">
                  <c:v>12.32576667840423</c:v>
                </c:pt>
                <c:pt idx="4">
                  <c:v>13.79887949622127</c:v>
                </c:pt>
                <c:pt idx="5">
                  <c:v>16.57895277472858</c:v>
                </c:pt>
                <c:pt idx="6">
                  <c:v>13.72541268440541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243704"/>
        <c:axId val="538246904"/>
      </c:scatterChart>
      <c:valAx>
        <c:axId val="538243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246904"/>
        <c:crosses val="autoZero"/>
        <c:crossBetween val="midCat"/>
      </c:valAx>
      <c:valAx>
        <c:axId val="538246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2437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689176313991"/>
          <c:y val="0.0880505848644631"/>
          <c:w val="0.721008995050712"/>
          <c:h val="0.78302127254469"/>
        </c:manualLayout>
      </c:layout>
      <c:barChart>
        <c:barDir val="col"/>
        <c:grouping val="clustered"/>
        <c:varyColors val="0"/>
        <c:ser>
          <c:idx val="0"/>
          <c:order val="0"/>
          <c:tx>
            <c:v>polyg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'Corr Matrices (Residuals)'!$H$50:$M$50</c:f>
                <c:numCache>
                  <c:formatCode>General</c:formatCode>
                  <c:ptCount val="6"/>
                  <c:pt idx="0">
                    <c:v>0.085418218649001</c:v>
                  </c:pt>
                  <c:pt idx="1">
                    <c:v>0.0943756671327871</c:v>
                  </c:pt>
                  <c:pt idx="2">
                    <c:v>0.0877285911238759</c:v>
                  </c:pt>
                  <c:pt idx="3">
                    <c:v>0.0285499975009594</c:v>
                  </c:pt>
                  <c:pt idx="4">
                    <c:v>0.0905127134348767</c:v>
                  </c:pt>
                  <c:pt idx="5">
                    <c:v>0.190850564109659</c:v>
                  </c:pt>
                </c:numCache>
              </c:numRef>
            </c:plus>
            <c:minus>
              <c:numRef>
                <c:f>'Corr Matrices (Residuals)'!$H$50:$K$50</c:f>
                <c:numCache>
                  <c:formatCode>General</c:formatCode>
                  <c:ptCount val="4"/>
                  <c:pt idx="0">
                    <c:v>0.085418218649001</c:v>
                  </c:pt>
                  <c:pt idx="1">
                    <c:v>0.0943756671327871</c:v>
                  </c:pt>
                  <c:pt idx="2">
                    <c:v>0.0877285911238759</c:v>
                  </c:pt>
                  <c:pt idx="3">
                    <c:v>0.0285499975009594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'Corr Matrices (Residuals)'!$H$48:$N$48</c:f>
              <c:strCache>
                <c:ptCount val="7"/>
                <c:pt idx="0">
                  <c:v>Hypothalamus</c:v>
                </c:pt>
                <c:pt idx="1">
                  <c:v>Olf. Bulb</c:v>
                </c:pt>
                <c:pt idx="2">
                  <c:v>Cerebellum</c:v>
                </c:pt>
                <c:pt idx="3">
                  <c:v>Tel.</c:v>
                </c:pt>
                <c:pt idx="4">
                  <c:v>OT</c:v>
                </c:pt>
                <c:pt idx="5">
                  <c:v>Med</c:v>
                </c:pt>
                <c:pt idx="6">
                  <c:v>GSI</c:v>
                </c:pt>
              </c:strCache>
            </c:strRef>
          </c:cat>
          <c:val>
            <c:numRef>
              <c:f>'Corr Matrices (Residuals)'!$H$49:$N$49</c:f>
              <c:numCache>
                <c:formatCode>General</c:formatCode>
                <c:ptCount val="7"/>
                <c:pt idx="0">
                  <c:v>0.0464968823274877</c:v>
                </c:pt>
                <c:pt idx="1">
                  <c:v>0.0875054234130544</c:v>
                </c:pt>
                <c:pt idx="2">
                  <c:v>-0.0256004220931731</c:v>
                </c:pt>
                <c:pt idx="3">
                  <c:v>-0.0563937212223632</c:v>
                </c:pt>
                <c:pt idx="4">
                  <c:v>-0.0212820402750491</c:v>
                </c:pt>
                <c:pt idx="5">
                  <c:v>0.120344894292355</c:v>
                </c:pt>
                <c:pt idx="6">
                  <c:v>0.19571331930962</c:v>
                </c:pt>
              </c:numCache>
            </c:numRef>
          </c:val>
        </c:ser>
        <c:ser>
          <c:idx val="1"/>
          <c:order val="1"/>
          <c:tx>
            <c:v>monog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'Corr Matrices (Residuals)'!$H$52:$N$52</c:f>
                <c:numCache>
                  <c:formatCode>General</c:formatCode>
                  <c:ptCount val="7"/>
                  <c:pt idx="0">
                    <c:v>0.0373500646032459</c:v>
                  </c:pt>
                  <c:pt idx="1">
                    <c:v>0.0811081198121154</c:v>
                  </c:pt>
                  <c:pt idx="2">
                    <c:v>0.09560783020909</c:v>
                  </c:pt>
                  <c:pt idx="3">
                    <c:v>0.0633443711216439</c:v>
                  </c:pt>
                  <c:pt idx="4">
                    <c:v>0.0351861173453193</c:v>
                  </c:pt>
                  <c:pt idx="5">
                    <c:v>0.322832307089664</c:v>
                  </c:pt>
                  <c:pt idx="6">
                    <c:v>0.150106473276615</c:v>
                  </c:pt>
                </c:numCache>
              </c:numRef>
            </c:plus>
            <c:minus>
              <c:numRef>
                <c:f>'Corr Matrices (Residuals)'!$H$52:$K$52</c:f>
                <c:numCache>
                  <c:formatCode>General</c:formatCode>
                  <c:ptCount val="4"/>
                  <c:pt idx="0">
                    <c:v>0.0373500646032459</c:v>
                  </c:pt>
                  <c:pt idx="1">
                    <c:v>0.0811081198121154</c:v>
                  </c:pt>
                  <c:pt idx="2">
                    <c:v>0.09560783020909</c:v>
                  </c:pt>
                  <c:pt idx="3">
                    <c:v>0.0633443711216439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'Corr Matrices (Residuals)'!$H$48:$N$48</c:f>
              <c:strCache>
                <c:ptCount val="7"/>
                <c:pt idx="0">
                  <c:v>Hypothalamus</c:v>
                </c:pt>
                <c:pt idx="1">
                  <c:v>Olf. Bulb</c:v>
                </c:pt>
                <c:pt idx="2">
                  <c:v>Cerebellum</c:v>
                </c:pt>
                <c:pt idx="3">
                  <c:v>Tel.</c:v>
                </c:pt>
                <c:pt idx="4">
                  <c:v>OT</c:v>
                </c:pt>
                <c:pt idx="5">
                  <c:v>Med</c:v>
                </c:pt>
                <c:pt idx="6">
                  <c:v>GSI</c:v>
                </c:pt>
              </c:strCache>
            </c:strRef>
          </c:cat>
          <c:val>
            <c:numRef>
              <c:f>'Corr Matrices (Residuals)'!$H$51:$N$51</c:f>
              <c:numCache>
                <c:formatCode>General</c:formatCode>
                <c:ptCount val="7"/>
                <c:pt idx="0">
                  <c:v>-0.0196660700638747</c:v>
                </c:pt>
                <c:pt idx="1">
                  <c:v>-0.0465518267558519</c:v>
                </c:pt>
                <c:pt idx="2">
                  <c:v>-0.000260067881406478</c:v>
                </c:pt>
                <c:pt idx="3">
                  <c:v>0.0371901713355236</c:v>
                </c:pt>
                <c:pt idx="4">
                  <c:v>-0.00188708639424803</c:v>
                </c:pt>
                <c:pt idx="5">
                  <c:v>-0.0355360252703202</c:v>
                </c:pt>
                <c:pt idx="6">
                  <c:v>0.344106095578703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309464"/>
        <c:axId val="538312888"/>
      </c:barChart>
      <c:catAx>
        <c:axId val="538309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312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312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3094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72299243537583"/>
          <c:y val="0.386667016622922"/>
          <c:w val="0.110019801061213"/>
          <c:h val="0.16444479440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IH</a:t>
            </a:r>
          </a:p>
        </c:rich>
      </c:tx>
      <c:layout>
        <c:manualLayout>
          <c:xMode val="edge"/>
          <c:yMode val="edge"/>
          <c:x val="0.4847249898431"/>
          <c:y val="0.03703714391721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6511158206409"/>
          <c:y val="0.198953642502617"/>
          <c:w val="0.891893496909846"/>
          <c:h val="0.633510282705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'Analysis Rugosity'!$AQ$1</c:f>
              <c:strCache>
                <c:ptCount val="1"/>
                <c:pt idx="0">
                  <c:v>IH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670061099796334"/>
                  <c:y val="0.018518585498356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'Analysis Rugosity'!$AH$2:$AH$9</c:f>
              <c:numCache>
                <c:formatCode>General</c:formatCode>
                <c:ptCount val="8"/>
                <c:pt idx="1">
                  <c:v>-0.539864954771283</c:v>
                </c:pt>
                <c:pt idx="2">
                  <c:v>-0.763109578271978</c:v>
                </c:pt>
                <c:pt idx="3">
                  <c:v>-0.539451051857232</c:v>
                </c:pt>
                <c:pt idx="4">
                  <c:v>-0.0587758588782935</c:v>
                </c:pt>
                <c:pt idx="5">
                  <c:v>-0.601345189298649</c:v>
                </c:pt>
                <c:pt idx="7">
                  <c:v>0.574495599618968</c:v>
                </c:pt>
              </c:numCache>
            </c:numRef>
          </c:xVal>
          <c:yVal>
            <c:numRef>
              <c:f>'Analysis Rugosity'!$AQ$2:$AQ$9</c:f>
              <c:numCache>
                <c:formatCode>General</c:formatCode>
                <c:ptCount val="8"/>
                <c:pt idx="0">
                  <c:v>0.969324503290312</c:v>
                </c:pt>
                <c:pt idx="2">
                  <c:v>1.029603003234884</c:v>
                </c:pt>
                <c:pt idx="3">
                  <c:v>0.949426269877245</c:v>
                </c:pt>
                <c:pt idx="4">
                  <c:v>0.99197107014449</c:v>
                </c:pt>
                <c:pt idx="5">
                  <c:v>1.28090851168749</c:v>
                </c:pt>
                <c:pt idx="6">
                  <c:v>1.536360302311863</c:v>
                </c:pt>
                <c:pt idx="7">
                  <c:v>1.154943870185416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34392"/>
        <c:axId val="524137608"/>
      </c:scatterChart>
      <c:valAx>
        <c:axId val="524134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137608"/>
        <c:crosses val="autoZero"/>
        <c:crossBetween val="midCat"/>
      </c:valAx>
      <c:valAx>
        <c:axId val="524137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1343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982578397213"/>
          <c:y val="0.117647246552107"/>
          <c:w val="0.829268292682927"/>
          <c:h val="0.77124306073047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93890860657343"/>
                  <c:y val="-0.129032690028255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'Corr Matrices (Residuals)'!$F$36:$F$42</c:f>
              <c:numCache>
                <c:formatCode>General</c:formatCode>
                <c:ptCount val="7"/>
                <c:pt idx="0">
                  <c:v>18.0</c:v>
                </c:pt>
                <c:pt idx="1">
                  <c:v>7.545454545454546</c:v>
                </c:pt>
                <c:pt idx="2">
                  <c:v>9.842105263157895</c:v>
                </c:pt>
                <c:pt idx="3">
                  <c:v>3.833333333333333</c:v>
                </c:pt>
                <c:pt idx="4">
                  <c:v>5.142857142857143</c:v>
                </c:pt>
                <c:pt idx="6">
                  <c:v>4.5</c:v>
                </c:pt>
              </c:numCache>
            </c:numRef>
          </c:xVal>
          <c:yVal>
            <c:numRef>
              <c:f>'Corr Matrices (Residuals)'!$M$36:$M$42</c:f>
              <c:numCache>
                <c:formatCode>General</c:formatCode>
                <c:ptCount val="7"/>
                <c:pt idx="0">
                  <c:v>0.257625735131923</c:v>
                </c:pt>
                <c:pt idx="1">
                  <c:v>-0.0975919288796749</c:v>
                </c:pt>
                <c:pt idx="2">
                  <c:v>0.204582684087308</c:v>
                </c:pt>
                <c:pt idx="3">
                  <c:v>-0.0652820705330918</c:v>
                </c:pt>
                <c:pt idx="4">
                  <c:v>0.19985945723712</c:v>
                </c:pt>
                <c:pt idx="5">
                  <c:v>0.201000876624816</c:v>
                </c:pt>
                <c:pt idx="6">
                  <c:v>-0.481304171872617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46344"/>
        <c:axId val="538349544"/>
      </c:scatterChart>
      <c:valAx>
        <c:axId val="538346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349544"/>
        <c:crosses val="autoZero"/>
        <c:crossBetween val="midCat"/>
      </c:valAx>
      <c:valAx>
        <c:axId val="538349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3463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320572246265"/>
          <c:y val="0.0918371350720124"/>
          <c:w val="0.822066199641521"/>
          <c:h val="0.76530945893343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intercept val="0.0"/>
            <c:dispRSqr val="1"/>
            <c:dispEq val="1"/>
            <c:trendlineLbl>
              <c:layout>
                <c:manualLayout>
                  <c:xMode val="edge"/>
                  <c:yMode val="edge"/>
                  <c:x val="0.378049343275628"/>
                  <c:y val="0.01805057333486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'Corr Matrices (Residuals)'!$B$22:$B$26</c:f>
              <c:numCache>
                <c:formatCode>General</c:formatCode>
                <c:ptCount val="5"/>
                <c:pt idx="0">
                  <c:v>0.09359</c:v>
                </c:pt>
                <c:pt idx="1">
                  <c:v>0.0522</c:v>
                </c:pt>
                <c:pt idx="2">
                  <c:v>0.57053</c:v>
                </c:pt>
                <c:pt idx="3">
                  <c:v>0.20276</c:v>
                </c:pt>
                <c:pt idx="4">
                  <c:v>0.10167</c:v>
                </c:pt>
              </c:numCache>
            </c:numRef>
          </c:xVal>
          <c:yVal>
            <c:numRef>
              <c:f>'Corr Matrices (Residuals)'!$D$22:$D$26</c:f>
              <c:numCache>
                <c:formatCode>General</c:formatCode>
                <c:ptCount val="5"/>
                <c:pt idx="0">
                  <c:v>1.45455</c:v>
                </c:pt>
                <c:pt idx="1">
                  <c:v>1.20897</c:v>
                </c:pt>
                <c:pt idx="2">
                  <c:v>4.2969</c:v>
                </c:pt>
                <c:pt idx="3">
                  <c:v>1.80796</c:v>
                </c:pt>
                <c:pt idx="4">
                  <c:v>0.39466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81960"/>
        <c:axId val="538385160"/>
      </c:scatterChart>
      <c:valAx>
        <c:axId val="538381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385160"/>
        <c:crosses val="autoZero"/>
        <c:crossBetween val="midCat"/>
      </c:valAx>
      <c:valAx>
        <c:axId val="538385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3819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Hypothalamus</a:t>
            </a:r>
          </a:p>
        </c:rich>
      </c:tx>
      <c:layout>
        <c:manualLayout>
          <c:xMode val="edge"/>
          <c:yMode val="edge"/>
          <c:x val="0.412602487956819"/>
          <c:y val="0.036900276208929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6511158206409"/>
          <c:y val="0.198953642502617"/>
          <c:w val="0.891893496909846"/>
          <c:h val="0.633510282705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'Analysis Rugosity'!$AU$1</c:f>
              <c:strCache>
                <c:ptCount val="1"/>
                <c:pt idx="0">
                  <c:v>Hypothalamus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713416050193824"/>
                  <c:y val="0.018450217745001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'Analysis Rugosity'!$AH$2:$AH$9</c:f>
              <c:numCache>
                <c:formatCode>General</c:formatCode>
                <c:ptCount val="8"/>
                <c:pt idx="1">
                  <c:v>-0.539864954771283</c:v>
                </c:pt>
                <c:pt idx="2">
                  <c:v>-0.763109578271978</c:v>
                </c:pt>
                <c:pt idx="3">
                  <c:v>-0.539451051857232</c:v>
                </c:pt>
                <c:pt idx="4">
                  <c:v>-0.0587758588782935</c:v>
                </c:pt>
                <c:pt idx="5">
                  <c:v>-0.601345189298649</c:v>
                </c:pt>
                <c:pt idx="7">
                  <c:v>0.574495599618968</c:v>
                </c:pt>
              </c:numCache>
            </c:numRef>
          </c:xVal>
          <c:yVal>
            <c:numRef>
              <c:f>'Analysis Rugosity'!$AU$2:$AU$9</c:f>
              <c:numCache>
                <c:formatCode>General</c:formatCode>
                <c:ptCount val="8"/>
                <c:pt idx="0">
                  <c:v>0.92938602504117</c:v>
                </c:pt>
                <c:pt idx="1">
                  <c:v>1.326956809488073</c:v>
                </c:pt>
                <c:pt idx="2">
                  <c:v>0.984697998296542</c:v>
                </c:pt>
                <c:pt idx="3">
                  <c:v>0.956501777591103</c:v>
                </c:pt>
                <c:pt idx="4">
                  <c:v>1.007744555778044</c:v>
                </c:pt>
                <c:pt idx="5">
                  <c:v>1.12767752964698</c:v>
                </c:pt>
                <c:pt idx="6">
                  <c:v>1.422793960507504</c:v>
                </c:pt>
                <c:pt idx="7">
                  <c:v>1.13996376122262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45688"/>
        <c:axId val="513842504"/>
      </c:scatterChart>
      <c:valAx>
        <c:axId val="513845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3842504"/>
        <c:crosses val="autoZero"/>
        <c:crossBetween val="midCat"/>
      </c:valAx>
      <c:valAx>
        <c:axId val="513842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38456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Olfactory Bulb</a:t>
            </a:r>
          </a:p>
        </c:rich>
      </c:tx>
      <c:layout>
        <c:manualLayout>
          <c:xMode val="edge"/>
          <c:yMode val="edge"/>
          <c:x val="0.413793615871545"/>
          <c:y val="0.036764681758530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63726839496303"/>
          <c:y val="0.19791767332801"/>
          <c:w val="0.892158998159367"/>
          <c:h val="0.6354198985793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'Analysis Rugosity'!$AY$1</c:f>
              <c:strCache>
                <c:ptCount val="1"/>
                <c:pt idx="0">
                  <c:v>Olf. Bulb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70385465249296"/>
                  <c:y val="0.0183823529411765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'Analysis Rugosity'!$AH$2:$AH$9</c:f>
              <c:numCache>
                <c:formatCode>General</c:formatCode>
                <c:ptCount val="8"/>
                <c:pt idx="1">
                  <c:v>-0.539864954771283</c:v>
                </c:pt>
                <c:pt idx="2">
                  <c:v>-0.763109578271978</c:v>
                </c:pt>
                <c:pt idx="3">
                  <c:v>-0.539451051857232</c:v>
                </c:pt>
                <c:pt idx="4">
                  <c:v>-0.0587758588782935</c:v>
                </c:pt>
                <c:pt idx="5">
                  <c:v>-0.601345189298649</c:v>
                </c:pt>
                <c:pt idx="7">
                  <c:v>0.574495599618968</c:v>
                </c:pt>
              </c:numCache>
            </c:numRef>
          </c:xVal>
          <c:yVal>
            <c:numRef>
              <c:f>'Analysis Rugosity'!$AY$2:$AY$9</c:f>
              <c:numCache>
                <c:formatCode>General</c:formatCode>
                <c:ptCount val="8"/>
                <c:pt idx="0">
                  <c:v>1.740480678993384</c:v>
                </c:pt>
                <c:pt idx="1">
                  <c:v>1.327684428196268</c:v>
                </c:pt>
                <c:pt idx="2">
                  <c:v>0.977399006711805</c:v>
                </c:pt>
                <c:pt idx="3">
                  <c:v>0.977680097929134</c:v>
                </c:pt>
                <c:pt idx="4">
                  <c:v>0.838215872711695</c:v>
                </c:pt>
                <c:pt idx="5">
                  <c:v>1.122096603909657</c:v>
                </c:pt>
                <c:pt idx="6">
                  <c:v>1.477945802172728</c:v>
                </c:pt>
                <c:pt idx="7">
                  <c:v>0.734320774903797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70056"/>
        <c:axId val="524173304"/>
      </c:scatterChart>
      <c:valAx>
        <c:axId val="524170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173304"/>
        <c:crosses val="autoZero"/>
        <c:crossBetween val="midCat"/>
      </c:valAx>
      <c:valAx>
        <c:axId val="524173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1700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Cerebellum</a:t>
            </a:r>
          </a:p>
        </c:rich>
      </c:tx>
      <c:layout>
        <c:manualLayout>
          <c:xMode val="edge"/>
          <c:yMode val="edge"/>
          <c:x val="0.431174171688197"/>
          <c:y val="0.036630084451878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62347356102488"/>
          <c:y val="0.19689131624137"/>
          <c:w val="0.8924208042496"/>
          <c:h val="0.63730610257075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'Analysis Rugosity'!$BC$1</c:f>
              <c:strCache>
                <c:ptCount val="1"/>
                <c:pt idx="0">
                  <c:v>Cerebellum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670040485829959"/>
                  <c:y val="0.018315083830857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'Analysis Rugosity'!$AH$2:$AH$9</c:f>
              <c:numCache>
                <c:formatCode>General</c:formatCode>
                <c:ptCount val="8"/>
                <c:pt idx="1">
                  <c:v>-0.539864954771283</c:v>
                </c:pt>
                <c:pt idx="2">
                  <c:v>-0.763109578271978</c:v>
                </c:pt>
                <c:pt idx="3">
                  <c:v>-0.539451051857232</c:v>
                </c:pt>
                <c:pt idx="4">
                  <c:v>-0.0587758588782935</c:v>
                </c:pt>
                <c:pt idx="5">
                  <c:v>-0.601345189298649</c:v>
                </c:pt>
                <c:pt idx="7">
                  <c:v>0.574495599618968</c:v>
                </c:pt>
              </c:numCache>
            </c:numRef>
          </c:xVal>
          <c:yVal>
            <c:numRef>
              <c:f>'Analysis Rugosity'!$BC$2:$BC$9</c:f>
              <c:numCache>
                <c:formatCode>General</c:formatCode>
                <c:ptCount val="8"/>
                <c:pt idx="0">
                  <c:v>1.215451903849995</c:v>
                </c:pt>
                <c:pt idx="1">
                  <c:v>0.772948356732354</c:v>
                </c:pt>
                <c:pt idx="2">
                  <c:v>1.107374228041944</c:v>
                </c:pt>
                <c:pt idx="3">
                  <c:v>0.821958420037298</c:v>
                </c:pt>
                <c:pt idx="4">
                  <c:v>1.006636083641813</c:v>
                </c:pt>
                <c:pt idx="5">
                  <c:v>0.834194974619963</c:v>
                </c:pt>
                <c:pt idx="6">
                  <c:v>0.891955879561427</c:v>
                </c:pt>
                <c:pt idx="7">
                  <c:v>1.344154725318189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17672"/>
        <c:axId val="524220920"/>
      </c:scatterChart>
      <c:valAx>
        <c:axId val="524217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220920"/>
        <c:crosses val="autoZero"/>
        <c:crossBetween val="midCat"/>
      </c:valAx>
      <c:valAx>
        <c:axId val="524220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2176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Telencephalon</a:t>
            </a:r>
          </a:p>
        </c:rich>
      </c:tx>
      <c:layout>
        <c:manualLayout>
          <c:xMode val="edge"/>
          <c:yMode val="edge"/>
          <c:x val="0.414142308430958"/>
          <c:y val="0.036496468869226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36585845130745"/>
          <c:y val="0.195876658413272"/>
          <c:w val="0.892683724172057"/>
          <c:h val="0.6391764642959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'Analysis Rugosity'!$BG$1</c:f>
              <c:strCache>
                <c:ptCount val="1"/>
                <c:pt idx="0">
                  <c:v>Tel.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684849835956905"/>
                  <c:y val="0.018248207701670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'Analysis Rugosity'!$AH$2:$AH$9</c:f>
              <c:numCache>
                <c:formatCode>General</c:formatCode>
                <c:ptCount val="8"/>
                <c:pt idx="1">
                  <c:v>-0.539864954771283</c:v>
                </c:pt>
                <c:pt idx="2">
                  <c:v>-0.763109578271978</c:v>
                </c:pt>
                <c:pt idx="3">
                  <c:v>-0.539451051857232</c:v>
                </c:pt>
                <c:pt idx="4">
                  <c:v>-0.0587758588782935</c:v>
                </c:pt>
                <c:pt idx="5">
                  <c:v>-0.601345189298649</c:v>
                </c:pt>
                <c:pt idx="7">
                  <c:v>0.574495599618968</c:v>
                </c:pt>
              </c:numCache>
            </c:numRef>
          </c:xVal>
          <c:yVal>
            <c:numRef>
              <c:f>'Analysis Rugosity'!$BG$2:$BG$9</c:f>
              <c:numCache>
                <c:formatCode>General</c:formatCode>
                <c:ptCount val="8"/>
                <c:pt idx="0">
                  <c:v>1.162963509286815</c:v>
                </c:pt>
                <c:pt idx="1">
                  <c:v>0.91613273484869</c:v>
                </c:pt>
                <c:pt idx="2">
                  <c:v>0.854022022216765</c:v>
                </c:pt>
                <c:pt idx="3">
                  <c:v>0.946861104506086</c:v>
                </c:pt>
                <c:pt idx="4">
                  <c:v>0.883204894903908</c:v>
                </c:pt>
                <c:pt idx="5">
                  <c:v>1.150729168220877</c:v>
                </c:pt>
                <c:pt idx="6">
                  <c:v>0.796579429089979</c:v>
                </c:pt>
                <c:pt idx="7">
                  <c:v>1.197873748195412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57720"/>
        <c:axId val="524260968"/>
      </c:scatterChart>
      <c:valAx>
        <c:axId val="524257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260968"/>
        <c:crosses val="autoZero"/>
        <c:crossBetween val="midCat"/>
      </c:valAx>
      <c:valAx>
        <c:axId val="524260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2577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Optic Tectum</a:t>
            </a:r>
          </a:p>
        </c:rich>
      </c:tx>
      <c:layout>
        <c:manualLayout>
          <c:xMode val="edge"/>
          <c:yMode val="edge"/>
          <c:x val="0.417339119106462"/>
          <c:y val="0.03636381990712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3528060026606"/>
          <c:y val="0.200000626003562"/>
          <c:w val="0.895378458626864"/>
          <c:h val="0.6358994262677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'Analysis Rugosity'!$BK$1</c:f>
              <c:strCache>
                <c:ptCount val="1"/>
                <c:pt idx="0">
                  <c:v>OT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68548454578478"/>
                  <c:y val="0.018181818181818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'Analysis Rugosity'!$AH$2:$AH$9</c:f>
              <c:numCache>
                <c:formatCode>General</c:formatCode>
                <c:ptCount val="8"/>
                <c:pt idx="1">
                  <c:v>-0.539864954771283</c:v>
                </c:pt>
                <c:pt idx="2">
                  <c:v>-0.763109578271978</c:v>
                </c:pt>
                <c:pt idx="3">
                  <c:v>-0.539451051857232</c:v>
                </c:pt>
                <c:pt idx="4">
                  <c:v>-0.0587758588782935</c:v>
                </c:pt>
                <c:pt idx="5">
                  <c:v>-0.601345189298649</c:v>
                </c:pt>
                <c:pt idx="7">
                  <c:v>0.574495599618968</c:v>
                </c:pt>
              </c:numCache>
            </c:numRef>
          </c:xVal>
          <c:yVal>
            <c:numRef>
              <c:f>'Analysis Rugosity'!$BK$2:$BK$9</c:f>
              <c:numCache>
                <c:formatCode>General</c:formatCode>
                <c:ptCount val="8"/>
                <c:pt idx="0">
                  <c:v>1.092495561015901</c:v>
                </c:pt>
                <c:pt idx="1">
                  <c:v>0.773350572854593</c:v>
                </c:pt>
                <c:pt idx="2">
                  <c:v>1.108883282122519</c:v>
                </c:pt>
                <c:pt idx="3">
                  <c:v>0.926252295932851</c:v>
                </c:pt>
                <c:pt idx="4">
                  <c:v>1.045302575740228</c:v>
                </c:pt>
                <c:pt idx="5">
                  <c:v>0.812842022862697</c:v>
                </c:pt>
                <c:pt idx="6">
                  <c:v>0.81910327609029</c:v>
                </c:pt>
                <c:pt idx="7">
                  <c:v>1.012510654129155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446248"/>
        <c:axId val="523443032"/>
      </c:scatterChart>
      <c:valAx>
        <c:axId val="523446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443032"/>
        <c:crosses val="autoZero"/>
        <c:crossBetween val="midCat"/>
      </c:valAx>
      <c:valAx>
        <c:axId val="523443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4462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Medulla</a:t>
            </a:r>
          </a:p>
        </c:rich>
      </c:tx>
      <c:layout>
        <c:manualLayout>
          <c:xMode val="edge"/>
          <c:yMode val="edge"/>
          <c:x val="0.448692187141656"/>
          <c:y val="0.036231778719967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33981690007724"/>
          <c:y val="0.200000626003562"/>
          <c:w val="0.895632925512956"/>
          <c:h val="0.6358994262677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'Analysis Rugosity'!$BO$1</c:f>
              <c:strCache>
                <c:ptCount val="1"/>
                <c:pt idx="0">
                  <c:v>Medulla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633802816901408"/>
                  <c:y val="0.018116006128305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'Analysis Rugosity'!$AH$2:$AH$9</c:f>
              <c:numCache>
                <c:formatCode>General</c:formatCode>
                <c:ptCount val="8"/>
                <c:pt idx="1">
                  <c:v>-0.539864954771283</c:v>
                </c:pt>
                <c:pt idx="2">
                  <c:v>-0.763109578271978</c:v>
                </c:pt>
                <c:pt idx="3">
                  <c:v>-0.539451051857232</c:v>
                </c:pt>
                <c:pt idx="4">
                  <c:v>-0.0587758588782935</c:v>
                </c:pt>
                <c:pt idx="5">
                  <c:v>-0.601345189298649</c:v>
                </c:pt>
                <c:pt idx="7">
                  <c:v>0.574495599618968</c:v>
                </c:pt>
              </c:numCache>
            </c:numRef>
          </c:xVal>
          <c:yVal>
            <c:numRef>
              <c:f>'Analysis Rugosity'!$BO$2:$BO$9</c:f>
              <c:numCache>
                <c:formatCode>General</c:formatCode>
                <c:ptCount val="8"/>
                <c:pt idx="0">
                  <c:v>0.529681516145792</c:v>
                </c:pt>
                <c:pt idx="1">
                  <c:v>4.511913133455291</c:v>
                </c:pt>
                <c:pt idx="2">
                  <c:v>1.679610365187762</c:v>
                </c:pt>
                <c:pt idx="3">
                  <c:v>5.176589185366416</c:v>
                </c:pt>
                <c:pt idx="4">
                  <c:v>2.236918659404037</c:v>
                </c:pt>
                <c:pt idx="5">
                  <c:v>2.657982790290275</c:v>
                </c:pt>
                <c:pt idx="6">
                  <c:v>4.312470589473548</c:v>
                </c:pt>
                <c:pt idx="7">
                  <c:v>0.875242447934731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402168"/>
        <c:axId val="523398920"/>
      </c:scatterChart>
      <c:valAx>
        <c:axId val="523402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398920"/>
        <c:crosses val="autoZero"/>
        <c:crossBetween val="midCat"/>
      </c:valAx>
      <c:valAx>
        <c:axId val="523398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4021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3.xml"/><Relationship Id="rId12" Type="http://schemas.openxmlformats.org/officeDocument/2006/relationships/chart" Target="../charts/chart24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7" Type="http://schemas.openxmlformats.org/officeDocument/2006/relationships/chart" Target="../charts/chart19.xml"/><Relationship Id="rId8" Type="http://schemas.openxmlformats.org/officeDocument/2006/relationships/chart" Target="../charts/chart20.xml"/><Relationship Id="rId9" Type="http://schemas.openxmlformats.org/officeDocument/2006/relationships/chart" Target="../charts/chart21.xml"/><Relationship Id="rId10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317500</xdr:colOff>
      <xdr:row>13</xdr:row>
      <xdr:rowOff>101600</xdr:rowOff>
    </xdr:from>
    <xdr:to>
      <xdr:col>40</xdr:col>
      <xdr:colOff>584200</xdr:colOff>
      <xdr:row>34</xdr:row>
      <xdr:rowOff>76200</xdr:rowOff>
    </xdr:to>
    <xdr:graphicFrame macro="">
      <xdr:nvGraphicFramePr>
        <xdr:cNvPr id="110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520700</xdr:colOff>
      <xdr:row>14</xdr:row>
      <xdr:rowOff>38100</xdr:rowOff>
    </xdr:from>
    <xdr:to>
      <xdr:col>47</xdr:col>
      <xdr:colOff>279400</xdr:colOff>
      <xdr:row>30</xdr:row>
      <xdr:rowOff>12700</xdr:rowOff>
    </xdr:to>
    <xdr:graphicFrame macro="">
      <xdr:nvGraphicFramePr>
        <xdr:cNvPr id="110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520700</xdr:colOff>
      <xdr:row>30</xdr:row>
      <xdr:rowOff>50800</xdr:rowOff>
    </xdr:from>
    <xdr:to>
      <xdr:col>47</xdr:col>
      <xdr:colOff>304800</xdr:colOff>
      <xdr:row>46</xdr:row>
      <xdr:rowOff>38100</xdr:rowOff>
    </xdr:to>
    <xdr:graphicFrame macro="">
      <xdr:nvGraphicFramePr>
        <xdr:cNvPr id="110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368300</xdr:colOff>
      <xdr:row>14</xdr:row>
      <xdr:rowOff>25400</xdr:rowOff>
    </xdr:from>
    <xdr:to>
      <xdr:col>55</xdr:col>
      <xdr:colOff>152400</xdr:colOff>
      <xdr:row>30</xdr:row>
      <xdr:rowOff>12700</xdr:rowOff>
    </xdr:to>
    <xdr:graphicFrame macro="">
      <xdr:nvGraphicFramePr>
        <xdr:cNvPr id="110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368300</xdr:colOff>
      <xdr:row>30</xdr:row>
      <xdr:rowOff>63500</xdr:rowOff>
    </xdr:from>
    <xdr:to>
      <xdr:col>55</xdr:col>
      <xdr:colOff>165100</xdr:colOff>
      <xdr:row>46</xdr:row>
      <xdr:rowOff>63500</xdr:rowOff>
    </xdr:to>
    <xdr:graphicFrame macro="">
      <xdr:nvGraphicFramePr>
        <xdr:cNvPr id="110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55</xdr:col>
      <xdr:colOff>241300</xdr:colOff>
      <xdr:row>14</xdr:row>
      <xdr:rowOff>12700</xdr:rowOff>
    </xdr:from>
    <xdr:to>
      <xdr:col>63</xdr:col>
      <xdr:colOff>50800</xdr:colOff>
      <xdr:row>30</xdr:row>
      <xdr:rowOff>25400</xdr:rowOff>
    </xdr:to>
    <xdr:graphicFrame macro="">
      <xdr:nvGraphicFramePr>
        <xdr:cNvPr id="111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55</xdr:col>
      <xdr:colOff>254000</xdr:colOff>
      <xdr:row>30</xdr:row>
      <xdr:rowOff>76200</xdr:rowOff>
    </xdr:from>
    <xdr:to>
      <xdr:col>63</xdr:col>
      <xdr:colOff>76200</xdr:colOff>
      <xdr:row>46</xdr:row>
      <xdr:rowOff>101600</xdr:rowOff>
    </xdr:to>
    <xdr:graphicFrame macro="">
      <xdr:nvGraphicFramePr>
        <xdr:cNvPr id="111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63</xdr:col>
      <xdr:colOff>139700</xdr:colOff>
      <xdr:row>14</xdr:row>
      <xdr:rowOff>12700</xdr:rowOff>
    </xdr:from>
    <xdr:to>
      <xdr:col>70</xdr:col>
      <xdr:colOff>647700</xdr:colOff>
      <xdr:row>30</xdr:row>
      <xdr:rowOff>50800</xdr:rowOff>
    </xdr:to>
    <xdr:graphicFrame macro="">
      <xdr:nvGraphicFramePr>
        <xdr:cNvPr id="111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63</xdr:col>
      <xdr:colOff>165100</xdr:colOff>
      <xdr:row>30</xdr:row>
      <xdr:rowOff>101600</xdr:rowOff>
    </xdr:from>
    <xdr:to>
      <xdr:col>71</xdr:col>
      <xdr:colOff>12700</xdr:colOff>
      <xdr:row>46</xdr:row>
      <xdr:rowOff>139700</xdr:rowOff>
    </xdr:to>
    <xdr:graphicFrame macro="">
      <xdr:nvGraphicFramePr>
        <xdr:cNvPr id="111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71</xdr:col>
      <xdr:colOff>25400</xdr:colOff>
      <xdr:row>14</xdr:row>
      <xdr:rowOff>25400</xdr:rowOff>
    </xdr:from>
    <xdr:to>
      <xdr:col>78</xdr:col>
      <xdr:colOff>546100</xdr:colOff>
      <xdr:row>30</xdr:row>
      <xdr:rowOff>76200</xdr:rowOff>
    </xdr:to>
    <xdr:graphicFrame macro="">
      <xdr:nvGraphicFramePr>
        <xdr:cNvPr id="111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876300</xdr:colOff>
      <xdr:row>151</xdr:row>
      <xdr:rowOff>63500</xdr:rowOff>
    </xdr:from>
    <xdr:to>
      <xdr:col>18</xdr:col>
      <xdr:colOff>736600</xdr:colOff>
      <xdr:row>168</xdr:row>
      <xdr:rowOff>0</xdr:rowOff>
    </xdr:to>
    <xdr:graphicFrame macro="">
      <xdr:nvGraphicFramePr>
        <xdr:cNvPr id="111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228600</xdr:colOff>
      <xdr:row>151</xdr:row>
      <xdr:rowOff>76200</xdr:rowOff>
    </xdr:from>
    <xdr:to>
      <xdr:col>11</xdr:col>
      <xdr:colOff>685800</xdr:colOff>
      <xdr:row>168</xdr:row>
      <xdr:rowOff>25400</xdr:rowOff>
    </xdr:to>
    <xdr:graphicFrame macro="">
      <xdr:nvGraphicFramePr>
        <xdr:cNvPr id="1116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355600</xdr:colOff>
      <xdr:row>140</xdr:row>
      <xdr:rowOff>101600</xdr:rowOff>
    </xdr:from>
    <xdr:to>
      <xdr:col>22</xdr:col>
      <xdr:colOff>584200</xdr:colOff>
      <xdr:row>163</xdr:row>
      <xdr:rowOff>127000</xdr:rowOff>
    </xdr:to>
    <xdr:graphicFrame macro="">
      <xdr:nvGraphicFramePr>
        <xdr:cNvPr id="21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114300</xdr:colOff>
      <xdr:row>136</xdr:row>
      <xdr:rowOff>12700</xdr:rowOff>
    </xdr:from>
    <xdr:to>
      <xdr:col>30</xdr:col>
      <xdr:colOff>0</xdr:colOff>
      <xdr:row>154</xdr:row>
      <xdr:rowOff>101600</xdr:rowOff>
    </xdr:to>
    <xdr:graphicFrame macro="">
      <xdr:nvGraphicFramePr>
        <xdr:cNvPr id="2150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101600</xdr:colOff>
      <xdr:row>136</xdr:row>
      <xdr:rowOff>38100</xdr:rowOff>
    </xdr:from>
    <xdr:to>
      <xdr:col>37</xdr:col>
      <xdr:colOff>254000</xdr:colOff>
      <xdr:row>154</xdr:row>
      <xdr:rowOff>139700</xdr:rowOff>
    </xdr:to>
    <xdr:graphicFrame macro="">
      <xdr:nvGraphicFramePr>
        <xdr:cNvPr id="2151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139700</xdr:colOff>
      <xdr:row>155</xdr:row>
      <xdr:rowOff>76200</xdr:rowOff>
    </xdr:from>
    <xdr:to>
      <xdr:col>37</xdr:col>
      <xdr:colOff>254000</xdr:colOff>
      <xdr:row>174</xdr:row>
      <xdr:rowOff>50800</xdr:rowOff>
    </xdr:to>
    <xdr:graphicFrame macro="">
      <xdr:nvGraphicFramePr>
        <xdr:cNvPr id="2152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368300</xdr:colOff>
      <xdr:row>164</xdr:row>
      <xdr:rowOff>114300</xdr:rowOff>
    </xdr:from>
    <xdr:to>
      <xdr:col>22</xdr:col>
      <xdr:colOff>635000</xdr:colOff>
      <xdr:row>184</xdr:row>
      <xdr:rowOff>38100</xdr:rowOff>
    </xdr:to>
    <xdr:graphicFrame macro="">
      <xdr:nvGraphicFramePr>
        <xdr:cNvPr id="215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723900</xdr:colOff>
      <xdr:row>196</xdr:row>
      <xdr:rowOff>63500</xdr:rowOff>
    </xdr:from>
    <xdr:to>
      <xdr:col>9</xdr:col>
      <xdr:colOff>736600</xdr:colOff>
      <xdr:row>221</xdr:row>
      <xdr:rowOff>88900</xdr:rowOff>
    </xdr:to>
    <xdr:graphicFrame macro="">
      <xdr:nvGraphicFramePr>
        <xdr:cNvPr id="215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342900</xdr:colOff>
      <xdr:row>6</xdr:row>
      <xdr:rowOff>38100</xdr:rowOff>
    </xdr:from>
    <xdr:to>
      <xdr:col>50</xdr:col>
      <xdr:colOff>304800</xdr:colOff>
      <xdr:row>21</xdr:row>
      <xdr:rowOff>114300</xdr:rowOff>
    </xdr:to>
    <xdr:graphicFrame macro="">
      <xdr:nvGraphicFramePr>
        <xdr:cNvPr id="2155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368300</xdr:colOff>
      <xdr:row>6</xdr:row>
      <xdr:rowOff>38100</xdr:rowOff>
    </xdr:from>
    <xdr:to>
      <xdr:col>56</xdr:col>
      <xdr:colOff>355600</xdr:colOff>
      <xdr:row>21</xdr:row>
      <xdr:rowOff>101600</xdr:rowOff>
    </xdr:to>
    <xdr:graphicFrame macro="">
      <xdr:nvGraphicFramePr>
        <xdr:cNvPr id="2156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56</xdr:col>
      <xdr:colOff>444500</xdr:colOff>
      <xdr:row>6</xdr:row>
      <xdr:rowOff>50800</xdr:rowOff>
    </xdr:from>
    <xdr:to>
      <xdr:col>62</xdr:col>
      <xdr:colOff>393700</xdr:colOff>
      <xdr:row>21</xdr:row>
      <xdr:rowOff>50800</xdr:rowOff>
    </xdr:to>
    <xdr:graphicFrame macro="">
      <xdr:nvGraphicFramePr>
        <xdr:cNvPr id="2157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50</xdr:col>
      <xdr:colOff>406400</xdr:colOff>
      <xdr:row>22</xdr:row>
      <xdr:rowOff>76200</xdr:rowOff>
    </xdr:from>
    <xdr:to>
      <xdr:col>56</xdr:col>
      <xdr:colOff>393700</xdr:colOff>
      <xdr:row>37</xdr:row>
      <xdr:rowOff>50800</xdr:rowOff>
    </xdr:to>
    <xdr:graphicFrame macro="">
      <xdr:nvGraphicFramePr>
        <xdr:cNvPr id="2158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56</xdr:col>
      <xdr:colOff>469900</xdr:colOff>
      <xdr:row>22</xdr:row>
      <xdr:rowOff>76200</xdr:rowOff>
    </xdr:from>
    <xdr:to>
      <xdr:col>62</xdr:col>
      <xdr:colOff>457200</xdr:colOff>
      <xdr:row>37</xdr:row>
      <xdr:rowOff>63500</xdr:rowOff>
    </xdr:to>
    <xdr:graphicFrame macro="">
      <xdr:nvGraphicFramePr>
        <xdr:cNvPr id="2159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56</xdr:col>
      <xdr:colOff>469900</xdr:colOff>
      <xdr:row>38</xdr:row>
      <xdr:rowOff>38100</xdr:rowOff>
    </xdr:from>
    <xdr:to>
      <xdr:col>62</xdr:col>
      <xdr:colOff>457200</xdr:colOff>
      <xdr:row>52</xdr:row>
      <xdr:rowOff>88900</xdr:rowOff>
    </xdr:to>
    <xdr:graphicFrame macro="">
      <xdr:nvGraphicFramePr>
        <xdr:cNvPr id="2160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495300</xdr:colOff>
      <xdr:row>24</xdr:row>
      <xdr:rowOff>101600</xdr:rowOff>
    </xdr:from>
    <xdr:to>
      <xdr:col>23</xdr:col>
      <xdr:colOff>584200</xdr:colOff>
      <xdr:row>40</xdr:row>
      <xdr:rowOff>76200</xdr:rowOff>
    </xdr:to>
    <xdr:graphicFrame macro="">
      <xdr:nvGraphicFramePr>
        <xdr:cNvPr id="514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254000</xdr:colOff>
      <xdr:row>47</xdr:row>
      <xdr:rowOff>139700</xdr:rowOff>
    </xdr:from>
    <xdr:to>
      <xdr:col>23</xdr:col>
      <xdr:colOff>342900</xdr:colOff>
      <xdr:row>63</xdr:row>
      <xdr:rowOff>127000</xdr:rowOff>
    </xdr:to>
    <xdr:graphicFrame macro="">
      <xdr:nvGraphicFramePr>
        <xdr:cNvPr id="514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203200</xdr:colOff>
      <xdr:row>55</xdr:row>
      <xdr:rowOff>101600</xdr:rowOff>
    </xdr:from>
    <xdr:to>
      <xdr:col>11</xdr:col>
      <xdr:colOff>203200</xdr:colOff>
      <xdr:row>72</xdr:row>
      <xdr:rowOff>50800</xdr:rowOff>
    </xdr:to>
    <xdr:graphicFrame macro="">
      <xdr:nvGraphicFramePr>
        <xdr:cNvPr id="515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228600</xdr:colOff>
      <xdr:row>29</xdr:row>
      <xdr:rowOff>101600</xdr:rowOff>
    </xdr:from>
    <xdr:to>
      <xdr:col>13</xdr:col>
      <xdr:colOff>215900</xdr:colOff>
      <xdr:row>42</xdr:row>
      <xdr:rowOff>76200</xdr:rowOff>
    </xdr:to>
    <xdr:graphicFrame macro="">
      <xdr:nvGraphicFramePr>
        <xdr:cNvPr id="515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54</xdr:row>
      <xdr:rowOff>76200</xdr:rowOff>
    </xdr:from>
    <xdr:to>
      <xdr:col>14</xdr:col>
      <xdr:colOff>12700</xdr:colOff>
      <xdr:row>73</xdr:row>
      <xdr:rowOff>38100</xdr:rowOff>
    </xdr:to>
    <xdr:graphicFrame macro="">
      <xdr:nvGraphicFramePr>
        <xdr:cNvPr id="411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431800</xdr:colOff>
      <xdr:row>43</xdr:row>
      <xdr:rowOff>63500</xdr:rowOff>
    </xdr:from>
    <xdr:to>
      <xdr:col>8</xdr:col>
      <xdr:colOff>241300</xdr:colOff>
      <xdr:row>56</xdr:row>
      <xdr:rowOff>25400</xdr:rowOff>
    </xdr:to>
    <xdr:graphicFrame macro="">
      <xdr:nvGraphicFramePr>
        <xdr:cNvPr id="411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698500</xdr:colOff>
      <xdr:row>10</xdr:row>
      <xdr:rowOff>88900</xdr:rowOff>
    </xdr:from>
    <xdr:to>
      <xdr:col>11</xdr:col>
      <xdr:colOff>114300</xdr:colOff>
      <xdr:row>26</xdr:row>
      <xdr:rowOff>139700</xdr:rowOff>
    </xdr:to>
    <xdr:graphicFrame macro="">
      <xdr:nvGraphicFramePr>
        <xdr:cNvPr id="411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1"/>
  <sheetViews>
    <sheetView workbookViewId="0">
      <selection activeCell="U36" sqref="U36"/>
    </sheetView>
  </sheetViews>
  <sheetFormatPr baseColWidth="10" defaultColWidth="8.83203125" defaultRowHeight="12" x14ac:dyDescent="0"/>
  <cols>
    <col min="1" max="1" width="13.6640625" customWidth="1"/>
    <col min="2" max="2" width="11.1640625" bestFit="1" customWidth="1"/>
    <col min="3" max="3" width="18.83203125" bestFit="1" customWidth="1"/>
    <col min="4" max="5" width="16" customWidth="1"/>
    <col min="6" max="6" width="8.83203125" customWidth="1"/>
    <col min="7" max="7" width="10" bestFit="1" customWidth="1"/>
    <col min="8" max="8" width="10.5" bestFit="1" customWidth="1"/>
    <col min="9" max="9" width="7.33203125" bestFit="1" customWidth="1"/>
    <col min="10" max="10" width="14.1640625" bestFit="1" customWidth="1"/>
    <col min="11" max="11" width="6.1640625" bestFit="1" customWidth="1"/>
    <col min="12" max="12" width="11.1640625" style="70" bestFit="1" customWidth="1"/>
    <col min="13" max="13" width="14.6640625" style="2" bestFit="1" customWidth="1"/>
    <col min="14" max="14" width="8.33203125" bestFit="1" customWidth="1"/>
    <col min="15" max="15" width="10.83203125" customWidth="1"/>
    <col min="16" max="16" width="10.1640625" bestFit="1" customWidth="1"/>
    <col min="17" max="17" width="10.83203125" customWidth="1"/>
    <col min="18" max="18" width="15.5" bestFit="1" customWidth="1"/>
    <col min="19" max="19" width="26.1640625" style="3" bestFit="1" customWidth="1"/>
    <col min="20" max="20" width="8.83203125" customWidth="1"/>
    <col min="21" max="21" width="28.5" style="3" bestFit="1" customWidth="1"/>
    <col min="22" max="22" width="11" bestFit="1" customWidth="1"/>
    <col min="23" max="23" width="30.5" bestFit="1" customWidth="1"/>
  </cols>
  <sheetData>
    <row r="1" spans="1:23" s="66" customFormat="1" ht="13" thickBot="1">
      <c r="A1" s="66" t="s">
        <v>540</v>
      </c>
      <c r="B1" s="66" t="s">
        <v>541</v>
      </c>
      <c r="C1" s="66" t="s">
        <v>542</v>
      </c>
      <c r="D1" s="66" t="s">
        <v>543</v>
      </c>
      <c r="E1" s="66" t="s">
        <v>544</v>
      </c>
      <c r="F1" s="66" t="s">
        <v>546</v>
      </c>
      <c r="G1" s="66" t="s">
        <v>547</v>
      </c>
      <c r="H1" s="66" t="s">
        <v>548</v>
      </c>
      <c r="I1" s="66" t="s">
        <v>549</v>
      </c>
      <c r="J1" s="95" t="s">
        <v>159</v>
      </c>
      <c r="K1" s="66" t="s">
        <v>550</v>
      </c>
      <c r="L1" s="69" t="s">
        <v>545</v>
      </c>
      <c r="M1" s="67" t="s">
        <v>551</v>
      </c>
      <c r="N1" s="66" t="s">
        <v>609</v>
      </c>
      <c r="O1" s="66" t="s">
        <v>604</v>
      </c>
      <c r="P1" s="66" t="s">
        <v>605</v>
      </c>
      <c r="Q1" s="68" t="s">
        <v>606</v>
      </c>
      <c r="R1" s="68" t="s">
        <v>610</v>
      </c>
      <c r="S1" s="66" t="s">
        <v>453</v>
      </c>
      <c r="T1" s="68" t="s">
        <v>611</v>
      </c>
      <c r="U1" s="68" t="s">
        <v>552</v>
      </c>
      <c r="V1" s="68" t="s">
        <v>553</v>
      </c>
      <c r="W1" s="66" t="s">
        <v>360</v>
      </c>
    </row>
    <row r="2" spans="1:23">
      <c r="A2" s="1">
        <v>35992</v>
      </c>
      <c r="B2" t="s">
        <v>554</v>
      </c>
      <c r="C2" t="s">
        <v>612</v>
      </c>
      <c r="G2">
        <v>3.5</v>
      </c>
      <c r="H2">
        <v>4</v>
      </c>
      <c r="L2" s="70" t="s">
        <v>521</v>
      </c>
      <c r="M2" s="2" t="s">
        <v>619</v>
      </c>
      <c r="N2">
        <f>3.72/3</f>
        <v>1.24</v>
      </c>
      <c r="O2">
        <v>0.17</v>
      </c>
      <c r="T2">
        <v>8</v>
      </c>
      <c r="U2" s="3" t="s">
        <v>613</v>
      </c>
      <c r="V2">
        <v>3</v>
      </c>
      <c r="W2" t="s">
        <v>617</v>
      </c>
    </row>
    <row r="3" spans="1:23">
      <c r="O3">
        <v>0.17</v>
      </c>
      <c r="U3" s="3" t="s">
        <v>512</v>
      </c>
      <c r="V3">
        <v>6</v>
      </c>
    </row>
    <row r="4" spans="1:23">
      <c r="O4">
        <v>0.08</v>
      </c>
      <c r="U4" s="3" t="s">
        <v>614</v>
      </c>
      <c r="V4">
        <v>8</v>
      </c>
    </row>
    <row r="5" spans="1:23">
      <c r="O5">
        <v>0.1</v>
      </c>
      <c r="U5" s="3" t="s">
        <v>525</v>
      </c>
      <c r="V5">
        <v>2</v>
      </c>
    </row>
    <row r="6" spans="1:23">
      <c r="O6">
        <v>0.05</v>
      </c>
      <c r="U6" s="11" t="s">
        <v>359</v>
      </c>
      <c r="V6">
        <v>12</v>
      </c>
    </row>
    <row r="7" spans="1:23">
      <c r="O7">
        <v>0.1</v>
      </c>
      <c r="U7" s="3" t="s">
        <v>615</v>
      </c>
      <c r="V7">
        <v>1</v>
      </c>
    </row>
    <row r="8" spans="1:23">
      <c r="O8">
        <v>0.21</v>
      </c>
      <c r="U8" s="3" t="s">
        <v>561</v>
      </c>
      <c r="V8">
        <v>4</v>
      </c>
    </row>
    <row r="9" spans="1:23">
      <c r="O9">
        <v>0.06</v>
      </c>
      <c r="U9" s="3" t="s">
        <v>616</v>
      </c>
      <c r="V9">
        <v>2</v>
      </c>
    </row>
    <row r="10" spans="1:23">
      <c r="O10">
        <v>0.13</v>
      </c>
    </row>
    <row r="11" spans="1:23">
      <c r="O11">
        <v>0.21</v>
      </c>
    </row>
    <row r="12" spans="1:23">
      <c r="O12">
        <v>0.18</v>
      </c>
    </row>
    <row r="13" spans="1:23">
      <c r="O13">
        <v>0.06</v>
      </c>
    </row>
    <row r="14" spans="1:23">
      <c r="O14">
        <v>0.04</v>
      </c>
    </row>
    <row r="15" spans="1:23">
      <c r="O15">
        <v>0.08</v>
      </c>
    </row>
    <row r="16" spans="1:23" s="8" customFormat="1">
      <c r="L16" s="71"/>
      <c r="M16" s="9"/>
      <c r="O16" s="8">
        <v>0.06</v>
      </c>
      <c r="S16" s="10"/>
      <c r="U16" s="10"/>
    </row>
    <row r="17" spans="1:23">
      <c r="A17" s="1">
        <v>35993</v>
      </c>
      <c r="B17" t="s">
        <v>554</v>
      </c>
      <c r="C17" t="s">
        <v>618</v>
      </c>
      <c r="G17">
        <v>3.6</v>
      </c>
      <c r="L17" s="70" t="s">
        <v>521</v>
      </c>
      <c r="M17" s="2" t="s">
        <v>620</v>
      </c>
      <c r="N17">
        <f>3.23/3</f>
        <v>1.0766666666666667</v>
      </c>
      <c r="T17">
        <v>9</v>
      </c>
      <c r="U17" s="3" t="s">
        <v>613</v>
      </c>
      <c r="V17">
        <v>5</v>
      </c>
    </row>
    <row r="18" spans="1:23">
      <c r="N18">
        <f>2.94/3</f>
        <v>0.98</v>
      </c>
      <c r="U18" s="3" t="s">
        <v>514</v>
      </c>
      <c r="V18">
        <v>2</v>
      </c>
    </row>
    <row r="19" spans="1:23">
      <c r="U19" s="3" t="s">
        <v>621</v>
      </c>
      <c r="V19">
        <v>2</v>
      </c>
    </row>
    <row r="20" spans="1:23">
      <c r="U20" s="11" t="s">
        <v>524</v>
      </c>
      <c r="V20">
        <v>4</v>
      </c>
    </row>
    <row r="21" spans="1:23">
      <c r="U21" s="11" t="s">
        <v>359</v>
      </c>
      <c r="V21">
        <v>18</v>
      </c>
      <c r="W21" t="s">
        <v>623</v>
      </c>
    </row>
    <row r="22" spans="1:23">
      <c r="U22" s="3" t="s">
        <v>622</v>
      </c>
      <c r="V22">
        <v>2</v>
      </c>
    </row>
    <row r="23" spans="1:23">
      <c r="U23" s="3" t="s">
        <v>367</v>
      </c>
      <c r="V23">
        <v>3</v>
      </c>
    </row>
    <row r="24" spans="1:23">
      <c r="U24" s="3" t="s">
        <v>616</v>
      </c>
      <c r="V24">
        <v>2</v>
      </c>
    </row>
    <row r="25" spans="1:23" s="8" customFormat="1">
      <c r="L25" s="71"/>
      <c r="M25" s="9"/>
      <c r="S25" s="10"/>
      <c r="U25" s="10" t="s">
        <v>491</v>
      </c>
      <c r="V25" s="8">
        <v>1</v>
      </c>
    </row>
    <row r="26" spans="1:23">
      <c r="A26" s="1">
        <v>36003</v>
      </c>
      <c r="B26" t="s">
        <v>554</v>
      </c>
      <c r="C26" t="s">
        <v>362</v>
      </c>
      <c r="F26" t="s">
        <v>624</v>
      </c>
      <c r="G26">
        <v>5.5</v>
      </c>
      <c r="H26">
        <v>7</v>
      </c>
      <c r="L26" s="70" t="s">
        <v>521</v>
      </c>
      <c r="M26" s="2" t="s">
        <v>625</v>
      </c>
      <c r="N26">
        <f>3.29/3</f>
        <v>1.0966666666666667</v>
      </c>
      <c r="O26">
        <v>0.24</v>
      </c>
      <c r="P26">
        <v>0.28000000000000003</v>
      </c>
      <c r="Q26">
        <v>0.09</v>
      </c>
      <c r="T26">
        <v>11</v>
      </c>
      <c r="U26" s="3" t="s">
        <v>368</v>
      </c>
      <c r="V26" s="14">
        <v>1</v>
      </c>
    </row>
    <row r="27" spans="1:23">
      <c r="N27">
        <f>3.165/3</f>
        <v>1.0549999999999999</v>
      </c>
      <c r="O27">
        <v>0.14000000000000001</v>
      </c>
      <c r="P27">
        <v>0.25</v>
      </c>
      <c r="Q27">
        <v>7.0000000000000007E-2</v>
      </c>
      <c r="U27" s="3" t="s">
        <v>622</v>
      </c>
      <c r="V27" s="14">
        <v>8</v>
      </c>
    </row>
    <row r="28" spans="1:23">
      <c r="N28">
        <f>3.248/3</f>
        <v>1.0826666666666667</v>
      </c>
      <c r="O28">
        <v>0.17</v>
      </c>
      <c r="P28">
        <v>7.0000000000000007E-2</v>
      </c>
      <c r="Q28">
        <v>0.06</v>
      </c>
      <c r="U28" s="11" t="s">
        <v>359</v>
      </c>
      <c r="V28" s="14">
        <v>9</v>
      </c>
      <c r="W28" t="s">
        <v>7</v>
      </c>
    </row>
    <row r="29" spans="1:23">
      <c r="O29">
        <v>0.17</v>
      </c>
      <c r="P29">
        <v>0.15</v>
      </c>
      <c r="Q29">
        <v>0.04</v>
      </c>
      <c r="U29" s="3" t="s">
        <v>626</v>
      </c>
      <c r="V29" s="14">
        <v>1</v>
      </c>
    </row>
    <row r="30" spans="1:23">
      <c r="O30">
        <v>0.14000000000000001</v>
      </c>
      <c r="P30">
        <v>0.14000000000000001</v>
      </c>
      <c r="Q30">
        <v>7.0000000000000007E-2</v>
      </c>
      <c r="U30" s="11" t="s">
        <v>515</v>
      </c>
      <c r="V30" s="14">
        <v>2</v>
      </c>
    </row>
    <row r="31" spans="1:23">
      <c r="O31">
        <v>0.11</v>
      </c>
      <c r="P31">
        <v>0.11</v>
      </c>
      <c r="Q31">
        <v>0.05</v>
      </c>
      <c r="U31" s="3" t="s">
        <v>627</v>
      </c>
      <c r="V31" s="14">
        <v>1</v>
      </c>
    </row>
    <row r="32" spans="1:23">
      <c r="O32">
        <v>0.16</v>
      </c>
      <c r="P32">
        <v>0.17</v>
      </c>
      <c r="Q32">
        <v>0.06</v>
      </c>
      <c r="U32" s="11" t="s">
        <v>448</v>
      </c>
      <c r="V32" s="14">
        <v>6</v>
      </c>
    </row>
    <row r="33" spans="1:23">
      <c r="U33" s="3" t="s">
        <v>449</v>
      </c>
      <c r="V33" s="14">
        <v>3</v>
      </c>
    </row>
    <row r="34" spans="1:23">
      <c r="U34" s="11" t="s">
        <v>450</v>
      </c>
      <c r="V34" s="14">
        <v>2</v>
      </c>
    </row>
    <row r="35" spans="1:23">
      <c r="U35" s="3" t="s">
        <v>451</v>
      </c>
      <c r="V35" s="14">
        <v>2</v>
      </c>
    </row>
    <row r="36" spans="1:23" s="8" customFormat="1">
      <c r="L36" s="71"/>
      <c r="M36" s="9"/>
      <c r="S36" s="10"/>
      <c r="U36" s="10" t="s">
        <v>517</v>
      </c>
      <c r="V36" s="15">
        <v>1</v>
      </c>
    </row>
    <row r="37" spans="1:23">
      <c r="A37" s="1">
        <v>36005</v>
      </c>
      <c r="B37" t="s">
        <v>554</v>
      </c>
      <c r="C37" t="s">
        <v>563</v>
      </c>
      <c r="F37">
        <v>25.6</v>
      </c>
      <c r="G37">
        <v>2.6</v>
      </c>
      <c r="H37">
        <v>3.2</v>
      </c>
      <c r="J37" t="s">
        <v>583</v>
      </c>
      <c r="L37" s="70" t="s">
        <v>521</v>
      </c>
      <c r="M37" s="2" t="s">
        <v>452</v>
      </c>
      <c r="N37">
        <f>3.2/3</f>
        <v>1.0666666666666667</v>
      </c>
      <c r="O37">
        <v>1.37</v>
      </c>
      <c r="P37">
        <v>0.56000000000000005</v>
      </c>
      <c r="Q37">
        <v>0.33</v>
      </c>
      <c r="R37">
        <v>0.38</v>
      </c>
      <c r="S37" s="3" t="s">
        <v>454</v>
      </c>
      <c r="T37">
        <v>13</v>
      </c>
      <c r="U37" s="3" t="s">
        <v>613</v>
      </c>
      <c r="V37" s="14">
        <v>3</v>
      </c>
    </row>
    <row r="38" spans="1:23">
      <c r="N38">
        <f>3.34/3</f>
        <v>1.1133333333333333</v>
      </c>
      <c r="O38">
        <v>0.23</v>
      </c>
      <c r="P38">
        <v>0.13</v>
      </c>
      <c r="Q38">
        <v>0.06</v>
      </c>
      <c r="R38">
        <v>0.35499999999999998</v>
      </c>
      <c r="S38" s="3" t="s">
        <v>455</v>
      </c>
      <c r="U38" s="3" t="s">
        <v>511</v>
      </c>
      <c r="V38">
        <v>12</v>
      </c>
    </row>
    <row r="39" spans="1:23">
      <c r="N39">
        <f>3.44/3</f>
        <v>1.1466666666666667</v>
      </c>
      <c r="O39">
        <v>0.3</v>
      </c>
      <c r="P39">
        <v>0.28000000000000003</v>
      </c>
      <c r="Q39">
        <v>0.26</v>
      </c>
      <c r="R39">
        <v>0.34</v>
      </c>
      <c r="S39" s="16" t="s">
        <v>585</v>
      </c>
      <c r="U39" s="3" t="s">
        <v>513</v>
      </c>
      <c r="V39">
        <v>3</v>
      </c>
    </row>
    <row r="40" spans="1:23">
      <c r="O40">
        <v>0.34</v>
      </c>
      <c r="P40">
        <v>0.28000000000000003</v>
      </c>
      <c r="Q40">
        <v>0.02</v>
      </c>
      <c r="R40">
        <v>0.37</v>
      </c>
      <c r="S40" s="16" t="s">
        <v>585</v>
      </c>
      <c r="U40" s="11" t="s">
        <v>359</v>
      </c>
      <c r="V40">
        <v>2</v>
      </c>
      <c r="W40" t="s">
        <v>7</v>
      </c>
    </row>
    <row r="41" spans="1:23">
      <c r="O41">
        <v>0.72</v>
      </c>
      <c r="P41">
        <v>0.43</v>
      </c>
      <c r="Q41">
        <v>0.22</v>
      </c>
      <c r="R41">
        <v>0.38</v>
      </c>
      <c r="S41" s="16" t="s">
        <v>585</v>
      </c>
      <c r="U41" s="3" t="s">
        <v>626</v>
      </c>
      <c r="V41">
        <v>1</v>
      </c>
    </row>
    <row r="42" spans="1:23">
      <c r="O42">
        <v>0.89</v>
      </c>
      <c r="P42">
        <v>0.4</v>
      </c>
      <c r="Q42">
        <v>0.57999999999999996</v>
      </c>
      <c r="R42">
        <v>0.38</v>
      </c>
      <c r="S42" s="16" t="s">
        <v>585</v>
      </c>
      <c r="U42" s="3" t="s">
        <v>457</v>
      </c>
      <c r="V42">
        <v>1</v>
      </c>
    </row>
    <row r="43" spans="1:23">
      <c r="R43">
        <v>0.33</v>
      </c>
      <c r="S43" s="16" t="s">
        <v>585</v>
      </c>
      <c r="U43" s="3" t="s">
        <v>458</v>
      </c>
      <c r="V43">
        <v>4</v>
      </c>
    </row>
    <row r="44" spans="1:23">
      <c r="R44">
        <v>0.38</v>
      </c>
      <c r="S44" s="16" t="s">
        <v>585</v>
      </c>
      <c r="U44" s="3" t="s">
        <v>459</v>
      </c>
      <c r="V44">
        <v>2</v>
      </c>
    </row>
    <row r="45" spans="1:23">
      <c r="R45">
        <v>0.24</v>
      </c>
      <c r="S45" s="3" t="s">
        <v>456</v>
      </c>
      <c r="U45" s="11" t="s">
        <v>518</v>
      </c>
      <c r="V45">
        <v>2</v>
      </c>
    </row>
    <row r="46" spans="1:23">
      <c r="R46">
        <v>0.28999999999999998</v>
      </c>
      <c r="S46" s="16" t="s">
        <v>585</v>
      </c>
      <c r="U46" s="3" t="s">
        <v>367</v>
      </c>
      <c r="V46">
        <v>1</v>
      </c>
    </row>
    <row r="47" spans="1:23">
      <c r="R47">
        <v>0.215</v>
      </c>
      <c r="S47" s="16" t="s">
        <v>585</v>
      </c>
      <c r="U47" s="3" t="s">
        <v>591</v>
      </c>
      <c r="V47">
        <v>2</v>
      </c>
    </row>
    <row r="48" spans="1:23">
      <c r="R48">
        <v>0.18</v>
      </c>
      <c r="S48" s="16" t="s">
        <v>585</v>
      </c>
      <c r="U48" s="3" t="s">
        <v>372</v>
      </c>
      <c r="V48">
        <v>2</v>
      </c>
    </row>
    <row r="49" spans="1:23">
      <c r="R49">
        <v>0.215</v>
      </c>
      <c r="S49" s="16" t="s">
        <v>585</v>
      </c>
      <c r="U49" s="11" t="s">
        <v>527</v>
      </c>
      <c r="V49">
        <v>1</v>
      </c>
    </row>
    <row r="50" spans="1:23">
      <c r="R50">
        <v>0.18</v>
      </c>
      <c r="S50" s="16" t="s">
        <v>585</v>
      </c>
    </row>
    <row r="51" spans="1:23" s="8" customFormat="1">
      <c r="L51" s="71"/>
      <c r="M51" s="9"/>
      <c r="R51" s="8">
        <v>0.25</v>
      </c>
      <c r="S51" s="17" t="s">
        <v>585</v>
      </c>
      <c r="U51" s="10"/>
    </row>
    <row r="52" spans="1:23">
      <c r="A52" s="1">
        <v>36006</v>
      </c>
      <c r="B52" t="s">
        <v>554</v>
      </c>
      <c r="C52" t="s">
        <v>563</v>
      </c>
      <c r="F52">
        <v>25.7</v>
      </c>
      <c r="G52">
        <v>3.3</v>
      </c>
      <c r="L52" s="70" t="s">
        <v>521</v>
      </c>
      <c r="M52" s="2" t="s">
        <v>584</v>
      </c>
      <c r="N52">
        <f>3.115/3</f>
        <v>1.0383333333333333</v>
      </c>
      <c r="O52">
        <v>0.49</v>
      </c>
      <c r="P52">
        <v>0.15</v>
      </c>
      <c r="Q52">
        <v>0.2</v>
      </c>
      <c r="T52">
        <v>12</v>
      </c>
      <c r="U52" s="3" t="s">
        <v>614</v>
      </c>
      <c r="V52" s="14">
        <v>8</v>
      </c>
    </row>
    <row r="53" spans="1:23">
      <c r="N53">
        <f>3.07/3</f>
        <v>1.0233333333333332</v>
      </c>
      <c r="O53">
        <v>0.08</v>
      </c>
      <c r="P53">
        <v>0.08</v>
      </c>
      <c r="Q53">
        <v>0.02</v>
      </c>
      <c r="U53" s="3" t="s">
        <v>511</v>
      </c>
      <c r="V53" s="14">
        <v>25</v>
      </c>
      <c r="W53" t="s">
        <v>586</v>
      </c>
    </row>
    <row r="54" spans="1:23">
      <c r="N54">
        <f>3.28/3</f>
        <v>1.0933333333333333</v>
      </c>
      <c r="O54">
        <v>0.25</v>
      </c>
      <c r="P54">
        <v>0.15</v>
      </c>
      <c r="Q54">
        <v>0.08</v>
      </c>
      <c r="U54" s="11" t="s">
        <v>527</v>
      </c>
      <c r="V54" s="14">
        <v>2</v>
      </c>
    </row>
    <row r="55" spans="1:23">
      <c r="O55">
        <v>0.16</v>
      </c>
      <c r="P55">
        <v>0.12</v>
      </c>
      <c r="Q55">
        <v>0.04</v>
      </c>
      <c r="U55" s="3" t="s">
        <v>587</v>
      </c>
      <c r="V55" s="14">
        <v>2</v>
      </c>
    </row>
    <row r="56" spans="1:23">
      <c r="O56">
        <v>0.23</v>
      </c>
      <c r="P56">
        <v>0.12</v>
      </c>
      <c r="Q56">
        <v>0.1</v>
      </c>
      <c r="U56" s="3" t="s">
        <v>626</v>
      </c>
      <c r="V56" s="14">
        <v>1</v>
      </c>
    </row>
    <row r="57" spans="1:23">
      <c r="U57" s="11" t="s">
        <v>518</v>
      </c>
      <c r="V57" s="14">
        <v>3</v>
      </c>
    </row>
    <row r="58" spans="1:23">
      <c r="U58" s="3" t="s">
        <v>588</v>
      </c>
      <c r="V58" s="14">
        <v>2</v>
      </c>
    </row>
    <row r="59" spans="1:23">
      <c r="U59" s="3" t="s">
        <v>569</v>
      </c>
      <c r="V59" s="14">
        <v>2</v>
      </c>
    </row>
    <row r="60" spans="1:23">
      <c r="U60" s="3" t="s">
        <v>589</v>
      </c>
      <c r="V60" s="14">
        <v>1</v>
      </c>
    </row>
    <row r="61" spans="1:23">
      <c r="U61" s="3" t="s">
        <v>368</v>
      </c>
      <c r="V61">
        <v>1</v>
      </c>
    </row>
    <row r="62" spans="1:23">
      <c r="U62" s="11" t="s">
        <v>359</v>
      </c>
      <c r="V62">
        <v>3</v>
      </c>
      <c r="W62" t="s">
        <v>7</v>
      </c>
    </row>
    <row r="63" spans="1:23" s="8" customFormat="1">
      <c r="L63" s="71"/>
      <c r="M63" s="9"/>
      <c r="S63" s="10"/>
      <c r="U63" s="10" t="s">
        <v>590</v>
      </c>
      <c r="V63" s="8">
        <v>1</v>
      </c>
    </row>
    <row r="64" spans="1:23">
      <c r="A64" s="1">
        <v>35995</v>
      </c>
      <c r="B64" t="s">
        <v>554</v>
      </c>
      <c r="C64" t="s">
        <v>555</v>
      </c>
      <c r="G64">
        <v>3.79</v>
      </c>
      <c r="H64">
        <v>3.79</v>
      </c>
      <c r="L64" s="70" t="s">
        <v>556</v>
      </c>
      <c r="M64" s="2" t="s">
        <v>476</v>
      </c>
      <c r="N64">
        <f>3.11/3</f>
        <v>1.0366666666666666</v>
      </c>
      <c r="R64">
        <v>0.4</v>
      </c>
      <c r="S64" s="3" t="s">
        <v>560</v>
      </c>
      <c r="T64">
        <v>2</v>
      </c>
      <c r="U64" s="11" t="s">
        <v>450</v>
      </c>
      <c r="V64" s="14">
        <v>37</v>
      </c>
      <c r="W64" t="s">
        <v>529</v>
      </c>
    </row>
    <row r="65" spans="1:23">
      <c r="R65">
        <v>0.51</v>
      </c>
      <c r="S65" s="16" t="s">
        <v>585</v>
      </c>
      <c r="U65" s="11" t="s">
        <v>471</v>
      </c>
      <c r="V65" s="14">
        <v>26</v>
      </c>
      <c r="W65" t="s">
        <v>530</v>
      </c>
    </row>
    <row r="66" spans="1:23">
      <c r="R66">
        <v>0.51</v>
      </c>
      <c r="S66" s="16" t="s">
        <v>585</v>
      </c>
    </row>
    <row r="67" spans="1:23">
      <c r="R67">
        <v>0.42</v>
      </c>
      <c r="S67" s="16" t="s">
        <v>585</v>
      </c>
    </row>
    <row r="68" spans="1:23">
      <c r="R68">
        <v>0.5</v>
      </c>
      <c r="S68" s="16" t="s">
        <v>585</v>
      </c>
    </row>
    <row r="69" spans="1:23">
      <c r="R69">
        <v>0.52</v>
      </c>
      <c r="S69" s="16" t="s">
        <v>585</v>
      </c>
    </row>
    <row r="70" spans="1:23">
      <c r="R70">
        <v>0.33</v>
      </c>
      <c r="S70" s="16" t="s">
        <v>585</v>
      </c>
    </row>
    <row r="71" spans="1:23">
      <c r="R71">
        <v>0.43</v>
      </c>
      <c r="S71" s="16" t="s">
        <v>585</v>
      </c>
    </row>
    <row r="72" spans="1:23">
      <c r="R72">
        <v>0.68</v>
      </c>
      <c r="S72" s="16" t="s">
        <v>585</v>
      </c>
    </row>
    <row r="73" spans="1:23">
      <c r="R73">
        <v>0.19</v>
      </c>
      <c r="S73" s="3" t="s">
        <v>478</v>
      </c>
    </row>
    <row r="74" spans="1:23">
      <c r="R74">
        <v>0.18</v>
      </c>
      <c r="S74" s="16" t="s">
        <v>585</v>
      </c>
    </row>
    <row r="75" spans="1:23">
      <c r="R75">
        <v>0.16</v>
      </c>
      <c r="S75" s="16" t="s">
        <v>585</v>
      </c>
    </row>
    <row r="76" spans="1:23">
      <c r="R76">
        <v>0.21</v>
      </c>
      <c r="S76" s="3" t="s">
        <v>477</v>
      </c>
    </row>
    <row r="77" spans="1:23">
      <c r="R77">
        <v>0.26</v>
      </c>
      <c r="S77" s="16" t="s">
        <v>585</v>
      </c>
    </row>
    <row r="78" spans="1:23" s="8" customFormat="1">
      <c r="L78" s="71"/>
      <c r="M78" s="9"/>
      <c r="R78" s="8">
        <v>0.16</v>
      </c>
      <c r="S78" s="10" t="s">
        <v>477</v>
      </c>
      <c r="U78" s="10"/>
    </row>
    <row r="79" spans="1:23">
      <c r="A79" s="1">
        <v>35999</v>
      </c>
      <c r="B79" t="s">
        <v>554</v>
      </c>
      <c r="C79" t="s">
        <v>520</v>
      </c>
      <c r="F79">
        <v>26.1</v>
      </c>
      <c r="G79">
        <v>2.71</v>
      </c>
      <c r="H79">
        <v>2.71</v>
      </c>
      <c r="L79" s="70" t="s">
        <v>556</v>
      </c>
      <c r="M79" s="2" t="s">
        <v>532</v>
      </c>
      <c r="N79">
        <f>3.05/3</f>
        <v>1.0166666666666666</v>
      </c>
      <c r="R79" s="14">
        <v>0.55000000000000004</v>
      </c>
      <c r="S79" s="3" t="s">
        <v>533</v>
      </c>
      <c r="T79">
        <v>5</v>
      </c>
      <c r="U79" s="11" t="s">
        <v>359</v>
      </c>
      <c r="V79">
        <v>14</v>
      </c>
    </row>
    <row r="80" spans="1:23">
      <c r="N80">
        <f>3.07/3</f>
        <v>1.0233333333333332</v>
      </c>
      <c r="R80" s="14">
        <v>0.4</v>
      </c>
      <c r="S80" s="3" t="s">
        <v>534</v>
      </c>
      <c r="U80" s="3" t="s">
        <v>514</v>
      </c>
      <c r="V80">
        <v>2</v>
      </c>
    </row>
    <row r="81" spans="1:23">
      <c r="R81" s="14">
        <v>0.6</v>
      </c>
      <c r="S81" s="3" t="s">
        <v>535</v>
      </c>
      <c r="U81" s="3" t="s">
        <v>561</v>
      </c>
      <c r="V81">
        <v>1</v>
      </c>
    </row>
    <row r="82" spans="1:23">
      <c r="R82" s="14">
        <v>0.48</v>
      </c>
      <c r="S82" s="3" t="s">
        <v>534</v>
      </c>
      <c r="U82" s="3" t="s">
        <v>538</v>
      </c>
      <c r="V82">
        <v>3</v>
      </c>
    </row>
    <row r="83" spans="1:23" s="8" customFormat="1">
      <c r="K83" s="73"/>
      <c r="L83" s="72"/>
      <c r="M83" s="9"/>
      <c r="R83" s="15">
        <v>0.46</v>
      </c>
      <c r="S83" s="10" t="s">
        <v>536</v>
      </c>
      <c r="U83" s="10" t="s">
        <v>513</v>
      </c>
      <c r="V83" s="8">
        <v>1</v>
      </c>
    </row>
    <row r="84" spans="1:23">
      <c r="A84" s="1">
        <v>36000</v>
      </c>
      <c r="B84" t="s">
        <v>554</v>
      </c>
      <c r="C84" t="s">
        <v>531</v>
      </c>
      <c r="F84">
        <v>25.8</v>
      </c>
      <c r="G84">
        <v>4.8</v>
      </c>
      <c r="J84" t="s">
        <v>582</v>
      </c>
      <c r="L84" s="70" t="s">
        <v>556</v>
      </c>
      <c r="M84" s="2" t="s">
        <v>537</v>
      </c>
      <c r="N84">
        <f>3.06/3</f>
        <v>1.02</v>
      </c>
      <c r="T84">
        <v>3</v>
      </c>
      <c r="U84" s="11" t="s">
        <v>359</v>
      </c>
      <c r="V84" s="14">
        <v>13</v>
      </c>
    </row>
    <row r="85" spans="1:23">
      <c r="U85" s="3" t="s">
        <v>561</v>
      </c>
      <c r="V85" s="14">
        <v>2</v>
      </c>
    </row>
    <row r="86" spans="1:23" s="8" customFormat="1">
      <c r="L86" s="71"/>
      <c r="M86" s="9"/>
      <c r="S86" s="10"/>
      <c r="U86" s="10" t="s">
        <v>616</v>
      </c>
      <c r="W86" s="8" t="s">
        <v>539</v>
      </c>
    </row>
    <row r="87" spans="1:23">
      <c r="A87" s="1">
        <v>36001</v>
      </c>
      <c r="B87" t="s">
        <v>554</v>
      </c>
      <c r="C87" t="s">
        <v>531</v>
      </c>
      <c r="F87">
        <v>26.1</v>
      </c>
      <c r="G87">
        <v>2.4500000000000002</v>
      </c>
      <c r="H87">
        <v>2.8</v>
      </c>
      <c r="L87" s="70" t="s">
        <v>556</v>
      </c>
      <c r="M87" s="2" t="s">
        <v>228</v>
      </c>
      <c r="N87">
        <f>3/3</f>
        <v>1</v>
      </c>
      <c r="T87">
        <v>3</v>
      </c>
      <c r="U87" s="3" t="s">
        <v>561</v>
      </c>
      <c r="V87" s="14">
        <v>2</v>
      </c>
    </row>
    <row r="88" spans="1:23">
      <c r="U88" s="11" t="s">
        <v>359</v>
      </c>
      <c r="V88" s="14">
        <v>25</v>
      </c>
      <c r="W88" t="s">
        <v>494</v>
      </c>
    </row>
    <row r="89" spans="1:23" s="8" customFormat="1">
      <c r="L89" s="71"/>
      <c r="M89" s="9"/>
      <c r="S89" s="10"/>
      <c r="U89" s="12" t="s">
        <v>448</v>
      </c>
      <c r="V89" s="15">
        <v>2</v>
      </c>
    </row>
    <row r="90" spans="1:23">
      <c r="A90" s="1">
        <v>36001</v>
      </c>
      <c r="B90" t="s">
        <v>554</v>
      </c>
      <c r="C90" t="s">
        <v>531</v>
      </c>
      <c r="L90" s="70" t="s">
        <v>556</v>
      </c>
      <c r="M90" s="2" t="s">
        <v>229</v>
      </c>
      <c r="N90">
        <f>3/3</f>
        <v>1</v>
      </c>
      <c r="T90">
        <v>3</v>
      </c>
      <c r="U90" s="3" t="s">
        <v>561</v>
      </c>
      <c r="V90" s="14">
        <v>5</v>
      </c>
    </row>
    <row r="91" spans="1:23">
      <c r="U91" s="85" t="s">
        <v>448</v>
      </c>
      <c r="V91" s="14">
        <v>3</v>
      </c>
    </row>
    <row r="92" spans="1:23" s="8" customFormat="1">
      <c r="L92" s="71"/>
      <c r="M92" s="9"/>
      <c r="S92" s="10"/>
      <c r="U92" s="12" t="s">
        <v>359</v>
      </c>
      <c r="V92" s="15">
        <v>15</v>
      </c>
    </row>
    <row r="93" spans="1:23">
      <c r="A93" s="1">
        <v>35996</v>
      </c>
      <c r="B93" t="s">
        <v>554</v>
      </c>
      <c r="C93" t="s">
        <v>495</v>
      </c>
      <c r="G93">
        <v>2.5</v>
      </c>
      <c r="H93">
        <v>6</v>
      </c>
      <c r="L93" s="70" t="s">
        <v>566</v>
      </c>
      <c r="M93" s="2" t="s">
        <v>496</v>
      </c>
      <c r="N93">
        <f>3.39/3</f>
        <v>1.1300000000000001</v>
      </c>
      <c r="O93">
        <v>0.72</v>
      </c>
      <c r="Q93">
        <v>0.43</v>
      </c>
      <c r="R93">
        <v>0.61</v>
      </c>
      <c r="S93" s="3" t="s">
        <v>497</v>
      </c>
      <c r="T93">
        <v>11</v>
      </c>
      <c r="U93" s="11" t="s">
        <v>516</v>
      </c>
      <c r="V93" s="14">
        <v>14</v>
      </c>
    </row>
    <row r="94" spans="1:23">
      <c r="N94">
        <f>3.61/3</f>
        <v>1.2033333333333334</v>
      </c>
      <c r="O94">
        <v>0.32</v>
      </c>
      <c r="Q94">
        <v>0.24</v>
      </c>
      <c r="R94">
        <v>0.41</v>
      </c>
      <c r="S94" s="3" t="s">
        <v>498</v>
      </c>
      <c r="U94" s="3" t="s">
        <v>501</v>
      </c>
      <c r="V94" s="14">
        <v>50</v>
      </c>
      <c r="W94" t="s">
        <v>502</v>
      </c>
    </row>
    <row r="95" spans="1:23">
      <c r="O95">
        <v>1.6</v>
      </c>
      <c r="Q95">
        <v>0.75</v>
      </c>
      <c r="R95">
        <v>0.08</v>
      </c>
      <c r="S95" s="3" t="s">
        <v>499</v>
      </c>
      <c r="U95" s="3" t="s">
        <v>613</v>
      </c>
      <c r="V95" s="14">
        <v>3</v>
      </c>
    </row>
    <row r="96" spans="1:23">
      <c r="O96">
        <v>1.77</v>
      </c>
      <c r="Q96">
        <v>0.54</v>
      </c>
      <c r="R96">
        <v>0.61</v>
      </c>
      <c r="S96" s="3" t="s">
        <v>500</v>
      </c>
      <c r="U96" s="3" t="s">
        <v>569</v>
      </c>
      <c r="V96" s="14">
        <v>10</v>
      </c>
    </row>
    <row r="97" spans="1:22">
      <c r="O97">
        <v>1</v>
      </c>
      <c r="Q97">
        <v>0.21</v>
      </c>
      <c r="U97" s="3" t="s">
        <v>525</v>
      </c>
      <c r="V97" s="14">
        <v>2</v>
      </c>
    </row>
    <row r="98" spans="1:22">
      <c r="O98">
        <v>0.76</v>
      </c>
      <c r="P98">
        <v>0.54</v>
      </c>
      <c r="Q98">
        <v>0.34</v>
      </c>
      <c r="U98" s="3" t="s">
        <v>626</v>
      </c>
      <c r="V98" s="14">
        <v>2</v>
      </c>
    </row>
    <row r="99" spans="1:22">
      <c r="U99" s="11" t="s">
        <v>608</v>
      </c>
      <c r="V99" s="14">
        <v>10</v>
      </c>
    </row>
    <row r="100" spans="1:22">
      <c r="U100" s="3" t="s">
        <v>367</v>
      </c>
      <c r="V100" s="14">
        <v>3</v>
      </c>
    </row>
    <row r="101" spans="1:22">
      <c r="U101" s="3" t="s">
        <v>616</v>
      </c>
      <c r="V101" s="14">
        <v>2</v>
      </c>
    </row>
    <row r="102" spans="1:22">
      <c r="U102" s="3" t="s">
        <v>513</v>
      </c>
      <c r="V102">
        <v>3</v>
      </c>
    </row>
    <row r="103" spans="1:22" s="8" customFormat="1">
      <c r="L103" s="71"/>
      <c r="M103" s="9"/>
      <c r="S103" s="10"/>
      <c r="U103" s="12" t="s">
        <v>421</v>
      </c>
      <c r="V103" s="8">
        <v>1</v>
      </c>
    </row>
    <row r="104" spans="1:22">
      <c r="A104" s="1">
        <v>35998</v>
      </c>
      <c r="B104" t="s">
        <v>554</v>
      </c>
      <c r="C104" t="s">
        <v>563</v>
      </c>
      <c r="F104">
        <v>26</v>
      </c>
      <c r="G104">
        <v>2.52</v>
      </c>
      <c r="H104">
        <v>3.35</v>
      </c>
      <c r="J104" t="s">
        <v>583</v>
      </c>
      <c r="L104" s="70" t="s">
        <v>566</v>
      </c>
      <c r="M104" s="2" t="s">
        <v>503</v>
      </c>
      <c r="N104">
        <f>3.74/3</f>
        <v>1.2466666666666668</v>
      </c>
      <c r="O104">
        <v>1</v>
      </c>
      <c r="P104">
        <v>0.52</v>
      </c>
      <c r="Q104">
        <v>1.06</v>
      </c>
      <c r="R104">
        <v>0.4</v>
      </c>
      <c r="S104" s="3" t="s">
        <v>455</v>
      </c>
      <c r="T104">
        <v>13</v>
      </c>
      <c r="U104" s="3" t="s">
        <v>613</v>
      </c>
      <c r="V104" s="76">
        <v>6</v>
      </c>
    </row>
    <row r="105" spans="1:22">
      <c r="N105">
        <f>3.99/3</f>
        <v>1.33</v>
      </c>
      <c r="O105">
        <v>0.84</v>
      </c>
      <c r="P105">
        <v>0.62</v>
      </c>
      <c r="Q105">
        <v>0.28000000000000003</v>
      </c>
      <c r="R105">
        <v>0.33</v>
      </c>
      <c r="S105" s="16" t="s">
        <v>585</v>
      </c>
      <c r="U105" s="3" t="s">
        <v>513</v>
      </c>
    </row>
    <row r="106" spans="1:22">
      <c r="N106">
        <f>3.8/3</f>
        <v>1.2666666666666666</v>
      </c>
      <c r="O106">
        <v>0.66</v>
      </c>
      <c r="P106">
        <v>0.5</v>
      </c>
      <c r="Q106">
        <v>0.3</v>
      </c>
      <c r="R106">
        <v>0.28000000000000003</v>
      </c>
      <c r="S106" s="16" t="s">
        <v>585</v>
      </c>
      <c r="U106" s="3" t="s">
        <v>569</v>
      </c>
      <c r="V106">
        <v>3</v>
      </c>
    </row>
    <row r="107" spans="1:22">
      <c r="O107">
        <v>1.5</v>
      </c>
      <c r="P107">
        <v>1.37</v>
      </c>
      <c r="Q107">
        <v>0.9</v>
      </c>
      <c r="R107">
        <v>0.33</v>
      </c>
      <c r="S107" s="16" t="s">
        <v>585</v>
      </c>
      <c r="U107" s="3" t="s">
        <v>626</v>
      </c>
      <c r="V107">
        <v>1</v>
      </c>
    </row>
    <row r="108" spans="1:22">
      <c r="O108">
        <v>0.42</v>
      </c>
      <c r="P108">
        <v>0.44</v>
      </c>
      <c r="Q108">
        <v>0.38</v>
      </c>
      <c r="R108">
        <v>0.43</v>
      </c>
      <c r="S108" s="75" t="s">
        <v>456</v>
      </c>
      <c r="U108" s="3" t="s">
        <v>514</v>
      </c>
    </row>
    <row r="109" spans="1:22">
      <c r="U109" s="3" t="s">
        <v>509</v>
      </c>
      <c r="V109">
        <v>3</v>
      </c>
    </row>
    <row r="110" spans="1:22">
      <c r="U110" s="3" t="s">
        <v>367</v>
      </c>
      <c r="V110">
        <v>3</v>
      </c>
    </row>
    <row r="111" spans="1:22">
      <c r="U111" s="3" t="s">
        <v>504</v>
      </c>
      <c r="V111">
        <v>1</v>
      </c>
    </row>
    <row r="112" spans="1:22">
      <c r="U112" s="3" t="s">
        <v>501</v>
      </c>
      <c r="V112">
        <v>3</v>
      </c>
    </row>
    <row r="113" spans="1:23">
      <c r="U113" s="3" t="s">
        <v>616</v>
      </c>
      <c r="V113">
        <v>1</v>
      </c>
    </row>
    <row r="114" spans="1:23">
      <c r="U114" s="3" t="s">
        <v>505</v>
      </c>
      <c r="V114">
        <v>1</v>
      </c>
    </row>
    <row r="115" spans="1:23">
      <c r="U115" s="3" t="s">
        <v>512</v>
      </c>
      <c r="V115">
        <v>4</v>
      </c>
    </row>
    <row r="116" spans="1:23" s="8" customFormat="1">
      <c r="L116" s="71"/>
      <c r="M116" s="9"/>
      <c r="S116" s="10"/>
      <c r="U116" s="12" t="s">
        <v>608</v>
      </c>
      <c r="V116" s="137">
        <v>4</v>
      </c>
    </row>
    <row r="117" spans="1:23">
      <c r="A117" s="1">
        <v>36004</v>
      </c>
      <c r="B117" t="s">
        <v>554</v>
      </c>
      <c r="C117" t="s">
        <v>347</v>
      </c>
      <c r="F117">
        <v>25.6</v>
      </c>
      <c r="G117">
        <v>2.2000000000000002</v>
      </c>
      <c r="H117">
        <v>4.8</v>
      </c>
      <c r="J117" t="s">
        <v>406</v>
      </c>
      <c r="L117" s="70" t="s">
        <v>566</v>
      </c>
      <c r="M117" s="2" t="s">
        <v>346</v>
      </c>
      <c r="N117">
        <f>3.7/3</f>
        <v>1.2333333333333334</v>
      </c>
      <c r="O117">
        <v>0.37</v>
      </c>
      <c r="P117">
        <v>0.33</v>
      </c>
      <c r="Q117">
        <v>0.54</v>
      </c>
      <c r="R117" s="24">
        <v>0.23</v>
      </c>
      <c r="S117" s="3" t="s">
        <v>506</v>
      </c>
      <c r="T117" s="14">
        <v>17</v>
      </c>
      <c r="U117" s="11" t="s">
        <v>516</v>
      </c>
      <c r="V117">
        <v>10</v>
      </c>
      <c r="W117" s="77" t="s">
        <v>6</v>
      </c>
    </row>
    <row r="118" spans="1:23">
      <c r="N118">
        <f>4.5/3</f>
        <v>1.5</v>
      </c>
      <c r="O118">
        <v>2.7</v>
      </c>
      <c r="P118">
        <v>0.53</v>
      </c>
      <c r="Q118">
        <v>1.3</v>
      </c>
      <c r="R118">
        <v>0.12</v>
      </c>
      <c r="S118" s="3" t="s">
        <v>507</v>
      </c>
      <c r="U118" s="3" t="s">
        <v>501</v>
      </c>
      <c r="V118" t="s">
        <v>341</v>
      </c>
      <c r="W118" s="77" t="s">
        <v>342</v>
      </c>
    </row>
    <row r="119" spans="1:23">
      <c r="N119">
        <f>3.72/3</f>
        <v>1.24</v>
      </c>
      <c r="O119">
        <v>0.66</v>
      </c>
      <c r="P119">
        <v>0.4</v>
      </c>
      <c r="Q119">
        <v>0.48</v>
      </c>
      <c r="R119">
        <v>0.35</v>
      </c>
      <c r="S119" s="3" t="s">
        <v>508</v>
      </c>
      <c r="U119" s="11" t="s">
        <v>518</v>
      </c>
      <c r="V119">
        <v>4</v>
      </c>
      <c r="W119" s="77" t="s">
        <v>366</v>
      </c>
    </row>
    <row r="120" spans="1:23">
      <c r="N120">
        <f>3.83/3</f>
        <v>1.2766666666666666</v>
      </c>
      <c r="O120">
        <v>1.3</v>
      </c>
      <c r="P120">
        <v>0.52</v>
      </c>
      <c r="Q120">
        <v>0.56000000000000005</v>
      </c>
      <c r="R120">
        <v>0.15</v>
      </c>
      <c r="S120" s="3" t="s">
        <v>338</v>
      </c>
      <c r="U120" s="3" t="s">
        <v>569</v>
      </c>
      <c r="V120">
        <v>3</v>
      </c>
      <c r="W120" s="77"/>
    </row>
    <row r="121" spans="1:23">
      <c r="O121">
        <v>0.85</v>
      </c>
      <c r="P121">
        <v>0.36</v>
      </c>
      <c r="Q121">
        <v>0.26</v>
      </c>
      <c r="R121">
        <v>0.46</v>
      </c>
      <c r="S121" s="3" t="s">
        <v>339</v>
      </c>
      <c r="U121" s="3" t="s">
        <v>343</v>
      </c>
      <c r="V121">
        <v>2</v>
      </c>
      <c r="W121" s="77"/>
    </row>
    <row r="122" spans="1:23">
      <c r="R122">
        <v>0.03</v>
      </c>
      <c r="S122" s="3" t="s">
        <v>340</v>
      </c>
      <c r="U122" s="3" t="s">
        <v>513</v>
      </c>
      <c r="V122">
        <v>1</v>
      </c>
    </row>
    <row r="123" spans="1:23">
      <c r="U123" s="3" t="s">
        <v>459</v>
      </c>
      <c r="V123">
        <v>1</v>
      </c>
    </row>
    <row r="124" spans="1:23">
      <c r="U124" s="3" t="s">
        <v>616</v>
      </c>
      <c r="V124">
        <v>4</v>
      </c>
    </row>
    <row r="125" spans="1:23">
      <c r="U125" s="3" t="s">
        <v>590</v>
      </c>
      <c r="V125">
        <v>2</v>
      </c>
    </row>
    <row r="126" spans="1:23">
      <c r="U126" s="3" t="s">
        <v>344</v>
      </c>
      <c r="V126">
        <v>2</v>
      </c>
      <c r="W126" t="s">
        <v>366</v>
      </c>
    </row>
    <row r="127" spans="1:23">
      <c r="U127" s="3" t="s">
        <v>345</v>
      </c>
      <c r="V127">
        <v>1</v>
      </c>
    </row>
    <row r="128" spans="1:23">
      <c r="U128" s="3" t="s">
        <v>458</v>
      </c>
      <c r="V128">
        <v>1</v>
      </c>
    </row>
    <row r="129" spans="1:23">
      <c r="U129" s="3" t="s">
        <v>512</v>
      </c>
      <c r="V129">
        <v>1</v>
      </c>
    </row>
    <row r="130" spans="1:23">
      <c r="U130" s="11" t="s">
        <v>527</v>
      </c>
      <c r="V130">
        <v>2</v>
      </c>
    </row>
    <row r="131" spans="1:23">
      <c r="U131" s="3" t="s">
        <v>372</v>
      </c>
      <c r="V131">
        <v>3</v>
      </c>
    </row>
    <row r="132" spans="1:23" s="8" customFormat="1">
      <c r="L132" s="71"/>
      <c r="M132" s="9"/>
      <c r="S132" s="10"/>
      <c r="U132" s="12" t="s">
        <v>421</v>
      </c>
      <c r="V132" s="8">
        <v>2</v>
      </c>
    </row>
    <row r="133" spans="1:23">
      <c r="A133" s="1">
        <v>36007</v>
      </c>
      <c r="B133" t="s">
        <v>554</v>
      </c>
      <c r="C133" t="s">
        <v>347</v>
      </c>
      <c r="F133">
        <v>25.6</v>
      </c>
      <c r="J133" t="s">
        <v>406</v>
      </c>
      <c r="L133" s="70" t="s">
        <v>566</v>
      </c>
      <c r="M133" s="2" t="s">
        <v>348</v>
      </c>
      <c r="N133">
        <f>3.21/2</f>
        <v>1.605</v>
      </c>
      <c r="O133">
        <v>2.2999999999999998</v>
      </c>
      <c r="P133">
        <v>0.7</v>
      </c>
      <c r="Q133">
        <v>0.8</v>
      </c>
      <c r="R133" s="24">
        <v>0.38</v>
      </c>
      <c r="S133" s="3" t="s">
        <v>350</v>
      </c>
      <c r="T133" s="14">
        <v>15</v>
      </c>
      <c r="U133" s="3" t="s">
        <v>512</v>
      </c>
      <c r="V133" s="14">
        <v>2</v>
      </c>
      <c r="W133" t="s">
        <v>349</v>
      </c>
    </row>
    <row r="134" spans="1:23">
      <c r="N134">
        <f>3.4/3</f>
        <v>1.1333333333333333</v>
      </c>
      <c r="O134">
        <v>1.2</v>
      </c>
      <c r="P134">
        <v>0.3</v>
      </c>
      <c r="Q134">
        <v>0.5</v>
      </c>
      <c r="R134" s="24">
        <v>0.22</v>
      </c>
      <c r="S134" s="3" t="s">
        <v>351</v>
      </c>
      <c r="U134" s="3" t="s">
        <v>501</v>
      </c>
      <c r="W134" t="s">
        <v>353</v>
      </c>
    </row>
    <row r="135" spans="1:23">
      <c r="N135">
        <f>3.6/3</f>
        <v>1.2</v>
      </c>
      <c r="O135">
        <v>0.2</v>
      </c>
      <c r="P135">
        <v>0.3</v>
      </c>
      <c r="Q135">
        <v>1</v>
      </c>
      <c r="R135" s="24">
        <v>0.03</v>
      </c>
      <c r="S135" s="3" t="s">
        <v>352</v>
      </c>
      <c r="U135" s="11" t="s">
        <v>516</v>
      </c>
      <c r="V135">
        <v>6</v>
      </c>
      <c r="W135" s="77" t="s">
        <v>465</v>
      </c>
    </row>
    <row r="136" spans="1:23">
      <c r="O136">
        <v>0.5</v>
      </c>
      <c r="P136">
        <v>0.6</v>
      </c>
      <c r="Q136">
        <v>0.3</v>
      </c>
      <c r="U136" s="3" t="s">
        <v>511</v>
      </c>
      <c r="V136">
        <v>12</v>
      </c>
    </row>
    <row r="137" spans="1:23">
      <c r="U137" s="3" t="s">
        <v>367</v>
      </c>
      <c r="V137">
        <v>2</v>
      </c>
    </row>
    <row r="138" spans="1:23">
      <c r="U138" s="3" t="s">
        <v>368</v>
      </c>
      <c r="V138">
        <v>1</v>
      </c>
    </row>
    <row r="139" spans="1:23">
      <c r="U139" s="11" t="s">
        <v>527</v>
      </c>
      <c r="V139">
        <v>2</v>
      </c>
    </row>
    <row r="140" spans="1:23">
      <c r="U140" s="3" t="s">
        <v>590</v>
      </c>
      <c r="V140">
        <v>3</v>
      </c>
    </row>
    <row r="141" spans="1:23">
      <c r="U141" s="11" t="s">
        <v>518</v>
      </c>
      <c r="V141">
        <v>1</v>
      </c>
    </row>
    <row r="142" spans="1:23">
      <c r="U142" s="3" t="s">
        <v>509</v>
      </c>
      <c r="V142">
        <v>1</v>
      </c>
    </row>
    <row r="143" spans="1:23">
      <c r="U143" s="3" t="s">
        <v>343</v>
      </c>
      <c r="V143">
        <v>1</v>
      </c>
    </row>
    <row r="144" spans="1:23">
      <c r="U144" s="3" t="s">
        <v>344</v>
      </c>
      <c r="V144">
        <v>1</v>
      </c>
    </row>
    <row r="145" spans="1:22">
      <c r="U145" s="3" t="s">
        <v>449</v>
      </c>
      <c r="V145">
        <v>4</v>
      </c>
    </row>
    <row r="146" spans="1:22">
      <c r="U146" s="82" t="s">
        <v>354</v>
      </c>
      <c r="V146">
        <v>1</v>
      </c>
    </row>
    <row r="147" spans="1:22" s="8" customFormat="1">
      <c r="L147" s="71"/>
      <c r="M147" s="9"/>
      <c r="S147" s="10"/>
      <c r="U147" s="10" t="s">
        <v>372</v>
      </c>
      <c r="V147" s="8">
        <v>1</v>
      </c>
    </row>
    <row r="152" spans="1:22">
      <c r="A152" s="222"/>
      <c r="B152" s="222"/>
      <c r="C152" s="222"/>
      <c r="D152" s="222"/>
      <c r="E152" s="290"/>
      <c r="F152" s="290"/>
      <c r="G152" s="222"/>
      <c r="H152" s="222"/>
      <c r="I152" s="222"/>
      <c r="J152" s="222"/>
      <c r="K152" s="234"/>
      <c r="L152" s="222"/>
      <c r="M152" s="290"/>
      <c r="N152" s="290"/>
      <c r="O152" s="222"/>
    </row>
    <row r="153" spans="1:22">
      <c r="B153" s="222"/>
      <c r="C153" s="222"/>
      <c r="D153" s="222"/>
      <c r="E153" s="222"/>
      <c r="F153" s="222"/>
      <c r="G153" s="222"/>
      <c r="H153" s="222"/>
      <c r="I153" s="222"/>
      <c r="J153" s="222"/>
      <c r="K153" s="222"/>
      <c r="L153" s="234"/>
      <c r="M153" s="222"/>
      <c r="N153" s="222"/>
      <c r="O153" s="222"/>
      <c r="P153" s="222"/>
    </row>
    <row r="157" spans="1:22">
      <c r="A157" s="222" t="s">
        <v>542</v>
      </c>
      <c r="B157" s="222" t="s">
        <v>24</v>
      </c>
      <c r="C157" s="222" t="s">
        <v>25</v>
      </c>
      <c r="D157" s="222" t="s">
        <v>545</v>
      </c>
      <c r="E157" s="290" t="s">
        <v>26</v>
      </c>
      <c r="F157" s="290"/>
      <c r="G157" s="222" t="s">
        <v>27</v>
      </c>
      <c r="H157" s="222" t="s">
        <v>28</v>
      </c>
      <c r="I157" s="222" t="s">
        <v>29</v>
      </c>
      <c r="J157" s="222" t="s">
        <v>37</v>
      </c>
      <c r="K157" s="240"/>
      <c r="L157" s="222" t="s">
        <v>33</v>
      </c>
      <c r="M157" s="290" t="s">
        <v>36</v>
      </c>
      <c r="N157" s="290"/>
      <c r="O157" s="222" t="s">
        <v>32</v>
      </c>
    </row>
    <row r="158" spans="1:22">
      <c r="A158" t="s">
        <v>612</v>
      </c>
      <c r="B158">
        <v>3.5</v>
      </c>
      <c r="C158">
        <v>4</v>
      </c>
      <c r="D158" t="s">
        <v>521</v>
      </c>
      <c r="E158">
        <f>3.72/3</f>
        <v>1.24</v>
      </c>
      <c r="G158">
        <f>AVERAGE(O2:O16)</f>
        <v>0.11333333333333333</v>
      </c>
    </row>
    <row r="159" spans="1:22">
      <c r="A159" t="s">
        <v>618</v>
      </c>
      <c r="B159">
        <v>3.6</v>
      </c>
      <c r="D159" t="s">
        <v>521</v>
      </c>
      <c r="E159">
        <f>AVERAGE(N17:N18)</f>
        <v>1.0283333333333333</v>
      </c>
    </row>
    <row r="160" spans="1:22">
      <c r="A160" t="s">
        <v>362</v>
      </c>
      <c r="B160">
        <v>5.5</v>
      </c>
      <c r="C160">
        <v>7</v>
      </c>
      <c r="D160" t="s">
        <v>521</v>
      </c>
      <c r="E160">
        <f>AVERAGE(N26:N28)</f>
        <v>1.078111111111111</v>
      </c>
      <c r="G160">
        <f>AVERAGE(O26:O32)</f>
        <v>0.16142857142857145</v>
      </c>
    </row>
    <row r="161" spans="1:7">
      <c r="A161" t="s">
        <v>563</v>
      </c>
      <c r="B161">
        <v>2.6</v>
      </c>
      <c r="C161">
        <v>3.2</v>
      </c>
      <c r="D161" t="s">
        <v>521</v>
      </c>
      <c r="E161">
        <f>AVERAGE(N37:N39)</f>
        <v>1.1088888888888888</v>
      </c>
      <c r="G161">
        <f>AVERAGE(O37:O42)</f>
        <v>0.64166666666666672</v>
      </c>
    </row>
    <row r="162" spans="1:7">
      <c r="A162" t="s">
        <v>210</v>
      </c>
      <c r="B162">
        <v>3.3</v>
      </c>
      <c r="D162" t="s">
        <v>521</v>
      </c>
      <c r="E162">
        <f>AVERAGE(N52:N54)</f>
        <v>1.0516666666666665</v>
      </c>
      <c r="G162" t="s">
        <v>213</v>
      </c>
    </row>
    <row r="163" spans="1:7">
      <c r="A163" t="s">
        <v>555</v>
      </c>
      <c r="B163">
        <v>3.79</v>
      </c>
      <c r="C163">
        <v>3.79</v>
      </c>
      <c r="D163" t="s">
        <v>556</v>
      </c>
      <c r="E163">
        <f>AVERAGE(N64)</f>
        <v>1.0366666666666666</v>
      </c>
    </row>
    <row r="164" spans="1:7">
      <c r="A164" t="s">
        <v>211</v>
      </c>
      <c r="B164">
        <v>2.71</v>
      </c>
      <c r="C164">
        <v>2.71</v>
      </c>
      <c r="D164" t="s">
        <v>556</v>
      </c>
      <c r="E164">
        <f>AVERAGE(N79:N80)</f>
        <v>1.02</v>
      </c>
    </row>
    <row r="165" spans="1:7">
      <c r="A165" t="s">
        <v>212</v>
      </c>
      <c r="B165">
        <v>4.8</v>
      </c>
      <c r="D165" t="s">
        <v>556</v>
      </c>
      <c r="E165">
        <f>AVERAGE(N84)</f>
        <v>1.02</v>
      </c>
    </row>
    <row r="166" spans="1:7">
      <c r="A166" t="s">
        <v>212</v>
      </c>
      <c r="B166">
        <v>2.4500000000000002</v>
      </c>
      <c r="C166">
        <v>2.8</v>
      </c>
      <c r="D166" t="s">
        <v>556</v>
      </c>
      <c r="E166">
        <f>AVERAGE(N87)</f>
        <v>1</v>
      </c>
    </row>
    <row r="167" spans="1:7">
      <c r="A167" t="s">
        <v>212</v>
      </c>
      <c r="D167" t="s">
        <v>556</v>
      </c>
      <c r="E167">
        <v>1</v>
      </c>
    </row>
    <row r="168" spans="1:7">
      <c r="A168" t="s">
        <v>495</v>
      </c>
      <c r="B168">
        <v>2.5</v>
      </c>
      <c r="C168">
        <v>6</v>
      </c>
      <c r="D168" t="s">
        <v>566</v>
      </c>
      <c r="E168">
        <f>AVERAGE(N93:N94)</f>
        <v>1.1666666666666667</v>
      </c>
    </row>
    <row r="169" spans="1:7">
      <c r="A169" t="s">
        <v>563</v>
      </c>
      <c r="B169">
        <v>2.52</v>
      </c>
      <c r="C169">
        <v>3.35</v>
      </c>
      <c r="D169" t="s">
        <v>566</v>
      </c>
      <c r="E169">
        <f>AVERAGE(N104:N106)</f>
        <v>1.2811111111111113</v>
      </c>
    </row>
    <row r="170" spans="1:7">
      <c r="A170" t="s">
        <v>347</v>
      </c>
      <c r="B170">
        <v>2.2000000000000002</v>
      </c>
      <c r="C170">
        <v>4.8</v>
      </c>
      <c r="D170" t="s">
        <v>566</v>
      </c>
      <c r="E170">
        <f>AVERAGE(N117:N120)</f>
        <v>1.3125</v>
      </c>
    </row>
    <row r="171" spans="1:7">
      <c r="A171" t="s">
        <v>347</v>
      </c>
      <c r="D171" t="s">
        <v>566</v>
      </c>
      <c r="E171">
        <f>AVERAGE(N133:N135)</f>
        <v>1.3127777777777778</v>
      </c>
    </row>
  </sheetData>
  <mergeCells count="4">
    <mergeCell ref="E152:F152"/>
    <mergeCell ref="M152:N152"/>
    <mergeCell ref="E157:F157"/>
    <mergeCell ref="M157:N157"/>
  </mergeCells>
  <phoneticPr fontId="3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4"/>
  <sheetViews>
    <sheetView topLeftCell="B34" workbookViewId="0">
      <selection activeCell="F46" sqref="F46"/>
    </sheetView>
  </sheetViews>
  <sheetFormatPr baseColWidth="10" defaultColWidth="8.83203125" defaultRowHeight="12" x14ac:dyDescent="0"/>
  <cols>
    <col min="1" max="1" width="15.33203125" customWidth="1"/>
    <col min="2" max="2" width="8" customWidth="1"/>
    <col min="3" max="3" width="8.83203125" customWidth="1"/>
    <col min="4" max="4" width="9.5" customWidth="1"/>
    <col min="5" max="5" width="10.33203125" customWidth="1"/>
    <col min="6" max="6" width="13.33203125" bestFit="1" customWidth="1"/>
    <col min="7" max="7" width="11" customWidth="1"/>
    <col min="8" max="8" width="15.6640625" bestFit="1" customWidth="1"/>
    <col min="9" max="9" width="8.33203125" customWidth="1"/>
    <col min="10" max="10" width="10" customWidth="1"/>
    <col min="11" max="11" width="9.5" customWidth="1"/>
    <col min="12" max="12" width="10.33203125" customWidth="1"/>
    <col min="13" max="13" width="13.33203125" bestFit="1" customWidth="1"/>
    <col min="14" max="15" width="8.83203125" customWidth="1"/>
    <col min="16" max="16" width="15.5" bestFit="1" customWidth="1"/>
    <col min="17" max="17" width="8.83203125" customWidth="1"/>
    <col min="18" max="18" width="10.33203125" customWidth="1"/>
    <col min="19" max="19" width="8.83203125" customWidth="1"/>
    <col min="20" max="20" width="10.5" customWidth="1"/>
    <col min="21" max="21" width="15.5" bestFit="1" customWidth="1"/>
    <col min="22" max="22" width="8.83203125" customWidth="1"/>
    <col min="23" max="23" width="10.5" customWidth="1"/>
    <col min="24" max="24" width="8.83203125" customWidth="1"/>
    <col min="25" max="25" width="10.33203125" customWidth="1"/>
    <col min="26" max="29" width="8.83203125" customWidth="1"/>
    <col min="30" max="30" width="15.5" bestFit="1" customWidth="1"/>
    <col min="31" max="31" width="5.33203125" customWidth="1"/>
    <col min="32" max="32" width="5.1640625" customWidth="1"/>
    <col min="33" max="33" width="5" customWidth="1"/>
    <col min="34" max="34" width="5.5" customWidth="1"/>
  </cols>
  <sheetData>
    <row r="1" spans="1:25">
      <c r="A1" s="111" t="s">
        <v>107</v>
      </c>
      <c r="B1" s="112"/>
      <c r="C1" s="77"/>
      <c r="H1" s="111" t="s">
        <v>22</v>
      </c>
      <c r="I1" s="112"/>
      <c r="J1" s="112"/>
      <c r="K1" s="112"/>
      <c r="L1" s="112"/>
      <c r="M1" s="113"/>
      <c r="N1" s="113"/>
    </row>
    <row r="2" spans="1:25">
      <c r="A2" s="111" t="s">
        <v>109</v>
      </c>
      <c r="B2" s="114" t="s">
        <v>609</v>
      </c>
      <c r="C2" s="114" t="s">
        <v>108</v>
      </c>
      <c r="D2" s="114" t="s">
        <v>95</v>
      </c>
      <c r="E2" s="114" t="s">
        <v>98</v>
      </c>
      <c r="F2" s="114" t="s">
        <v>66</v>
      </c>
      <c r="H2" s="111" t="s">
        <v>313</v>
      </c>
      <c r="I2" s="114" t="s">
        <v>609</v>
      </c>
      <c r="J2" s="114" t="s">
        <v>108</v>
      </c>
      <c r="K2" s="114" t="s">
        <v>95</v>
      </c>
      <c r="L2" s="114" t="s">
        <v>98</v>
      </c>
      <c r="M2" s="114" t="s">
        <v>66</v>
      </c>
      <c r="R2" s="115"/>
      <c r="S2" s="115"/>
      <c r="T2" s="115"/>
      <c r="U2" s="111"/>
      <c r="V2" s="115"/>
      <c r="W2" s="115"/>
      <c r="X2" s="115"/>
      <c r="Y2" s="115"/>
    </row>
    <row r="3" spans="1:25">
      <c r="A3" s="114" t="s">
        <v>609</v>
      </c>
      <c r="B3" s="116">
        <f>PEARSON('Analysis Rock etc'!AO2:AO39,'Analysis Rock etc'!AO2:AO39)</f>
        <v>1</v>
      </c>
      <c r="C3" s="116"/>
      <c r="D3" s="116"/>
      <c r="E3" s="116"/>
      <c r="F3" s="116"/>
      <c r="H3" s="114" t="s">
        <v>609</v>
      </c>
      <c r="I3" s="116">
        <f>PEARSON($B22:$B26,B22:B26)</f>
        <v>0.99999999999999978</v>
      </c>
      <c r="J3" s="116">
        <f>PEARSON($B22:$B26,C22:C26)</f>
        <v>0.89962504040140134</v>
      </c>
      <c r="K3" s="116">
        <f>PEARSON($B22:$B26,D22:D26)</f>
        <v>0.94974367416411609</v>
      </c>
      <c r="L3" s="116">
        <f>PEARSON($B22:$B26,E22:E26)</f>
        <v>0.6242926173483806</v>
      </c>
      <c r="M3" s="116">
        <f>PEARSON($B22:$B26,F22:F26)</f>
        <v>9.8853619547176419E-2</v>
      </c>
      <c r="R3" s="116"/>
      <c r="S3" s="116"/>
      <c r="T3" s="116"/>
      <c r="U3" s="115"/>
      <c r="V3" s="116"/>
      <c r="W3" s="116"/>
      <c r="X3" s="116"/>
      <c r="Y3" s="116"/>
    </row>
    <row r="4" spans="1:25">
      <c r="A4" s="114" t="s">
        <v>108</v>
      </c>
      <c r="B4" s="116">
        <f>PEARSON('Analysis Rock etc'!AO2:AO39,'Analysis Rock etc'!AP2:AP39)</f>
        <v>0.52056912346723594</v>
      </c>
      <c r="C4" s="116">
        <f>PEARSON('Analysis Rock etc'!AP2:AP39,'Analysis Rock etc'!AP2:AP39)</f>
        <v>0.99999999999999978</v>
      </c>
      <c r="D4" s="116"/>
      <c r="E4" s="116"/>
      <c r="F4" s="116"/>
      <c r="H4" s="114" t="s">
        <v>108</v>
      </c>
      <c r="J4" s="116">
        <f>PEARSON($C22:$C26,C22:C26)</f>
        <v>1</v>
      </c>
      <c r="K4" s="116">
        <f>PEARSON($C22:$C26,D22:D26)</f>
        <v>0.80478661958924846</v>
      </c>
      <c r="L4" s="116">
        <f>PEARSON($C22:$C26,E22:E26)</f>
        <v>0.26979123112354469</v>
      </c>
      <c r="M4" s="116">
        <f>PEARSON($C22:$C26,F22:F26)</f>
        <v>0.17809489554795235</v>
      </c>
      <c r="R4" s="116"/>
      <c r="S4" s="116"/>
      <c r="T4" s="116"/>
      <c r="U4" s="115"/>
      <c r="V4" s="116"/>
      <c r="W4" s="116"/>
      <c r="X4" s="116"/>
      <c r="Y4" s="116"/>
    </row>
    <row r="5" spans="1:25">
      <c r="A5" s="114" t="s">
        <v>95</v>
      </c>
      <c r="B5" s="116">
        <f>PEARSON('Analysis Rock etc'!AO2:AO39,'Analysis Rock etc'!AQ2:AQ39)</f>
        <v>0.66174215375252288</v>
      </c>
      <c r="C5" s="116">
        <f>PEARSON('Analysis Rock etc'!AP2:AP39,'Analysis Rock etc'!AQ2:AQ39)</f>
        <v>0.47156814408569397</v>
      </c>
      <c r="D5" s="116">
        <f>PEARSON('Analysis Rock etc'!AQ2:AQ39,'Analysis Rock etc'!AQ2:AQ39)</f>
        <v>1</v>
      </c>
      <c r="E5" s="116"/>
      <c r="F5" s="116"/>
      <c r="H5" s="114" t="s">
        <v>95</v>
      </c>
      <c r="J5" s="116"/>
      <c r="K5" s="116">
        <f>PEARSON($D22:$D26,D22:D26)</f>
        <v>1.0000000000000002</v>
      </c>
      <c r="L5" s="116">
        <f>PEARSON($D22:$D26,E22:E26)</f>
        <v>0.75763047650492321</v>
      </c>
      <c r="M5" s="116">
        <f>PEARSON($D22:$D26,F22:F26)</f>
        <v>0.24104243946344381</v>
      </c>
      <c r="R5" s="116"/>
      <c r="S5" s="116"/>
      <c r="T5" s="116"/>
      <c r="U5" s="115"/>
      <c r="V5" s="116"/>
      <c r="W5" s="116"/>
      <c r="X5" s="116"/>
      <c r="Y5" s="116"/>
    </row>
    <row r="6" spans="1:25">
      <c r="A6" s="114" t="s">
        <v>98</v>
      </c>
      <c r="B6" s="116">
        <f>PEARSON('Analysis Rock etc'!AO2:AO39,'Analysis Rock etc'!AR2:AR39)</f>
        <v>0.35403041497157645</v>
      </c>
      <c r="C6" s="116">
        <f>PEARSON('Analysis Rock etc'!AP2:AP39,'Analysis Rock etc'!AR2:AR39)</f>
        <v>0.28833901087169239</v>
      </c>
      <c r="D6" s="116">
        <f>PEARSON('Analysis Rock etc'!AQ2:AQ39,'Analysis Rock etc'!AR2:AR39)</f>
        <v>0.54903353897800278</v>
      </c>
      <c r="E6" s="116">
        <f>PEARSON('Analysis Rock etc'!AR2:AR39,'Analysis Rock etc'!AR2:AR39)</f>
        <v>1.0000000000000002</v>
      </c>
      <c r="F6" s="116"/>
      <c r="H6" s="114" t="s">
        <v>98</v>
      </c>
      <c r="I6" s="116"/>
      <c r="J6" s="116"/>
      <c r="K6" s="116"/>
      <c r="L6" s="116">
        <f>PEARSON(E22:E26,E22:E26)</f>
        <v>0.99999999999999989</v>
      </c>
      <c r="M6" s="116">
        <f>PEARSON(E22:E26,F22:F26)</f>
        <v>0.31062343620046462</v>
      </c>
      <c r="R6" s="116"/>
      <c r="S6" s="116"/>
      <c r="T6" s="116"/>
      <c r="U6" s="115"/>
      <c r="V6" s="116"/>
      <c r="W6" s="116"/>
      <c r="X6" s="116"/>
      <c r="Y6" s="116"/>
    </row>
    <row r="7" spans="1:25">
      <c r="A7" s="114" t="s">
        <v>66</v>
      </c>
      <c r="B7" s="112">
        <f>PEARSON($B36:$B42,F36:F42)</f>
        <v>-0.68112519756170231</v>
      </c>
      <c r="C7" s="112">
        <f>PEARSON($C36:$C42,F36:F42)</f>
        <v>-0.61010985868384737</v>
      </c>
      <c r="D7" s="112">
        <f>PEARSON($D36:$D42,F36:F42)</f>
        <v>-0.79068012160644774</v>
      </c>
      <c r="E7" s="112">
        <f>PEARSON($E36:$E42,F36:F42)</f>
        <v>-0.19018148498914109</v>
      </c>
      <c r="F7" s="112">
        <f>PEARSON($F37:$F43,F37:F43)</f>
        <v>1</v>
      </c>
      <c r="H7" s="114" t="s">
        <v>66</v>
      </c>
      <c r="I7" s="116"/>
      <c r="J7" s="116"/>
      <c r="K7" s="116"/>
      <c r="L7" s="116"/>
      <c r="M7" s="116">
        <f>PEARSON(F22:F26,F22:F26)</f>
        <v>1</v>
      </c>
      <c r="R7" s="116"/>
      <c r="S7" s="116"/>
      <c r="T7" s="116"/>
      <c r="U7" s="115"/>
      <c r="V7" s="116"/>
      <c r="W7" s="116"/>
      <c r="X7" s="116"/>
      <c r="Y7" s="116"/>
    </row>
    <row r="8" spans="1:25">
      <c r="H8" s="112"/>
      <c r="I8" s="112"/>
      <c r="J8" s="112"/>
      <c r="K8" s="112"/>
      <c r="L8" s="112"/>
      <c r="M8" s="112"/>
      <c r="N8" s="112"/>
      <c r="P8" s="115"/>
      <c r="Q8" s="116"/>
      <c r="R8" s="116"/>
      <c r="S8" s="116"/>
      <c r="T8" s="116"/>
      <c r="U8" s="115"/>
      <c r="V8" s="116"/>
      <c r="W8" s="116"/>
      <c r="X8" s="116"/>
      <c r="Y8" s="116"/>
    </row>
    <row r="9" spans="1:25">
      <c r="H9" s="63"/>
      <c r="I9" s="112"/>
      <c r="J9" s="112"/>
      <c r="K9" s="112"/>
      <c r="L9" s="112"/>
      <c r="M9" s="112"/>
      <c r="P9" s="115"/>
      <c r="Q9" s="116"/>
      <c r="R9" s="116"/>
      <c r="S9" s="116"/>
      <c r="T9" s="116"/>
      <c r="U9" s="115"/>
      <c r="V9" s="116"/>
      <c r="W9" s="116"/>
      <c r="X9" s="116"/>
      <c r="Y9" s="116"/>
    </row>
    <row r="10" spans="1:25">
      <c r="A10" s="111" t="s">
        <v>110</v>
      </c>
      <c r="B10" s="114" t="s">
        <v>609</v>
      </c>
      <c r="C10" s="114" t="s">
        <v>108</v>
      </c>
      <c r="D10" s="114" t="s">
        <v>95</v>
      </c>
      <c r="E10" s="114" t="s">
        <v>98</v>
      </c>
      <c r="F10" s="114" t="s">
        <v>66</v>
      </c>
      <c r="G10" s="63"/>
      <c r="K10" s="115"/>
      <c r="L10" s="115"/>
      <c r="M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</row>
    <row r="11" spans="1:25">
      <c r="A11" s="114" t="s">
        <v>103</v>
      </c>
      <c r="B11" s="116">
        <f>PEARSON(B36:B42,G36:G42)</f>
        <v>-0.63536208740927802</v>
      </c>
      <c r="C11" s="116">
        <f>PEARSON(C36:C42,G36:G42)</f>
        <v>-0.61244302065776435</v>
      </c>
      <c r="D11" s="116">
        <f>PEARSON(D36:D42,G36:G42)</f>
        <v>-0.67452364044538038</v>
      </c>
      <c r="E11" s="116">
        <f>PEARSON(E36:E42,G36:G42)</f>
        <v>-0.35050796137619983</v>
      </c>
      <c r="F11" s="116">
        <f>PEARSON(F36:F42,G36:G42)</f>
        <v>0.39530437643570232</v>
      </c>
      <c r="G11" s="116"/>
      <c r="K11" s="116"/>
      <c r="L11" s="116"/>
      <c r="M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</row>
    <row r="12" spans="1:25">
      <c r="A12" s="114" t="s">
        <v>104</v>
      </c>
      <c r="B12" s="116">
        <f>PEARSON(B36:B42,I36:I42)</f>
        <v>-0.91393660641961849</v>
      </c>
      <c r="C12" s="116">
        <f>PEARSON(C36:C42,I36:I42)</f>
        <v>-0.87097868587283911</v>
      </c>
      <c r="D12" s="116">
        <f>PEARSON(D36:D42,I36:I42)</f>
        <v>-0.93693279720061928</v>
      </c>
      <c r="E12" s="116">
        <f>PEARSON(E36:E42,I36:I42)</f>
        <v>-0.49796223695371861</v>
      </c>
      <c r="F12" s="116">
        <f>PEARSON(F36:F42,I36:I42)</f>
        <v>0.79902064648020799</v>
      </c>
      <c r="G12" s="116"/>
      <c r="K12" s="116"/>
      <c r="L12" s="116"/>
      <c r="M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</row>
    <row r="13" spans="1:25">
      <c r="A13" s="114" t="s">
        <v>105</v>
      </c>
      <c r="B13" s="116">
        <f>PEARSON(B36:B42,K36:K42)</f>
        <v>0.66999210605221948</v>
      </c>
      <c r="C13" s="116">
        <f>PEARSON(C36:C42,K36:K42)</f>
        <v>0.79496205001451681</v>
      </c>
      <c r="D13" s="116">
        <f>PEARSON(D36:D42,K36:K42)</f>
        <v>0.63850437050577002</v>
      </c>
      <c r="E13" s="116">
        <f>PEARSON(E36:E42,K36:K42)</f>
        <v>0.28637988319680341</v>
      </c>
      <c r="F13" s="116">
        <f>PEARSON(F36:F42,K36:K42)</f>
        <v>-0.43184873068158114</v>
      </c>
      <c r="G13" s="116"/>
      <c r="K13" s="116"/>
      <c r="L13" s="116"/>
      <c r="M13" s="112"/>
      <c r="P13" s="111"/>
      <c r="Q13" s="115"/>
      <c r="R13" s="115"/>
      <c r="S13" s="115"/>
      <c r="T13" s="115"/>
      <c r="U13" s="111"/>
      <c r="V13" s="115"/>
      <c r="W13" s="115"/>
      <c r="X13" s="115"/>
      <c r="Y13" s="115"/>
    </row>
    <row r="14" spans="1:25">
      <c r="A14" s="114" t="s">
        <v>106</v>
      </c>
      <c r="B14" s="116">
        <f>PEARSON(B36:B42,L36:L42)</f>
        <v>0.39004454024858148</v>
      </c>
      <c r="C14" s="116">
        <f>PEARSON(C36:C42,L36:L42)</f>
        <v>0.31080122348702643</v>
      </c>
      <c r="D14" s="116">
        <f>PEARSON(D36:D42,L36:L42)</f>
        <v>0.43240952571789681</v>
      </c>
      <c r="E14" s="116">
        <f>PEARSON(E36:E42,L36:L42)</f>
        <v>6.488694844193714E-2</v>
      </c>
      <c r="F14" s="116">
        <f>PEARSON(F36:F42,L36:L42)</f>
        <v>-0.67528027468996643</v>
      </c>
      <c r="G14" s="116"/>
      <c r="K14" s="116"/>
      <c r="L14" s="116"/>
      <c r="M14" s="112"/>
      <c r="P14" s="115"/>
      <c r="Q14" s="116"/>
      <c r="R14" s="116"/>
      <c r="S14" s="116"/>
      <c r="T14" s="116"/>
      <c r="U14" s="115"/>
      <c r="V14" s="116"/>
      <c r="W14" s="116"/>
      <c r="X14" s="116"/>
      <c r="Y14" s="116"/>
    </row>
    <row r="15" spans="1:25">
      <c r="A15" s="114" t="s">
        <v>238</v>
      </c>
      <c r="B15" s="116">
        <f>PEARSON(B36:B42,H36:H42)</f>
        <v>-2.8245757996150346E-2</v>
      </c>
      <c r="C15" s="116">
        <f>PEARSON(C36:C42,H36:H42)</f>
        <v>3.0031607591659914E-2</v>
      </c>
      <c r="D15" s="116">
        <f>PEARSON(D36:D42,H36:H42)</f>
        <v>-0.19728978053829208</v>
      </c>
      <c r="E15" s="116">
        <f>PEARSON(E36:E42,H36:H42)</f>
        <v>0.37497181724048889</v>
      </c>
      <c r="F15" s="116">
        <f>PEARSON(F36:F42,H36:H42)</f>
        <v>0.55660924724059435</v>
      </c>
      <c r="G15" s="116"/>
      <c r="K15" s="116"/>
      <c r="L15" s="116"/>
      <c r="M15" s="112"/>
      <c r="P15" s="115"/>
      <c r="Q15" s="116"/>
      <c r="R15" s="116"/>
      <c r="S15" s="116"/>
      <c r="T15" s="116"/>
      <c r="U15" s="115"/>
      <c r="V15" s="116"/>
      <c r="W15" s="116"/>
      <c r="X15" s="116"/>
      <c r="Y15" s="116"/>
    </row>
    <row r="16" spans="1:25">
      <c r="A16" s="114" t="s">
        <v>88</v>
      </c>
      <c r="B16" s="116">
        <f>PEARSON(B36:B42,J36:J42)</f>
        <v>0.7304009436943748</v>
      </c>
      <c r="C16" s="116">
        <f>PEARSON(C36:C42,J36:J42)</f>
        <v>0.73630796298508328</v>
      </c>
      <c r="D16" s="116">
        <f>PEARSON(D36:D42,J36:J42)</f>
        <v>0.68088630062553379</v>
      </c>
      <c r="E16" s="116">
        <f>PEARSON(E36:E42,J36:J42)</f>
        <v>0.36435723123571423</v>
      </c>
      <c r="F16" s="116">
        <f>PEARSON(F36:F42,J36:J42)</f>
        <v>-0.64545233456301654</v>
      </c>
      <c r="G16" s="116"/>
      <c r="H16" s="115"/>
      <c r="I16" s="116"/>
      <c r="J16" s="116"/>
      <c r="K16" s="116"/>
      <c r="L16" s="116"/>
      <c r="M16" s="112"/>
      <c r="P16" s="115"/>
      <c r="Q16" s="116"/>
      <c r="R16" s="116"/>
      <c r="S16" s="116"/>
      <c r="T16" s="116"/>
      <c r="U16" s="115"/>
      <c r="V16" s="116"/>
      <c r="W16" s="116"/>
      <c r="X16" s="116"/>
      <c r="Y16" s="116"/>
    </row>
    <row r="17" spans="1:25">
      <c r="A17" s="114" t="s">
        <v>91</v>
      </c>
      <c r="B17" s="116">
        <f>PEARSON(B36:B42,M36:M42)</f>
        <v>-0.87044843131313043</v>
      </c>
      <c r="C17" s="116">
        <f>PEARSON(C36:C42,M36:M42)</f>
        <v>-0.86594279065649038</v>
      </c>
      <c r="D17" s="116">
        <f>PEARSON(D36:D42,M36:M42)</f>
        <v>-0.8123519114760539</v>
      </c>
      <c r="E17" s="116">
        <f>PEARSON(E36:E42,M36:M42)</f>
        <v>-0.55280052538878943</v>
      </c>
      <c r="F17" s="116">
        <f>PEARSON(F36:F42,M36:M42)</f>
        <v>0.58751881502713243</v>
      </c>
      <c r="G17" s="116"/>
      <c r="H17" s="115"/>
      <c r="I17" s="116"/>
      <c r="J17" s="116"/>
      <c r="K17" s="116"/>
      <c r="L17" s="116"/>
      <c r="M17" s="112"/>
      <c r="P17" s="115"/>
      <c r="Q17" s="116"/>
      <c r="R17" s="116"/>
      <c r="S17" s="116"/>
      <c r="T17" s="116"/>
      <c r="U17" s="115"/>
      <c r="V17" s="116"/>
      <c r="W17" s="116"/>
      <c r="X17" s="116"/>
      <c r="Y17" s="116"/>
    </row>
    <row r="18" spans="1:25">
      <c r="A18" s="114" t="s">
        <v>92</v>
      </c>
      <c r="B18" s="116">
        <f>PEARSON(B36:B42,N36:N42)</f>
        <v>-5.6756521179053082E-2</v>
      </c>
      <c r="C18" s="116">
        <f>PEARSON(C36:C42,N36:N42)</f>
        <v>3.2090914931604451E-2</v>
      </c>
      <c r="D18" s="116">
        <f>PEARSON(D36:D42,N36:N42)</f>
        <v>5.9751538126946856E-2</v>
      </c>
      <c r="E18" s="116">
        <f>PEARSON(E36:E42,N36:N42)</f>
        <v>-0.60396424609644739</v>
      </c>
      <c r="F18" s="116">
        <f>PEARSON(F36:F42,N36:N42)</f>
        <v>-0.5798082316944676</v>
      </c>
      <c r="G18" s="116"/>
      <c r="H18" s="115"/>
      <c r="I18" s="116"/>
      <c r="J18" s="116"/>
      <c r="K18" s="116"/>
      <c r="L18" s="116"/>
      <c r="M18" s="112"/>
      <c r="P18" s="115"/>
      <c r="Q18" s="116"/>
      <c r="R18" s="116"/>
      <c r="S18" s="116"/>
      <c r="T18" s="116"/>
      <c r="U18" s="115"/>
      <c r="V18" s="116"/>
      <c r="W18" s="116"/>
      <c r="X18" s="116"/>
      <c r="Y18" s="116"/>
    </row>
    <row r="19" spans="1:25">
      <c r="A19" s="115"/>
      <c r="B19" s="116"/>
      <c r="C19" s="116"/>
      <c r="D19" s="116"/>
      <c r="E19" s="116"/>
      <c r="F19" s="116"/>
      <c r="H19" s="115"/>
      <c r="I19" s="116"/>
      <c r="J19" s="116"/>
      <c r="K19" s="116"/>
      <c r="L19" s="116"/>
      <c r="P19" s="115"/>
      <c r="Q19" s="116"/>
      <c r="R19" s="116"/>
      <c r="S19" s="116"/>
      <c r="T19" s="116"/>
      <c r="U19" s="115"/>
      <c r="V19" s="116"/>
      <c r="W19" s="116"/>
      <c r="X19" s="116"/>
      <c r="Y19" s="116"/>
    </row>
    <row r="20" spans="1:25">
      <c r="A20" s="216" t="s">
        <v>19</v>
      </c>
      <c r="B20" s="221"/>
      <c r="C20" s="221"/>
      <c r="D20" s="221"/>
      <c r="E20" s="112"/>
      <c r="F20" s="112"/>
      <c r="G20" s="94"/>
      <c r="H20" s="231"/>
      <c r="I20" s="232"/>
      <c r="J20" s="232"/>
      <c r="K20" s="232"/>
      <c r="L20" s="232"/>
      <c r="M20" s="232"/>
      <c r="P20" s="115"/>
      <c r="Q20" s="116"/>
      <c r="R20" s="116"/>
      <c r="S20" s="116"/>
      <c r="T20" s="116"/>
      <c r="U20" s="115"/>
      <c r="V20" s="116"/>
      <c r="W20" s="116"/>
      <c r="X20" s="116"/>
      <c r="Y20" s="116"/>
    </row>
    <row r="21" spans="1:25">
      <c r="A21" t="s">
        <v>307</v>
      </c>
      <c r="B21" s="115" t="s">
        <v>609</v>
      </c>
      <c r="C21" s="115" t="s">
        <v>108</v>
      </c>
      <c r="D21" s="115" t="s">
        <v>95</v>
      </c>
      <c r="E21" s="115" t="s">
        <v>98</v>
      </c>
      <c r="F21" s="115" t="s">
        <v>66</v>
      </c>
      <c r="G21" s="232"/>
      <c r="H21" s="232"/>
      <c r="I21" s="232"/>
      <c r="J21" s="232"/>
      <c r="K21" s="232"/>
      <c r="L21" s="232"/>
      <c r="M21" s="232"/>
      <c r="V21" s="116"/>
      <c r="W21" s="116"/>
      <c r="X21" s="116"/>
      <c r="Y21" s="116"/>
    </row>
    <row r="22" spans="1:25">
      <c r="A22" t="s">
        <v>308</v>
      </c>
      <c r="B22">
        <v>9.3590000000000007E-2</v>
      </c>
      <c r="C22">
        <v>7.6920000000000002E-2</v>
      </c>
      <c r="D22">
        <v>1.45455</v>
      </c>
      <c r="E22">
        <v>5.8636400000000002</v>
      </c>
      <c r="F22">
        <v>5.2272699999999999</v>
      </c>
      <c r="G22" s="232"/>
      <c r="H22" s="232"/>
      <c r="I22" s="232"/>
      <c r="J22" s="232"/>
      <c r="K22" s="232"/>
      <c r="L22" s="232"/>
      <c r="M22" s="232"/>
      <c r="V22" s="116"/>
      <c r="W22" s="116"/>
      <c r="X22" s="116"/>
      <c r="Y22" s="116"/>
    </row>
    <row r="23" spans="1:25">
      <c r="A23" t="s">
        <v>309</v>
      </c>
      <c r="B23">
        <v>5.2200000000000003E-2</v>
      </c>
      <c r="C23">
        <v>6.5240000000000006E-2</v>
      </c>
      <c r="D23">
        <v>1.2089700000000001</v>
      </c>
      <c r="E23">
        <v>2.8619500000000002</v>
      </c>
      <c r="F23">
        <v>1.3106100000000001</v>
      </c>
      <c r="G23" s="232"/>
      <c r="H23" s="232"/>
      <c r="I23" s="232"/>
      <c r="J23" s="232"/>
      <c r="K23" s="232"/>
      <c r="L23" s="232"/>
      <c r="M23" s="232"/>
      <c r="N23" s="24"/>
      <c r="O23" s="24"/>
      <c r="V23" s="116"/>
      <c r="W23" s="116"/>
      <c r="X23" s="116"/>
      <c r="Y23" s="116"/>
    </row>
    <row r="24" spans="1:25">
      <c r="A24" t="s">
        <v>310</v>
      </c>
      <c r="B24">
        <v>0.57052999999999998</v>
      </c>
      <c r="C24">
        <v>0.46248</v>
      </c>
      <c r="D24">
        <v>4.2968999999999999</v>
      </c>
      <c r="E24">
        <v>7.5441700000000003</v>
      </c>
      <c r="F24">
        <v>2.8567300000000002</v>
      </c>
      <c r="G24" s="232"/>
      <c r="H24" s="232"/>
      <c r="I24" s="232"/>
      <c r="J24" s="232"/>
      <c r="K24" s="232"/>
      <c r="L24" s="232"/>
      <c r="M24" s="232"/>
      <c r="N24" s="24"/>
      <c r="O24" s="24"/>
      <c r="V24" s="116"/>
      <c r="W24" s="116"/>
      <c r="X24" s="116"/>
      <c r="Y24" s="116"/>
    </row>
    <row r="25" spans="1:25">
      <c r="A25" t="s">
        <v>311</v>
      </c>
      <c r="B25">
        <v>0.20276</v>
      </c>
      <c r="C25">
        <v>3.3140000000000003E-2</v>
      </c>
      <c r="D25">
        <v>1.80796</v>
      </c>
      <c r="E25">
        <v>7.40679</v>
      </c>
      <c r="F25">
        <v>0.53461000000000003</v>
      </c>
      <c r="G25" s="232"/>
      <c r="H25" s="232"/>
      <c r="I25" s="232"/>
      <c r="J25" s="232"/>
      <c r="K25" s="232"/>
      <c r="L25" s="232"/>
      <c r="M25" s="232"/>
      <c r="N25" s="24"/>
      <c r="O25" s="24"/>
      <c r="V25" s="116"/>
      <c r="W25" s="116"/>
      <c r="X25" s="116"/>
      <c r="Y25" s="116"/>
    </row>
    <row r="26" spans="1:25">
      <c r="A26" t="s">
        <v>312</v>
      </c>
      <c r="B26">
        <v>0.10167</v>
      </c>
      <c r="C26">
        <v>0.16428999999999999</v>
      </c>
      <c r="D26">
        <v>0.39466000000000001</v>
      </c>
      <c r="E26">
        <v>0.58453999999999995</v>
      </c>
      <c r="F26">
        <v>1.0677700000000001</v>
      </c>
      <c r="G26" s="232"/>
      <c r="H26" s="232"/>
      <c r="I26" s="232"/>
      <c r="J26" s="232"/>
      <c r="K26" s="232"/>
      <c r="L26" s="232"/>
      <c r="M26" s="232"/>
      <c r="N26" s="24"/>
      <c r="O26" s="24"/>
      <c r="V26" s="116"/>
      <c r="W26" s="116"/>
      <c r="X26" s="116"/>
      <c r="Y26" s="116"/>
    </row>
    <row r="27" spans="1:25">
      <c r="A27" s="2"/>
      <c r="B27" s="77"/>
      <c r="G27" s="233"/>
      <c r="H27" s="233"/>
      <c r="I27" s="233"/>
      <c r="J27" s="233"/>
      <c r="K27" s="233"/>
      <c r="L27" s="233"/>
      <c r="M27" s="233"/>
      <c r="N27" s="24"/>
      <c r="O27" s="24"/>
      <c r="V27" s="116"/>
      <c r="W27" s="116"/>
      <c r="X27" s="116"/>
      <c r="Y27" s="116"/>
    </row>
    <row r="28" spans="1:25">
      <c r="A28" t="s">
        <v>307</v>
      </c>
      <c r="B28" t="s">
        <v>314</v>
      </c>
      <c r="C28" t="s">
        <v>236</v>
      </c>
      <c r="D28" s="128" t="s">
        <v>238</v>
      </c>
      <c r="E28" t="s">
        <v>87</v>
      </c>
      <c r="F28" t="s">
        <v>88</v>
      </c>
      <c r="G28" s="128" t="s">
        <v>89</v>
      </c>
      <c r="H28" t="s">
        <v>90</v>
      </c>
      <c r="I28" t="s">
        <v>91</v>
      </c>
      <c r="V28" s="116"/>
      <c r="W28" s="116"/>
      <c r="X28" s="116"/>
      <c r="Y28" s="116"/>
    </row>
    <row r="29" spans="1:25">
      <c r="A29" t="s">
        <v>309</v>
      </c>
      <c r="B29">
        <v>1</v>
      </c>
      <c r="C29">
        <v>0.12562999999999999</v>
      </c>
      <c r="D29" s="128">
        <v>7.7869999999999995E-2</v>
      </c>
      <c r="E29">
        <v>6.5189999999999998E-2</v>
      </c>
      <c r="F29">
        <v>8.7870000000000004E-2</v>
      </c>
      <c r="G29" s="128">
        <v>-3.6179999999999997E-2</v>
      </c>
      <c r="H29">
        <v>4.274E-2</v>
      </c>
      <c r="I29">
        <v>-0.13239000000000001</v>
      </c>
      <c r="V29" s="116"/>
      <c r="W29" s="116"/>
      <c r="X29" s="116"/>
      <c r="Y29" s="116"/>
    </row>
    <row r="30" spans="1:25">
      <c r="A30" t="s">
        <v>315</v>
      </c>
      <c r="B30">
        <v>1</v>
      </c>
      <c r="C30">
        <v>1.9769999999999999E-2</v>
      </c>
      <c r="D30" s="128">
        <v>0.14030000000000001</v>
      </c>
      <c r="E30">
        <v>0.20296</v>
      </c>
      <c r="F30">
        <v>-1.494E-2</v>
      </c>
      <c r="G30" s="128">
        <v>-0.17230999999999999</v>
      </c>
      <c r="H30">
        <v>-3.7150000000000002E-2</v>
      </c>
      <c r="I30">
        <v>1.686E-2</v>
      </c>
      <c r="V30" s="116"/>
      <c r="W30" s="116"/>
      <c r="X30" s="116"/>
      <c r="Y30" s="116"/>
    </row>
    <row r="31" spans="1:25">
      <c r="A31" s="2" t="s">
        <v>316</v>
      </c>
      <c r="B31" s="77"/>
      <c r="G31" s="24"/>
      <c r="H31" s="24"/>
      <c r="I31" s="24"/>
      <c r="J31" s="24"/>
      <c r="K31" s="24"/>
      <c r="L31" s="24"/>
      <c r="M31" s="24"/>
      <c r="N31" s="24"/>
      <c r="O31" s="24"/>
      <c r="V31" s="116"/>
      <c r="W31" s="116"/>
      <c r="X31" s="116"/>
      <c r="Y31" s="116"/>
    </row>
    <row r="32" spans="1:25">
      <c r="A32" s="2"/>
      <c r="G32" s="112"/>
      <c r="H32" s="111"/>
      <c r="P32" s="115"/>
      <c r="Q32" s="116"/>
      <c r="R32" s="116"/>
      <c r="S32" s="116"/>
      <c r="T32" s="116"/>
      <c r="U32" s="115"/>
      <c r="V32" s="116"/>
      <c r="W32" s="116"/>
      <c r="X32" s="116"/>
      <c r="Y32" s="116"/>
    </row>
    <row r="33" spans="1:32">
      <c r="A33" s="171" t="s">
        <v>317</v>
      </c>
      <c r="G33" s="112"/>
      <c r="H33" s="111"/>
      <c r="P33" s="115"/>
      <c r="Q33" s="116"/>
      <c r="R33" s="116"/>
      <c r="S33" s="116"/>
      <c r="T33" s="116"/>
      <c r="U33" s="115"/>
      <c r="V33" s="116"/>
      <c r="W33" s="116"/>
      <c r="X33" s="116"/>
      <c r="Y33" s="116"/>
    </row>
    <row r="34" spans="1:32">
      <c r="A34" s="2" t="s">
        <v>552</v>
      </c>
      <c r="B34" s="77" t="s">
        <v>94</v>
      </c>
      <c r="C34" t="s">
        <v>100</v>
      </c>
      <c r="D34" t="s">
        <v>95</v>
      </c>
      <c r="E34" t="s">
        <v>98</v>
      </c>
      <c r="F34" s="115" t="s">
        <v>66</v>
      </c>
      <c r="G34" s="24" t="s">
        <v>236</v>
      </c>
      <c r="H34" s="24" t="s">
        <v>238</v>
      </c>
      <c r="I34" s="24" t="s">
        <v>87</v>
      </c>
      <c r="J34" s="24" t="s">
        <v>88</v>
      </c>
      <c r="K34" s="24" t="s">
        <v>89</v>
      </c>
      <c r="L34" s="24" t="s">
        <v>90</v>
      </c>
      <c r="M34" s="24" t="s">
        <v>91</v>
      </c>
      <c r="N34" s="24" t="s">
        <v>92</v>
      </c>
      <c r="O34" s="24" t="s">
        <v>552</v>
      </c>
    </row>
    <row r="35" spans="1:32">
      <c r="A35" s="110" t="s">
        <v>93</v>
      </c>
      <c r="G35">
        <v>-0.10265998030201687</v>
      </c>
      <c r="H35">
        <v>-7.1663670583494002E-2</v>
      </c>
      <c r="I35">
        <v>0.24503062097490255</v>
      </c>
      <c r="J35">
        <v>8.1247366538057836E-2</v>
      </c>
      <c r="K35">
        <v>9.8253629703837692E-2</v>
      </c>
      <c r="L35">
        <v>5.0955280524450419E-2</v>
      </c>
      <c r="M35">
        <v>-0.71120725360607584</v>
      </c>
      <c r="N35">
        <v>0.80843684497789248</v>
      </c>
      <c r="O35" s="13" t="s">
        <v>93</v>
      </c>
    </row>
    <row r="36" spans="1:32">
      <c r="A36" s="134" t="s">
        <v>478</v>
      </c>
      <c r="B36">
        <v>-0.8635983785191147</v>
      </c>
      <c r="C36" s="63">
        <v>0</v>
      </c>
      <c r="D36">
        <v>4</v>
      </c>
      <c r="E36">
        <v>49</v>
      </c>
      <c r="F36">
        <v>18</v>
      </c>
      <c r="G36">
        <v>6.7624960431617545E-2</v>
      </c>
      <c r="H36">
        <v>7.8665829469169543E-2</v>
      </c>
      <c r="I36">
        <v>0.1143021084002219</v>
      </c>
      <c r="J36">
        <v>-9.8380936913283784E-2</v>
      </c>
      <c r="K36">
        <v>-2.6560426667191266E-2</v>
      </c>
      <c r="L36">
        <v>-8.0026128577479261E-2</v>
      </c>
      <c r="M36">
        <v>0.25762573513192338</v>
      </c>
      <c r="N36">
        <v>8.4611438891239343E-2</v>
      </c>
      <c r="O36" s="13" t="s">
        <v>478</v>
      </c>
    </row>
    <row r="37" spans="1:32">
      <c r="A37" s="134" t="s">
        <v>560</v>
      </c>
      <c r="B37">
        <v>-0.6764091909017399</v>
      </c>
      <c r="C37" s="63">
        <v>0.15383218088034145</v>
      </c>
      <c r="D37">
        <v>6.9090909090909092</v>
      </c>
      <c r="E37">
        <v>37.272727272727273</v>
      </c>
      <c r="F37">
        <v>7.5454545454545459</v>
      </c>
      <c r="G37">
        <v>1.6899910658599662E-2</v>
      </c>
      <c r="H37">
        <v>-5.0334982575923774E-2</v>
      </c>
      <c r="I37">
        <v>-1.7370893489851092E-2</v>
      </c>
      <c r="J37">
        <v>7.181075957626995E-2</v>
      </c>
      <c r="K37">
        <v>-5.9161983451184584E-2</v>
      </c>
      <c r="L37">
        <v>8.2952546983392411E-2</v>
      </c>
      <c r="M37">
        <v>-9.7591928879674925E-2</v>
      </c>
      <c r="N37">
        <v>0.40522884949819332</v>
      </c>
      <c r="O37" s="13" t="s">
        <v>560</v>
      </c>
    </row>
    <row r="38" spans="1:32">
      <c r="A38" s="135" t="s">
        <v>558</v>
      </c>
      <c r="B38">
        <v>-0.65328740578050404</v>
      </c>
      <c r="C38" s="63">
        <v>0.22280374354788293</v>
      </c>
      <c r="D38">
        <v>8.1578947368421044</v>
      </c>
      <c r="E38">
        <v>36.736842105263158</v>
      </c>
      <c r="F38">
        <v>9.8421052631578956</v>
      </c>
      <c r="G38">
        <v>-8.2549303213951916E-2</v>
      </c>
      <c r="H38">
        <v>-6.3294809313269626E-2</v>
      </c>
      <c r="I38">
        <v>5.0517852712551256E-3</v>
      </c>
      <c r="J38">
        <v>-0.10185593699629192</v>
      </c>
      <c r="K38">
        <v>-7.3584011361518603E-3</v>
      </c>
      <c r="L38">
        <v>-3.6689870421242686E-2</v>
      </c>
      <c r="M38">
        <v>0.20458268408730845</v>
      </c>
      <c r="N38">
        <v>0.32023921213352818</v>
      </c>
      <c r="O38" s="13" t="s">
        <v>558</v>
      </c>
    </row>
    <row r="39" spans="1:32">
      <c r="A39" s="135" t="s">
        <v>475</v>
      </c>
      <c r="B39">
        <v>5.7172712087675904E-3</v>
      </c>
      <c r="C39" s="63">
        <v>0.41958568488867232</v>
      </c>
      <c r="D39">
        <v>13.571428571428571</v>
      </c>
      <c r="E39">
        <v>57.428571428571431</v>
      </c>
      <c r="F39">
        <v>3.8333333333333335</v>
      </c>
      <c r="G39">
        <v>-4.6802602493096312E-2</v>
      </c>
      <c r="H39">
        <v>-3.7864667987900148E-2</v>
      </c>
      <c r="I39">
        <v>-7.191934481025504E-2</v>
      </c>
      <c r="J39">
        <v>3.6178970352601738E-3</v>
      </c>
      <c r="K39">
        <v>-2.4095187676519025E-2</v>
      </c>
      <c r="L39">
        <v>3.3561663391465289E-2</v>
      </c>
      <c r="M39">
        <v>-6.5282070533091846E-2</v>
      </c>
      <c r="N39">
        <v>0.22877963413894067</v>
      </c>
      <c r="O39" s="13" t="s">
        <v>475</v>
      </c>
    </row>
    <row r="40" spans="1:32">
      <c r="A40" s="135" t="s">
        <v>190</v>
      </c>
      <c r="B40">
        <v>-0.49095042844388931</v>
      </c>
      <c r="C40" s="63">
        <v>0.33840780365687106</v>
      </c>
      <c r="D40">
        <v>9.1428571428571423</v>
      </c>
      <c r="E40">
        <v>39.285714285714285</v>
      </c>
      <c r="F40">
        <v>5.1428571428571432</v>
      </c>
      <c r="G40">
        <v>8.5357374413741374E-2</v>
      </c>
      <c r="H40">
        <v>6.8251381369191328E-3</v>
      </c>
      <c r="I40">
        <v>3.0010032698460094E-2</v>
      </c>
      <c r="J40">
        <v>-2.98594421674571E-2</v>
      </c>
      <c r="K40">
        <v>7.1443710365757251E-2</v>
      </c>
      <c r="L40">
        <v>-2.717136219119556E-2</v>
      </c>
      <c r="M40">
        <v>0.19985945723711976</v>
      </c>
      <c r="N40">
        <v>0.56209186043516635</v>
      </c>
      <c r="O40" s="13" t="s">
        <v>190</v>
      </c>
    </row>
    <row r="41" spans="1:32">
      <c r="A41" s="134" t="s">
        <v>230</v>
      </c>
      <c r="C41" s="63"/>
      <c r="G41">
        <v>9.9779219105671529E-2</v>
      </c>
      <c r="H41">
        <v>0.11115980008921748</v>
      </c>
      <c r="I41">
        <v>0.16558505532879239</v>
      </c>
      <c r="J41">
        <v>-5.0231088942505421E-2</v>
      </c>
      <c r="K41">
        <v>-8.3458753548713779E-2</v>
      </c>
      <c r="L41">
        <v>-6.6772539231060399E-2</v>
      </c>
      <c r="M41">
        <v>0.20100087662481622</v>
      </c>
      <c r="N41">
        <v>9.7299669539426606E-2</v>
      </c>
      <c r="O41" s="109" t="s">
        <v>230</v>
      </c>
    </row>
    <row r="42" spans="1:32">
      <c r="A42" s="135" t="s">
        <v>440</v>
      </c>
      <c r="B42">
        <v>0.60104150424758529</v>
      </c>
      <c r="C42">
        <v>1.2190670040112688</v>
      </c>
      <c r="D42">
        <v>16.875</v>
      </c>
      <c r="E42">
        <v>56.5</v>
      </c>
      <c r="F42">
        <v>4.5</v>
      </c>
      <c r="G42">
        <v>-9.6093273188530545E-2</v>
      </c>
      <c r="H42">
        <v>1.5670058908751804E-2</v>
      </c>
      <c r="I42">
        <v>-0.14934978018286788</v>
      </c>
      <c r="J42">
        <v>0.12705721060286293</v>
      </c>
      <c r="K42">
        <v>0.10877056378900818</v>
      </c>
      <c r="L42">
        <v>2.2751223643980825E-2</v>
      </c>
      <c r="M42">
        <v>-0.48130417187261715</v>
      </c>
      <c r="N42">
        <v>0.265313675607176</v>
      </c>
      <c r="O42" s="109" t="s">
        <v>440</v>
      </c>
    </row>
    <row r="43" spans="1:32">
      <c r="A43" s="110" t="s">
        <v>441</v>
      </c>
      <c r="B43">
        <v>0.54053121343658916</v>
      </c>
      <c r="C43">
        <v>0.19562098236001293</v>
      </c>
      <c r="D43">
        <v>16.6875</v>
      </c>
      <c r="E43">
        <v>64.5625</v>
      </c>
      <c r="F43">
        <v>7.875</v>
      </c>
      <c r="G43" s="24">
        <v>-0.17860050840183317</v>
      </c>
      <c r="H43">
        <v>-8.0535485835347177E-3</v>
      </c>
      <c r="I43">
        <v>7.5485502168982463E-2</v>
      </c>
      <c r="J43">
        <v>7.5906581422512304E-2</v>
      </c>
      <c r="K43">
        <v>4.1488927920225245E-2</v>
      </c>
      <c r="L43">
        <v>3.5343235516020331E-2</v>
      </c>
      <c r="M43">
        <v>-0.97637031465822233</v>
      </c>
      <c r="N43">
        <v>0.24418585459812445</v>
      </c>
      <c r="O43" s="13" t="s">
        <v>441</v>
      </c>
      <c r="AF43" s="112"/>
    </row>
    <row r="44" spans="1:32">
      <c r="A44" s="110" t="s">
        <v>443</v>
      </c>
      <c r="B44">
        <v>0.74873655281910856</v>
      </c>
      <c r="C44">
        <v>0.17722612782931435</v>
      </c>
      <c r="D44">
        <v>16.733333333333334</v>
      </c>
      <c r="E44">
        <v>55.06666666666667</v>
      </c>
      <c r="F44">
        <v>2</v>
      </c>
      <c r="G44">
        <v>-5.0842095060064277E-2</v>
      </c>
      <c r="H44">
        <v>7.3015600969966316E-2</v>
      </c>
      <c r="I44">
        <v>0.12556724235437347</v>
      </c>
      <c r="J44">
        <v>0.12331914256021305</v>
      </c>
      <c r="K44">
        <v>0.19281948535867191</v>
      </c>
      <c r="L44">
        <v>3.1652283703280985E-2</v>
      </c>
      <c r="M44">
        <v>-0.75368435911706</v>
      </c>
      <c r="N44">
        <v>7.3721875919165764E-2</v>
      </c>
      <c r="O44" s="13" t="s">
        <v>443</v>
      </c>
    </row>
    <row r="45" spans="1:32">
      <c r="A45" s="110" t="s">
        <v>442</v>
      </c>
      <c r="B45">
        <v>0.5636489085478209</v>
      </c>
      <c r="C45">
        <v>1.0609123096619419</v>
      </c>
      <c r="D45">
        <v>16.3</v>
      </c>
      <c r="E45">
        <v>57.8</v>
      </c>
      <c r="F45">
        <v>3.3</v>
      </c>
      <c r="G45">
        <v>-0.14541521178477165</v>
      </c>
      <c r="H45">
        <v>-2.3366604062237367E-2</v>
      </c>
      <c r="I45">
        <v>0.16249157651604015</v>
      </c>
      <c r="J45">
        <v>0.13898170121434553</v>
      </c>
      <c r="K45">
        <v>0.16235949987359069</v>
      </c>
      <c r="L45">
        <v>4.4010889090443685E-2</v>
      </c>
      <c r="M45">
        <v>-0.9829948807702471</v>
      </c>
      <c r="N45">
        <v>8.0242344409014218E-2</v>
      </c>
      <c r="O45" s="109" t="s">
        <v>442</v>
      </c>
    </row>
    <row r="46" spans="1:32">
      <c r="A46" s="109" t="s">
        <v>231</v>
      </c>
      <c r="G46">
        <v>-5.8846802814040443E-2</v>
      </c>
      <c r="H46">
        <v>3.7068024258985255E-2</v>
      </c>
      <c r="I46">
        <v>9.6812887321633415E-2</v>
      </c>
      <c r="J46">
        <v>0.11124102666983364</v>
      </c>
      <c r="K46">
        <v>0.25393252525836335</v>
      </c>
      <c r="L46">
        <v>8.6558634592117795E-3</v>
      </c>
      <c r="M46">
        <v>-0.91241241127354777</v>
      </c>
      <c r="N46">
        <v>8.4423635595955934E-2</v>
      </c>
      <c r="O46" s="109" t="s">
        <v>231</v>
      </c>
    </row>
    <row r="47" spans="1:32">
      <c r="A47" s="109" t="s">
        <v>78</v>
      </c>
      <c r="G47">
        <v>-1.8567460755521077E-2</v>
      </c>
      <c r="H47">
        <v>9.2357329953518405E-2</v>
      </c>
      <c r="I47">
        <v>-0.22661207296429869</v>
      </c>
      <c r="J47">
        <v>-1.5855892338159448E-2</v>
      </c>
      <c r="K47">
        <v>4.9897311232756349E-2</v>
      </c>
      <c r="L47">
        <v>9.813757126876313E-2</v>
      </c>
      <c r="M47">
        <v>-0.62832079873846547</v>
      </c>
      <c r="N47" t="e">
        <v>#DIV/0!</v>
      </c>
      <c r="O47" s="109"/>
    </row>
    <row r="48" spans="1:32">
      <c r="G48" t="s">
        <v>236</v>
      </c>
      <c r="H48" s="24" t="s">
        <v>238</v>
      </c>
      <c r="I48" s="24" t="s">
        <v>87</v>
      </c>
      <c r="J48" s="24" t="s">
        <v>88</v>
      </c>
      <c r="K48" s="24" t="s">
        <v>89</v>
      </c>
      <c r="L48" s="14" t="s">
        <v>90</v>
      </c>
      <c r="M48" s="14" t="s">
        <v>124</v>
      </c>
      <c r="N48" s="14" t="s">
        <v>92</v>
      </c>
    </row>
    <row r="49" spans="6:14">
      <c r="F49" s="125" t="s">
        <v>111</v>
      </c>
      <c r="G49">
        <f>AVERAGE(G36:G37,G41)</f>
        <v>6.1434696731962911E-2</v>
      </c>
      <c r="H49" s="112">
        <f t="shared" ref="H49:N49" si="0">AVERAGE(H36:H37,H41)</f>
        <v>4.6496882327487749E-2</v>
      </c>
      <c r="I49" s="112">
        <f t="shared" si="0"/>
        <v>8.7505423413054395E-2</v>
      </c>
      <c r="J49" s="112">
        <f t="shared" si="0"/>
        <v>-2.5600422093173082E-2</v>
      </c>
      <c r="K49" s="112">
        <f t="shared" si="0"/>
        <v>-5.6393721222363212E-2</v>
      </c>
      <c r="L49">
        <f t="shared" si="0"/>
        <v>-2.1282040275049083E-2</v>
      </c>
      <c r="M49">
        <f t="shared" si="0"/>
        <v>0.12034489429235488</v>
      </c>
      <c r="N49">
        <f t="shared" si="0"/>
        <v>0.19571331930961977</v>
      </c>
    </row>
    <row r="50" spans="6:14">
      <c r="F50" t="s">
        <v>57</v>
      </c>
      <c r="G50">
        <f>STDEV(G36:G37,G41)</f>
        <v>4.1784978947818879E-2</v>
      </c>
      <c r="H50" s="112">
        <f t="shared" ref="H50:N50" si="1">STDEV(H36:H37,H41)</f>
        <v>8.5418218649000982E-2</v>
      </c>
      <c r="I50" s="112">
        <f t="shared" si="1"/>
        <v>9.4375667132787139E-2</v>
      </c>
      <c r="J50" s="112">
        <f t="shared" si="1"/>
        <v>8.7728591123875876E-2</v>
      </c>
      <c r="K50" s="112">
        <f t="shared" si="1"/>
        <v>2.8549997500959372E-2</v>
      </c>
      <c r="L50">
        <f t="shared" si="1"/>
        <v>9.051271343487674E-2</v>
      </c>
      <c r="M50">
        <f t="shared" si="1"/>
        <v>0.19085056410965867</v>
      </c>
      <c r="N50">
        <f t="shared" si="1"/>
        <v>0.18155664637213012</v>
      </c>
    </row>
    <row r="51" spans="6:14">
      <c r="F51" s="128" t="s">
        <v>112</v>
      </c>
      <c r="G51">
        <f>AVERAGE(G38,G39:G40,G42)</f>
        <v>-3.5021951120459353E-2</v>
      </c>
      <c r="H51" s="112">
        <f t="shared" ref="H51:N51" si="2">AVERAGE(H38,H39:H40,H42)</f>
        <v>-1.9666070063874712E-2</v>
      </c>
      <c r="I51" s="112">
        <f t="shared" si="2"/>
        <v>-4.6551826755851927E-2</v>
      </c>
      <c r="J51" s="112">
        <f t="shared" si="2"/>
        <v>-2.600678814064783E-4</v>
      </c>
      <c r="K51" s="112">
        <f t="shared" si="2"/>
        <v>3.7190171335523638E-2</v>
      </c>
      <c r="L51">
        <f t="shared" si="2"/>
        <v>-1.8870863942480331E-3</v>
      </c>
      <c r="M51">
        <f t="shared" si="2"/>
        <v>-3.5536025270320196E-2</v>
      </c>
      <c r="N51">
        <f t="shared" si="2"/>
        <v>0.34410609557870275</v>
      </c>
    </row>
    <row r="52" spans="6:14">
      <c r="F52" t="s">
        <v>57</v>
      </c>
      <c r="G52">
        <f>STDEV(G38,G39:G40,G42)</f>
        <v>8.2902596137462384E-2</v>
      </c>
      <c r="H52" s="112">
        <f t="shared" ref="H52:N52" si="3">STDEV(H38,H39:H40,H42)</f>
        <v>3.7350064603245949E-2</v>
      </c>
      <c r="I52" s="112">
        <f t="shared" si="3"/>
        <v>8.1108119812115451E-2</v>
      </c>
      <c r="J52" s="112">
        <f t="shared" si="3"/>
        <v>9.5607830209090014E-2</v>
      </c>
      <c r="K52" s="112">
        <f t="shared" si="3"/>
        <v>6.3344371121643955E-2</v>
      </c>
      <c r="L52">
        <f t="shared" si="3"/>
        <v>3.5186117345319304E-2</v>
      </c>
      <c r="M52">
        <f t="shared" si="3"/>
        <v>0.32283230708966415</v>
      </c>
      <c r="N52">
        <f t="shared" si="3"/>
        <v>0.15010647327661511</v>
      </c>
    </row>
    <row r="53" spans="6:14">
      <c r="F53" t="s">
        <v>21</v>
      </c>
      <c r="G53" s="112">
        <v>1.819</v>
      </c>
      <c r="H53" s="112">
        <v>1.4139999999999999</v>
      </c>
      <c r="I53" s="112">
        <v>2.0249999999999999</v>
      </c>
      <c r="J53" s="112">
        <v>-0.35899999999999999</v>
      </c>
      <c r="K53" s="112">
        <v>-2.3439999999999999</v>
      </c>
      <c r="L53" s="112">
        <v>-0.40500000000000003</v>
      </c>
      <c r="M53" s="112">
        <v>0.73499999999999999</v>
      </c>
      <c r="N53" s="112">
        <v>-1.1890000000000001</v>
      </c>
    </row>
    <row r="54" spans="6:14">
      <c r="F54" t="s">
        <v>20</v>
      </c>
      <c r="G54">
        <v>0.12862784782705536</v>
      </c>
      <c r="H54" s="112">
        <v>0.21661191934623836</v>
      </c>
      <c r="I54" s="221">
        <v>9.8684608458542142E-2</v>
      </c>
      <c r="J54">
        <v>0.73457904983441935</v>
      </c>
      <c r="K54" s="221">
        <v>6.6085480454047801E-2</v>
      </c>
      <c r="L54">
        <v>0.70531346941291617</v>
      </c>
      <c r="M54">
        <v>0.49533169108184272</v>
      </c>
      <c r="N54">
        <v>0.28784144004579493</v>
      </c>
    </row>
    <row r="74" spans="1:12">
      <c r="A74" s="112"/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</row>
    <row r="75" spans="1:12">
      <c r="A75" s="112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</row>
    <row r="76" spans="1:12">
      <c r="A76" s="220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</row>
    <row r="77" spans="1:12">
      <c r="A77" s="220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</row>
    <row r="78" spans="1:12">
      <c r="A78" s="220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</row>
    <row r="79" spans="1:12">
      <c r="A79" s="220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</row>
    <row r="80" spans="1:12">
      <c r="A80" s="220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</row>
    <row r="81" spans="1:12">
      <c r="A81" s="220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</row>
    <row r="82" spans="1:12">
      <c r="A82" s="220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</row>
    <row r="83" spans="1:12">
      <c r="A83" s="112"/>
      <c r="B83" s="14"/>
      <c r="C83" s="112"/>
      <c r="D83" s="112"/>
      <c r="E83" s="112"/>
      <c r="F83" s="112"/>
      <c r="G83" s="112"/>
      <c r="H83" s="112"/>
      <c r="I83" s="112"/>
      <c r="J83" s="112"/>
      <c r="K83" s="112"/>
      <c r="L83" s="112"/>
    </row>
    <row r="84" spans="1:12">
      <c r="A84" s="112"/>
    </row>
  </sheetData>
  <phoneticPr fontId="3" type="noConversion"/>
  <pageMargins left="0.75" right="0.75" top="1" bottom="1" header="0.5" footer="0.5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F9" sqref="F9"/>
    </sheetView>
  </sheetViews>
  <sheetFormatPr baseColWidth="10" defaultColWidth="8.83203125" defaultRowHeight="12" x14ac:dyDescent="0"/>
  <cols>
    <col min="1" max="1" width="7.6640625" customWidth="1"/>
    <col min="2" max="2" width="8.83203125" customWidth="1"/>
    <col min="3" max="3" width="11.33203125" bestFit="1" customWidth="1"/>
    <col min="4" max="4" width="11.33203125" style="2" customWidth="1"/>
    <col min="5" max="6" width="12.6640625" bestFit="1" customWidth="1"/>
    <col min="7" max="7" width="10" bestFit="1" customWidth="1"/>
    <col min="8" max="8" width="10" customWidth="1"/>
    <col min="9" max="9" width="11.5" bestFit="1" customWidth="1"/>
    <col min="10" max="10" width="13.33203125" style="171" bestFit="1" customWidth="1"/>
    <col min="11" max="11" width="13.1640625" bestFit="1" customWidth="1"/>
    <col min="12" max="12" width="6.6640625" style="2" customWidth="1"/>
    <col min="13" max="13" width="11.83203125" customWidth="1"/>
    <col min="14" max="14" width="6.6640625" customWidth="1"/>
    <col min="15" max="15" width="9.1640625" style="90" customWidth="1"/>
  </cols>
  <sheetData>
    <row r="1" spans="1:17" ht="12.75" customHeight="1" thickBot="1">
      <c r="A1" s="19" t="s">
        <v>182</v>
      </c>
      <c r="B1" s="19"/>
      <c r="C1" s="320" t="s">
        <v>425</v>
      </c>
      <c r="D1" s="321"/>
      <c r="E1" s="321"/>
      <c r="F1" s="322"/>
      <c r="P1" s="24"/>
    </row>
    <row r="2" spans="1:17" ht="13" thickBot="1">
      <c r="A2" s="20"/>
      <c r="B2" s="20"/>
      <c r="C2" s="323" t="s">
        <v>427</v>
      </c>
      <c r="D2" s="302"/>
      <c r="E2" s="302"/>
      <c r="F2" s="303"/>
      <c r="J2" s="117"/>
      <c r="K2" s="182" t="s">
        <v>182</v>
      </c>
      <c r="L2" s="179" t="s">
        <v>556</v>
      </c>
      <c r="M2" s="180" t="s">
        <v>521</v>
      </c>
      <c r="N2" s="179" t="s">
        <v>566</v>
      </c>
      <c r="O2" s="181" t="s">
        <v>193</v>
      </c>
      <c r="P2" s="183" t="s">
        <v>407</v>
      </c>
    </row>
    <row r="3" spans="1:17" ht="13" thickBot="1">
      <c r="A3" s="295" t="s">
        <v>429</v>
      </c>
      <c r="B3" s="317"/>
      <c r="C3" s="330" t="s">
        <v>430</v>
      </c>
      <c r="D3" s="331"/>
      <c r="E3" s="327" t="s">
        <v>431</v>
      </c>
      <c r="F3" s="327"/>
      <c r="G3" s="26"/>
      <c r="J3" s="172" t="s">
        <v>469</v>
      </c>
      <c r="K3" s="39" t="s">
        <v>558</v>
      </c>
      <c r="L3" s="46" t="s">
        <v>305</v>
      </c>
      <c r="M3" s="47" t="s">
        <v>303</v>
      </c>
      <c r="N3" s="49"/>
      <c r="O3" s="87" t="s">
        <v>304</v>
      </c>
      <c r="P3" s="87" t="s">
        <v>285</v>
      </c>
    </row>
    <row r="4" spans="1:17">
      <c r="A4" s="297" t="s">
        <v>432</v>
      </c>
      <c r="B4" s="298"/>
      <c r="C4" s="332" t="s">
        <v>433</v>
      </c>
      <c r="D4" s="333"/>
      <c r="E4" s="328" t="s">
        <v>434</v>
      </c>
      <c r="F4" s="329"/>
      <c r="J4" s="173"/>
      <c r="K4" s="51" t="s">
        <v>560</v>
      </c>
      <c r="L4" s="57" t="s">
        <v>306</v>
      </c>
      <c r="M4" s="49" t="s">
        <v>188</v>
      </c>
      <c r="N4" s="53"/>
      <c r="O4" s="101" t="s">
        <v>291</v>
      </c>
      <c r="P4" s="101" t="s">
        <v>283</v>
      </c>
    </row>
    <row r="5" spans="1:17" ht="13" thickBot="1">
      <c r="A5" s="318"/>
      <c r="B5" s="319"/>
      <c r="C5" s="324"/>
      <c r="D5" s="324"/>
      <c r="E5" s="325"/>
      <c r="F5" s="326"/>
      <c r="H5" s="29"/>
      <c r="K5" s="51" t="s">
        <v>478</v>
      </c>
      <c r="L5" s="57" t="s">
        <v>391</v>
      </c>
      <c r="M5" s="64"/>
      <c r="N5" s="53"/>
      <c r="O5" s="86" t="s">
        <v>68</v>
      </c>
      <c r="P5" s="101" t="s">
        <v>284</v>
      </c>
      <c r="Q5" s="26"/>
    </row>
    <row r="6" spans="1:17" ht="15" customHeight="1">
      <c r="A6" s="309" t="s">
        <v>436</v>
      </c>
      <c r="B6" s="293" t="s">
        <v>437</v>
      </c>
      <c r="C6" s="39" t="s">
        <v>558</v>
      </c>
      <c r="D6" s="30" t="s">
        <v>302</v>
      </c>
      <c r="E6" s="25" t="s">
        <v>560</v>
      </c>
      <c r="F6" s="74" t="s">
        <v>189</v>
      </c>
      <c r="J6" s="117"/>
      <c r="K6" s="40" t="s">
        <v>475</v>
      </c>
      <c r="L6" s="50"/>
      <c r="M6" s="64" t="s">
        <v>183</v>
      </c>
      <c r="N6" s="53"/>
      <c r="O6" s="88" t="s">
        <v>73</v>
      </c>
      <c r="P6" s="88" t="s">
        <v>287</v>
      </c>
      <c r="Q6" s="26"/>
    </row>
    <row r="7" spans="1:17" ht="13.5" customHeight="1">
      <c r="A7" s="310"/>
      <c r="B7" s="294"/>
      <c r="C7" s="152"/>
      <c r="D7" s="107"/>
      <c r="E7" s="99" t="s">
        <v>478</v>
      </c>
      <c r="F7" s="108" t="s">
        <v>391</v>
      </c>
      <c r="K7" s="40" t="s">
        <v>190</v>
      </c>
      <c r="L7" s="50"/>
      <c r="M7" s="64" t="s">
        <v>194</v>
      </c>
      <c r="N7" s="53"/>
      <c r="O7" s="88" t="s">
        <v>73</v>
      </c>
      <c r="P7" s="88" t="s">
        <v>191</v>
      </c>
      <c r="Q7" s="26"/>
    </row>
    <row r="8" spans="1:17" ht="13.5" customHeight="1">
      <c r="A8" s="310"/>
      <c r="B8" s="312" t="s">
        <v>438</v>
      </c>
      <c r="C8" s="40" t="s">
        <v>475</v>
      </c>
      <c r="D8" s="31" t="s">
        <v>185</v>
      </c>
      <c r="E8" s="99" t="s">
        <v>230</v>
      </c>
      <c r="F8" s="28" t="s">
        <v>191</v>
      </c>
      <c r="K8" s="157" t="s">
        <v>230</v>
      </c>
      <c r="L8" s="158"/>
      <c r="M8" s="159" t="s">
        <v>191</v>
      </c>
      <c r="N8" s="53"/>
      <c r="O8" s="88" t="s">
        <v>292</v>
      </c>
      <c r="P8" s="88" t="s">
        <v>191</v>
      </c>
      <c r="Q8" s="26"/>
    </row>
    <row r="9" spans="1:17" ht="13.5" customHeight="1">
      <c r="A9" s="310"/>
      <c r="B9" s="313"/>
      <c r="C9" s="99" t="s">
        <v>190</v>
      </c>
      <c r="D9" s="31" t="s">
        <v>194</v>
      </c>
      <c r="E9" s="215"/>
      <c r="F9" s="28" t="s">
        <v>191</v>
      </c>
      <c r="I9" s="24"/>
      <c r="K9" s="51" t="s">
        <v>79</v>
      </c>
      <c r="L9" s="50"/>
      <c r="M9" s="159"/>
      <c r="N9" s="53" t="s">
        <v>191</v>
      </c>
      <c r="O9" s="88" t="s">
        <v>292</v>
      </c>
      <c r="P9" s="88" t="s">
        <v>288</v>
      </c>
      <c r="Q9" s="26"/>
    </row>
    <row r="10" spans="1:17" ht="13.5" customHeight="1" thickBot="1">
      <c r="A10" s="310"/>
      <c r="B10" s="345" t="s">
        <v>439</v>
      </c>
      <c r="C10" s="148" t="s">
        <v>440</v>
      </c>
      <c r="D10" s="31" t="s">
        <v>80</v>
      </c>
      <c r="E10" s="151"/>
      <c r="F10" s="28"/>
      <c r="J10" s="174"/>
      <c r="K10" s="65" t="s">
        <v>440</v>
      </c>
      <c r="L10" s="54"/>
      <c r="M10" s="55" t="s">
        <v>281</v>
      </c>
      <c r="N10" s="56" t="s">
        <v>282</v>
      </c>
      <c r="O10" s="102" t="s">
        <v>293</v>
      </c>
      <c r="P10" s="102" t="s">
        <v>286</v>
      </c>
    </row>
    <row r="11" spans="1:17" ht="13.5" customHeight="1" thickBot="1">
      <c r="A11" s="311"/>
      <c r="B11" s="346"/>
      <c r="C11" s="153" t="s">
        <v>79</v>
      </c>
      <c r="D11" s="154" t="s">
        <v>191</v>
      </c>
      <c r="E11" s="155"/>
      <c r="F11" s="156"/>
      <c r="G11" s="26"/>
      <c r="J11" s="172" t="s">
        <v>470</v>
      </c>
      <c r="K11" s="48" t="s">
        <v>441</v>
      </c>
      <c r="L11" s="58"/>
      <c r="M11" s="122" t="s">
        <v>187</v>
      </c>
      <c r="N11" s="58" t="s">
        <v>280</v>
      </c>
      <c r="O11" s="87" t="s">
        <v>294</v>
      </c>
      <c r="P11" s="87" t="s">
        <v>83</v>
      </c>
    </row>
    <row r="12" spans="1:17">
      <c r="H12" s="24"/>
      <c r="I12" s="24"/>
      <c r="J12" s="120"/>
      <c r="K12" s="51" t="s">
        <v>231</v>
      </c>
      <c r="L12" s="56"/>
      <c r="M12" s="163" t="s">
        <v>82</v>
      </c>
      <c r="N12" s="161" t="s">
        <v>83</v>
      </c>
      <c r="O12" s="162" t="s">
        <v>293</v>
      </c>
      <c r="P12" s="162" t="s">
        <v>191</v>
      </c>
    </row>
    <row r="13" spans="1:17" ht="13" thickBot="1">
      <c r="H13" s="150"/>
      <c r="I13" s="24"/>
      <c r="J13" s="120"/>
      <c r="K13" s="51" t="s">
        <v>78</v>
      </c>
      <c r="L13" s="160" t="s">
        <v>86</v>
      </c>
      <c r="M13" s="56" t="s">
        <v>84</v>
      </c>
      <c r="N13" s="161" t="s">
        <v>85</v>
      </c>
      <c r="O13" s="162" t="s">
        <v>295</v>
      </c>
      <c r="P13" s="162" t="s">
        <v>191</v>
      </c>
    </row>
    <row r="14" spans="1:17">
      <c r="A14" s="19" t="s">
        <v>182</v>
      </c>
      <c r="B14" s="19"/>
      <c r="C14" s="304" t="s">
        <v>426</v>
      </c>
      <c r="D14" s="305"/>
      <c r="E14" s="305"/>
      <c r="F14" s="305"/>
      <c r="G14" s="305"/>
      <c r="H14" s="306"/>
      <c r="J14" s="175"/>
      <c r="K14" s="51" t="s">
        <v>443</v>
      </c>
      <c r="L14" s="57"/>
      <c r="M14" s="55" t="s">
        <v>300</v>
      </c>
      <c r="N14" s="56" t="s">
        <v>301</v>
      </c>
      <c r="O14" s="101" t="s">
        <v>296</v>
      </c>
      <c r="P14" s="101" t="s">
        <v>289</v>
      </c>
    </row>
    <row r="15" spans="1:17" ht="15.75" customHeight="1" thickBot="1">
      <c r="A15" s="20"/>
      <c r="B15" s="20"/>
      <c r="C15" s="301" t="s">
        <v>428</v>
      </c>
      <c r="D15" s="302"/>
      <c r="E15" s="302"/>
      <c r="F15" s="302"/>
      <c r="G15" s="302"/>
      <c r="H15" s="303"/>
      <c r="J15" s="176"/>
      <c r="K15" s="52" t="s">
        <v>442</v>
      </c>
      <c r="L15" s="59"/>
      <c r="M15" s="123" t="s">
        <v>181</v>
      </c>
      <c r="N15" s="59" t="s">
        <v>299</v>
      </c>
      <c r="O15" s="102" t="s">
        <v>291</v>
      </c>
      <c r="P15" s="102" t="s">
        <v>290</v>
      </c>
    </row>
    <row r="16" spans="1:17" ht="17.25" customHeight="1" thickBot="1">
      <c r="A16" s="295" t="s">
        <v>429</v>
      </c>
      <c r="B16" s="296"/>
      <c r="C16" s="314" t="s">
        <v>430</v>
      </c>
      <c r="D16" s="315"/>
      <c r="E16" s="315"/>
      <c r="F16" s="316"/>
      <c r="G16" s="307" t="s">
        <v>431</v>
      </c>
      <c r="H16" s="308"/>
      <c r="J16" s="177" t="s">
        <v>408</v>
      </c>
      <c r="K16" s="91" t="s">
        <v>355</v>
      </c>
      <c r="L16" s="92">
        <v>5</v>
      </c>
      <c r="M16" s="92">
        <v>5</v>
      </c>
      <c r="N16" s="92">
        <v>4</v>
      </c>
      <c r="O16" s="164">
        <f>SUM(L16:N16)</f>
        <v>14</v>
      </c>
    </row>
    <row r="17" spans="1:15" ht="16.5" customHeight="1">
      <c r="A17" s="297" t="s">
        <v>432</v>
      </c>
      <c r="B17" s="298"/>
      <c r="C17" s="343" t="s">
        <v>433</v>
      </c>
      <c r="D17" s="344"/>
      <c r="E17" s="337" t="s">
        <v>433</v>
      </c>
      <c r="F17" s="338"/>
      <c r="G17" s="291" t="s">
        <v>434</v>
      </c>
      <c r="H17" s="292"/>
      <c r="J17" s="178"/>
      <c r="K17" s="88" t="s">
        <v>356</v>
      </c>
      <c r="L17" s="93">
        <v>6</v>
      </c>
      <c r="M17" s="93">
        <v>7</v>
      </c>
      <c r="N17" s="93">
        <v>6</v>
      </c>
      <c r="O17" s="166">
        <f>SUM(L17:N17)</f>
        <v>19</v>
      </c>
    </row>
    <row r="18" spans="1:15" ht="17.25" customHeight="1" thickBot="1">
      <c r="A18" s="299"/>
      <c r="B18" s="300"/>
      <c r="C18" s="341" t="s">
        <v>435</v>
      </c>
      <c r="D18" s="342"/>
      <c r="E18" s="339"/>
      <c r="F18" s="340"/>
      <c r="G18" s="83"/>
      <c r="H18" s="84"/>
      <c r="K18" s="89" t="s">
        <v>192</v>
      </c>
      <c r="L18" s="100">
        <v>0</v>
      </c>
      <c r="M18" s="169">
        <v>5</v>
      </c>
      <c r="N18" s="169">
        <v>0</v>
      </c>
      <c r="O18" s="165">
        <f>SUM(L18:N18)</f>
        <v>5</v>
      </c>
    </row>
    <row r="19" spans="1:15" ht="18.75" customHeight="1" thickBot="1">
      <c r="A19" s="334" t="s">
        <v>436</v>
      </c>
      <c r="B19" s="21" t="s">
        <v>437</v>
      </c>
      <c r="C19" s="27"/>
      <c r="D19" s="30"/>
      <c r="E19" s="78"/>
      <c r="F19" s="33"/>
      <c r="G19" s="46"/>
      <c r="H19" s="37"/>
      <c r="K19" s="170" t="s">
        <v>193</v>
      </c>
      <c r="L19" s="168">
        <f>SUM(L16:L18)</f>
        <v>11</v>
      </c>
      <c r="M19" s="167">
        <f>SUM(M16:M18)</f>
        <v>17</v>
      </c>
      <c r="N19" s="168">
        <f>SUM(N16:N18)</f>
        <v>10</v>
      </c>
      <c r="O19" s="124">
        <f>SUM(L19:N19)</f>
        <v>38</v>
      </c>
    </row>
    <row r="20" spans="1:15" ht="18" customHeight="1">
      <c r="A20" s="335"/>
      <c r="B20" s="22" t="s">
        <v>438</v>
      </c>
      <c r="C20" s="148" t="s">
        <v>231</v>
      </c>
      <c r="D20" s="31" t="s">
        <v>186</v>
      </c>
      <c r="E20" s="79"/>
      <c r="F20" s="34"/>
      <c r="G20" s="149" t="s">
        <v>78</v>
      </c>
      <c r="H20" s="38" t="s">
        <v>81</v>
      </c>
    </row>
    <row r="21" spans="1:15" ht="13" thickBot="1">
      <c r="A21" s="336"/>
      <c r="B21" s="23" t="s">
        <v>439</v>
      </c>
      <c r="C21" s="41" t="s">
        <v>441</v>
      </c>
      <c r="D21" s="32" t="s">
        <v>297</v>
      </c>
      <c r="E21" s="80" t="s">
        <v>443</v>
      </c>
      <c r="F21" s="35" t="s">
        <v>298</v>
      </c>
      <c r="G21" s="81" t="s">
        <v>442</v>
      </c>
      <c r="H21" s="35" t="s">
        <v>184</v>
      </c>
    </row>
    <row r="23" spans="1:15">
      <c r="F23" s="103"/>
    </row>
  </sheetData>
  <mergeCells count="26">
    <mergeCell ref="A19:A21"/>
    <mergeCell ref="E17:F17"/>
    <mergeCell ref="E18:F18"/>
    <mergeCell ref="C18:D18"/>
    <mergeCell ref="C17:D17"/>
    <mergeCell ref="A3:B3"/>
    <mergeCell ref="A4:B5"/>
    <mergeCell ref="C1:F1"/>
    <mergeCell ref="C2:F2"/>
    <mergeCell ref="C5:D5"/>
    <mergeCell ref="E5:F5"/>
    <mergeCell ref="E3:F3"/>
    <mergeCell ref="E4:F4"/>
    <mergeCell ref="C3:D3"/>
    <mergeCell ref="C4:D4"/>
    <mergeCell ref="G17:H17"/>
    <mergeCell ref="B6:B7"/>
    <mergeCell ref="A16:B16"/>
    <mergeCell ref="A17:B18"/>
    <mergeCell ref="C15:H15"/>
    <mergeCell ref="C14:H14"/>
    <mergeCell ref="G16:H16"/>
    <mergeCell ref="A6:A11"/>
    <mergeCell ref="B8:B9"/>
    <mergeCell ref="C16:F16"/>
    <mergeCell ref="B10:B11"/>
  </mergeCells>
  <phoneticPr fontId="3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6"/>
  <sheetViews>
    <sheetView workbookViewId="0">
      <selection activeCell="J6" sqref="J6"/>
    </sheetView>
  </sheetViews>
  <sheetFormatPr baseColWidth="10" defaultColWidth="8.83203125" defaultRowHeight="12" x14ac:dyDescent="0"/>
  <cols>
    <col min="1" max="1" width="9.5" bestFit="1" customWidth="1"/>
    <col min="2" max="2" width="17.5" customWidth="1"/>
    <col min="3" max="3" width="18.83203125" bestFit="1" customWidth="1"/>
    <col min="4" max="4" width="10.6640625" bestFit="1" customWidth="1"/>
    <col min="5" max="5" width="11.6640625" bestFit="1" customWidth="1"/>
    <col min="6" max="6" width="12.1640625" customWidth="1"/>
    <col min="7" max="7" width="10" bestFit="1" customWidth="1"/>
    <col min="8" max="8" width="10.5" bestFit="1" customWidth="1"/>
    <col min="9" max="9" width="9.5" bestFit="1" customWidth="1"/>
    <col min="10" max="10" width="35.5" style="3" bestFit="1" customWidth="1"/>
    <col min="11" max="11" width="11.1640625" bestFit="1" customWidth="1"/>
    <col min="12" max="12" width="11.1640625" style="60" bestFit="1" customWidth="1"/>
    <col min="13" max="13" width="29.6640625" style="2" customWidth="1"/>
    <col min="14" max="14" width="8.33203125" style="43" bestFit="1" customWidth="1"/>
    <col min="15" max="15" width="10.83203125" customWidth="1"/>
    <col min="16" max="16" width="10.1640625" bestFit="1" customWidth="1"/>
    <col min="17" max="17" width="10.83203125" customWidth="1"/>
    <col min="18" max="18" width="15.5" bestFit="1" customWidth="1"/>
    <col min="19" max="19" width="26" style="3" bestFit="1" customWidth="1"/>
    <col min="20" max="20" width="9" bestFit="1" customWidth="1"/>
    <col min="21" max="21" width="31.83203125" style="3" bestFit="1" customWidth="1"/>
    <col min="22" max="22" width="18.33203125" bestFit="1" customWidth="1"/>
    <col min="23" max="23" width="62.83203125" bestFit="1" customWidth="1"/>
  </cols>
  <sheetData>
    <row r="1" spans="1:23" s="63" customFormat="1">
      <c r="A1" s="4" t="s">
        <v>540</v>
      </c>
      <c r="B1" s="4" t="s">
        <v>541</v>
      </c>
      <c r="C1" s="4" t="s">
        <v>542</v>
      </c>
      <c r="D1" s="4" t="s">
        <v>543</v>
      </c>
      <c r="E1" s="4" t="s">
        <v>544</v>
      </c>
      <c r="F1" s="4" t="s">
        <v>546</v>
      </c>
      <c r="G1" s="4" t="s">
        <v>547</v>
      </c>
      <c r="H1" s="4" t="s">
        <v>548</v>
      </c>
      <c r="I1" s="4" t="s">
        <v>549</v>
      </c>
      <c r="J1" s="4" t="s">
        <v>159</v>
      </c>
      <c r="K1" s="4" t="s">
        <v>550</v>
      </c>
      <c r="L1" s="4" t="s">
        <v>545</v>
      </c>
      <c r="M1" s="5" t="s">
        <v>551</v>
      </c>
      <c r="N1" s="42" t="s">
        <v>609</v>
      </c>
      <c r="O1" s="4" t="s">
        <v>604</v>
      </c>
      <c r="P1" s="4" t="s">
        <v>605</v>
      </c>
      <c r="Q1" s="6" t="s">
        <v>606</v>
      </c>
      <c r="R1" s="6" t="s">
        <v>610</v>
      </c>
      <c r="S1" s="18" t="s">
        <v>453</v>
      </c>
      <c r="T1" s="6" t="s">
        <v>611</v>
      </c>
      <c r="U1" s="6" t="s">
        <v>552</v>
      </c>
      <c r="V1" s="6" t="s">
        <v>553</v>
      </c>
      <c r="W1" s="4" t="s">
        <v>360</v>
      </c>
    </row>
    <row r="2" spans="1:23">
      <c r="A2" s="1">
        <v>37843</v>
      </c>
      <c r="B2" t="s">
        <v>554</v>
      </c>
      <c r="C2" t="s">
        <v>555</v>
      </c>
      <c r="F2">
        <v>81</v>
      </c>
      <c r="G2" t="s">
        <v>161</v>
      </c>
      <c r="H2" t="s">
        <v>161</v>
      </c>
      <c r="I2" s="1">
        <v>37843</v>
      </c>
      <c r="J2" s="3" t="s">
        <v>160</v>
      </c>
      <c r="L2" s="60" t="s">
        <v>556</v>
      </c>
      <c r="M2" s="2" t="s">
        <v>557</v>
      </c>
      <c r="N2" s="43">
        <v>1</v>
      </c>
      <c r="O2" t="s">
        <v>607</v>
      </c>
      <c r="P2" t="s">
        <v>607</v>
      </c>
      <c r="Q2" t="s">
        <v>607</v>
      </c>
      <c r="T2">
        <v>6</v>
      </c>
      <c r="U2" s="11" t="s">
        <v>359</v>
      </c>
      <c r="V2">
        <v>20</v>
      </c>
      <c r="W2" t="s">
        <v>559</v>
      </c>
    </row>
    <row r="3" spans="1:23">
      <c r="U3" s="11" t="s">
        <v>471</v>
      </c>
      <c r="V3">
        <v>10</v>
      </c>
      <c r="W3" t="s">
        <v>58</v>
      </c>
    </row>
    <row r="4" spans="1:23">
      <c r="U4" s="11" t="s">
        <v>450</v>
      </c>
      <c r="V4">
        <v>4</v>
      </c>
      <c r="W4" s="3" t="s">
        <v>472</v>
      </c>
    </row>
    <row r="5" spans="1:23">
      <c r="U5" s="82" t="s">
        <v>162</v>
      </c>
      <c r="V5">
        <v>1</v>
      </c>
      <c r="W5" s="12" t="s">
        <v>473</v>
      </c>
    </row>
    <row r="6" spans="1:23">
      <c r="U6" s="3" t="s">
        <v>561</v>
      </c>
      <c r="W6" t="s">
        <v>163</v>
      </c>
    </row>
    <row r="7" spans="1:23" s="8" customFormat="1">
      <c r="J7" s="10"/>
      <c r="L7" s="61"/>
      <c r="M7" s="9"/>
      <c r="N7" s="44"/>
      <c r="S7" s="10"/>
      <c r="U7" s="10" t="s">
        <v>562</v>
      </c>
    </row>
    <row r="8" spans="1:23">
      <c r="A8" s="1">
        <v>37844</v>
      </c>
      <c r="B8" t="s">
        <v>554</v>
      </c>
      <c r="C8" t="s">
        <v>563</v>
      </c>
      <c r="D8" t="s">
        <v>564</v>
      </c>
      <c r="E8" t="s">
        <v>565</v>
      </c>
      <c r="F8">
        <v>81</v>
      </c>
      <c r="G8">
        <v>5</v>
      </c>
      <c r="H8">
        <v>7</v>
      </c>
      <c r="I8" s="1">
        <v>37843</v>
      </c>
      <c r="L8" s="60" t="s">
        <v>566</v>
      </c>
      <c r="M8" s="2" t="s">
        <v>567</v>
      </c>
      <c r="N8" s="43">
        <f>4.24/3</f>
        <v>1.4133333333333333</v>
      </c>
      <c r="O8">
        <v>1.8</v>
      </c>
      <c r="P8">
        <v>1.5</v>
      </c>
      <c r="Q8">
        <v>2.2000000000000002</v>
      </c>
      <c r="T8">
        <v>15</v>
      </c>
      <c r="U8" s="3" t="s">
        <v>568</v>
      </c>
      <c r="V8">
        <v>2</v>
      </c>
      <c r="W8" s="12" t="s">
        <v>474</v>
      </c>
    </row>
    <row r="9" spans="1:23">
      <c r="N9" s="43">
        <f>3.44/3</f>
        <v>1.1466666666666667</v>
      </c>
      <c r="O9">
        <v>3</v>
      </c>
      <c r="P9">
        <v>1.5</v>
      </c>
      <c r="Q9">
        <v>0.9</v>
      </c>
      <c r="U9" s="3" t="s">
        <v>569</v>
      </c>
      <c r="V9">
        <v>15</v>
      </c>
    </row>
    <row r="10" spans="1:23">
      <c r="N10" s="43">
        <f>3.89/3</f>
        <v>1.2966666666666666</v>
      </c>
      <c r="O10">
        <v>3.1</v>
      </c>
      <c r="P10">
        <v>3</v>
      </c>
      <c r="Q10">
        <v>1.1000000000000001</v>
      </c>
      <c r="U10" s="3" t="s">
        <v>509</v>
      </c>
      <c r="V10">
        <v>1</v>
      </c>
    </row>
    <row r="11" spans="1:23">
      <c r="O11">
        <v>9.3000000000000007</v>
      </c>
      <c r="P11">
        <v>4</v>
      </c>
      <c r="Q11">
        <v>6.3</v>
      </c>
      <c r="U11" s="3" t="s">
        <v>511</v>
      </c>
      <c r="V11">
        <v>15</v>
      </c>
      <c r="W11" t="s">
        <v>510</v>
      </c>
    </row>
    <row r="12" spans="1:23">
      <c r="O12">
        <v>1.75</v>
      </c>
      <c r="P12">
        <v>1</v>
      </c>
      <c r="Q12">
        <v>1.1000000000000001</v>
      </c>
      <c r="U12" s="3" t="s">
        <v>512</v>
      </c>
      <c r="V12">
        <v>10</v>
      </c>
    </row>
    <row r="13" spans="1:23" ht="15">
      <c r="U13" s="3" t="s">
        <v>513</v>
      </c>
      <c r="V13">
        <v>32</v>
      </c>
      <c r="W13" s="7" t="s">
        <v>164</v>
      </c>
    </row>
    <row r="14" spans="1:23">
      <c r="U14" s="3" t="s">
        <v>372</v>
      </c>
      <c r="V14">
        <v>1</v>
      </c>
    </row>
    <row r="15" spans="1:23">
      <c r="U15" s="3" t="s">
        <v>514</v>
      </c>
      <c r="V15">
        <v>4</v>
      </c>
    </row>
    <row r="16" spans="1:23">
      <c r="U16" s="11" t="s">
        <v>515</v>
      </c>
      <c r="V16">
        <v>1</v>
      </c>
    </row>
    <row r="17" spans="1:23">
      <c r="U17" s="3" t="s">
        <v>614</v>
      </c>
      <c r="V17">
        <v>3</v>
      </c>
    </row>
    <row r="18" spans="1:23">
      <c r="U18" s="11" t="s">
        <v>516</v>
      </c>
      <c r="V18">
        <v>6</v>
      </c>
    </row>
    <row r="19" spans="1:23">
      <c r="U19" s="82" t="s">
        <v>590</v>
      </c>
      <c r="V19">
        <v>2</v>
      </c>
      <c r="W19" t="s">
        <v>166</v>
      </c>
    </row>
    <row r="20" spans="1:23">
      <c r="U20" s="3" t="s">
        <v>517</v>
      </c>
      <c r="V20">
        <v>1</v>
      </c>
    </row>
    <row r="21" spans="1:23">
      <c r="U21" s="11" t="s">
        <v>518</v>
      </c>
      <c r="V21">
        <v>2</v>
      </c>
    </row>
    <row r="22" spans="1:23" s="8" customFormat="1">
      <c r="J22" s="10"/>
      <c r="L22" s="61"/>
      <c r="M22" s="9"/>
      <c r="N22" s="44"/>
      <c r="S22" s="10"/>
      <c r="U22" s="10" t="s">
        <v>519</v>
      </c>
      <c r="V22" s="8">
        <v>1</v>
      </c>
    </row>
    <row r="23" spans="1:23">
      <c r="A23" s="1">
        <v>37845</v>
      </c>
      <c r="B23" t="s">
        <v>554</v>
      </c>
      <c r="C23" t="s">
        <v>520</v>
      </c>
      <c r="D23" t="s">
        <v>370</v>
      </c>
      <c r="E23" t="s">
        <v>371</v>
      </c>
      <c r="F23">
        <v>81</v>
      </c>
      <c r="G23">
        <v>2.5</v>
      </c>
      <c r="H23">
        <v>5.5</v>
      </c>
      <c r="I23" s="1">
        <v>37843</v>
      </c>
      <c r="J23" s="3" t="s">
        <v>169</v>
      </c>
      <c r="K23" t="s">
        <v>331</v>
      </c>
      <c r="L23" s="60" t="s">
        <v>521</v>
      </c>
      <c r="M23" s="2" t="s">
        <v>522</v>
      </c>
      <c r="N23" s="43">
        <f>3.55/3</f>
        <v>1.1833333333333333</v>
      </c>
      <c r="O23">
        <v>2.4</v>
      </c>
      <c r="P23">
        <v>1.1000000000000001</v>
      </c>
      <c r="Q23">
        <v>0.8</v>
      </c>
      <c r="T23">
        <v>12</v>
      </c>
      <c r="U23" s="11" t="s">
        <v>518</v>
      </c>
      <c r="V23">
        <v>1</v>
      </c>
      <c r="W23" t="s">
        <v>523</v>
      </c>
    </row>
    <row r="24" spans="1:23">
      <c r="J24" s="3" t="s">
        <v>169</v>
      </c>
      <c r="N24" s="43">
        <f>4.42/3</f>
        <v>1.4733333333333334</v>
      </c>
      <c r="O24">
        <v>0.85</v>
      </c>
      <c r="P24">
        <v>0.3</v>
      </c>
      <c r="Q24">
        <v>0.3</v>
      </c>
      <c r="U24" s="11" t="s">
        <v>524</v>
      </c>
      <c r="V24">
        <v>5</v>
      </c>
      <c r="W24" s="13"/>
    </row>
    <row r="25" spans="1:23">
      <c r="N25" s="43">
        <f>4.04/3</f>
        <v>1.3466666666666667</v>
      </c>
      <c r="O25">
        <v>2.0499999999999998</v>
      </c>
      <c r="P25">
        <v>1.05</v>
      </c>
      <c r="Q25">
        <v>0.9</v>
      </c>
      <c r="U25" s="3" t="s">
        <v>512</v>
      </c>
      <c r="V25">
        <v>16</v>
      </c>
    </row>
    <row r="26" spans="1:23">
      <c r="O26">
        <v>0.75</v>
      </c>
      <c r="P26">
        <v>0.6</v>
      </c>
      <c r="Q26">
        <v>0.09</v>
      </c>
      <c r="U26" s="3" t="s">
        <v>569</v>
      </c>
      <c r="V26">
        <v>2</v>
      </c>
    </row>
    <row r="27" spans="1:23">
      <c r="O27">
        <v>0.6</v>
      </c>
      <c r="P27">
        <v>0.2</v>
      </c>
      <c r="Q27">
        <v>0.35</v>
      </c>
      <c r="U27" s="3" t="s">
        <v>525</v>
      </c>
      <c r="V27">
        <v>15</v>
      </c>
    </row>
    <row r="28" spans="1:23">
      <c r="U28" s="11" t="s">
        <v>516</v>
      </c>
      <c r="V28">
        <v>2</v>
      </c>
      <c r="W28" t="s">
        <v>167</v>
      </c>
    </row>
    <row r="29" spans="1:23">
      <c r="U29" s="82" t="s">
        <v>528</v>
      </c>
      <c r="V29">
        <v>1</v>
      </c>
    </row>
    <row r="30" spans="1:23">
      <c r="U30" s="82" t="s">
        <v>343</v>
      </c>
      <c r="V30">
        <v>1</v>
      </c>
    </row>
    <row r="31" spans="1:23">
      <c r="U31" s="82" t="s">
        <v>511</v>
      </c>
      <c r="V31">
        <v>2</v>
      </c>
      <c r="W31" t="s">
        <v>165</v>
      </c>
    </row>
    <row r="32" spans="1:23">
      <c r="U32" s="82" t="s">
        <v>168</v>
      </c>
      <c r="V32">
        <v>15</v>
      </c>
      <c r="W32" t="s">
        <v>502</v>
      </c>
    </row>
    <row r="33" spans="1:23">
      <c r="U33" s="3" t="s">
        <v>526</v>
      </c>
      <c r="V33">
        <v>1</v>
      </c>
    </row>
    <row r="34" spans="1:23" s="8" customFormat="1">
      <c r="J34" s="10"/>
      <c r="L34" s="61"/>
      <c r="M34" s="9"/>
      <c r="N34" s="44"/>
      <c r="S34" s="10"/>
      <c r="U34" s="12" t="s">
        <v>527</v>
      </c>
      <c r="V34" s="8">
        <v>1</v>
      </c>
    </row>
    <row r="35" spans="1:23">
      <c r="A35" s="1">
        <v>37845</v>
      </c>
      <c r="B35" t="s">
        <v>554</v>
      </c>
      <c r="C35" t="s">
        <v>520</v>
      </c>
      <c r="D35" t="s">
        <v>370</v>
      </c>
      <c r="E35" t="s">
        <v>371</v>
      </c>
      <c r="F35">
        <v>81</v>
      </c>
      <c r="G35">
        <v>2.5</v>
      </c>
      <c r="H35">
        <v>4.7</v>
      </c>
      <c r="I35" s="1">
        <v>37843</v>
      </c>
      <c r="L35" s="60" t="s">
        <v>556</v>
      </c>
      <c r="M35" s="2" t="s">
        <v>358</v>
      </c>
      <c r="N35" s="43">
        <f>3.14/3</f>
        <v>1.0466666666666666</v>
      </c>
      <c r="O35" t="s">
        <v>607</v>
      </c>
      <c r="P35" t="s">
        <v>607</v>
      </c>
      <c r="Q35" t="s">
        <v>607</v>
      </c>
      <c r="R35">
        <v>0.75</v>
      </c>
      <c r="S35" s="3" t="s">
        <v>560</v>
      </c>
      <c r="T35">
        <v>2</v>
      </c>
      <c r="U35" s="11" t="s">
        <v>359</v>
      </c>
      <c r="V35">
        <v>15</v>
      </c>
    </row>
    <row r="36" spans="1:23">
      <c r="A36" s="1"/>
      <c r="N36" s="43">
        <f>3.15/3</f>
        <v>1.05</v>
      </c>
      <c r="U36" s="85" t="s">
        <v>450</v>
      </c>
      <c r="V36" s="24">
        <v>2</v>
      </c>
      <c r="W36" s="24" t="s">
        <v>361</v>
      </c>
    </row>
    <row r="37" spans="1:23" s="8" customFormat="1">
      <c r="J37" s="10"/>
      <c r="L37" s="61"/>
      <c r="M37" s="9"/>
      <c r="N37" s="44">
        <f>3.12/3</f>
        <v>1.04</v>
      </c>
      <c r="S37" s="10"/>
    </row>
    <row r="38" spans="1:23">
      <c r="A38" s="1">
        <v>37846</v>
      </c>
      <c r="B38" t="s">
        <v>554</v>
      </c>
      <c r="C38" t="s">
        <v>362</v>
      </c>
      <c r="D38" t="s">
        <v>364</v>
      </c>
      <c r="E38" t="s">
        <v>365</v>
      </c>
      <c r="F38">
        <v>81</v>
      </c>
      <c r="G38">
        <v>3</v>
      </c>
      <c r="H38">
        <v>5.75</v>
      </c>
      <c r="I38" s="1">
        <v>37846</v>
      </c>
      <c r="J38" s="3" t="s">
        <v>373</v>
      </c>
      <c r="L38" s="60" t="s">
        <v>521</v>
      </c>
      <c r="M38" s="2" t="s">
        <v>363</v>
      </c>
      <c r="N38" s="43">
        <f>3.3/3</f>
        <v>1.0999999999999999</v>
      </c>
      <c r="O38">
        <v>0.7</v>
      </c>
      <c r="P38">
        <v>0.5</v>
      </c>
      <c r="Q38">
        <v>0.35</v>
      </c>
      <c r="T38">
        <v>13</v>
      </c>
      <c r="U38" s="11" t="s">
        <v>516</v>
      </c>
      <c r="V38">
        <v>8</v>
      </c>
      <c r="W38" t="s">
        <v>581</v>
      </c>
    </row>
    <row r="39" spans="1:23">
      <c r="J39" s="3" t="s">
        <v>373</v>
      </c>
      <c r="N39" s="43">
        <f>3.5/3</f>
        <v>1.1666666666666667</v>
      </c>
      <c r="O39">
        <v>0.2</v>
      </c>
      <c r="P39">
        <v>0.1</v>
      </c>
      <c r="Q39">
        <v>0.1</v>
      </c>
      <c r="U39" s="3" t="s">
        <v>528</v>
      </c>
      <c r="V39">
        <v>8</v>
      </c>
      <c r="W39" t="s">
        <v>255</v>
      </c>
    </row>
    <row r="40" spans="1:23">
      <c r="J40" s="3" t="s">
        <v>373</v>
      </c>
      <c r="N40" s="43">
        <f>3.78/3</f>
        <v>1.26</v>
      </c>
      <c r="O40">
        <v>0.35</v>
      </c>
      <c r="P40">
        <v>0.2</v>
      </c>
      <c r="Q40">
        <v>0.4</v>
      </c>
      <c r="U40" s="11" t="s">
        <v>527</v>
      </c>
      <c r="V40">
        <v>3</v>
      </c>
    </row>
    <row r="41" spans="1:23">
      <c r="O41">
        <v>0.1</v>
      </c>
      <c r="P41">
        <v>7.0000000000000007E-2</v>
      </c>
      <c r="Q41">
        <v>0.04</v>
      </c>
      <c r="U41" s="3" t="s">
        <v>569</v>
      </c>
      <c r="V41">
        <v>3</v>
      </c>
    </row>
    <row r="42" spans="1:23">
      <c r="O42">
        <v>0.7</v>
      </c>
      <c r="P42">
        <v>0.5</v>
      </c>
      <c r="Q42">
        <v>0.4</v>
      </c>
      <c r="U42" s="3" t="s">
        <v>367</v>
      </c>
      <c r="V42">
        <v>3</v>
      </c>
    </row>
    <row r="43" spans="1:23">
      <c r="U43" s="3" t="s">
        <v>368</v>
      </c>
      <c r="V43">
        <v>1</v>
      </c>
      <c r="W43" t="s">
        <v>374</v>
      </c>
    </row>
    <row r="44" spans="1:23">
      <c r="U44" s="3" t="s">
        <v>509</v>
      </c>
      <c r="V44">
        <v>1</v>
      </c>
    </row>
    <row r="45" spans="1:23">
      <c r="U45" s="11" t="s">
        <v>518</v>
      </c>
      <c r="V45">
        <v>2</v>
      </c>
      <c r="W45" t="s">
        <v>165</v>
      </c>
    </row>
    <row r="46" spans="1:23">
      <c r="U46" s="3" t="s">
        <v>590</v>
      </c>
      <c r="V46">
        <v>2</v>
      </c>
      <c r="W46" t="s">
        <v>377</v>
      </c>
    </row>
    <row r="47" spans="1:23">
      <c r="U47" s="3" t="s">
        <v>511</v>
      </c>
      <c r="V47">
        <v>2</v>
      </c>
      <c r="W47" t="s">
        <v>165</v>
      </c>
    </row>
    <row r="48" spans="1:23">
      <c r="U48" s="3" t="s">
        <v>375</v>
      </c>
      <c r="V48">
        <v>3</v>
      </c>
      <c r="W48" t="s">
        <v>376</v>
      </c>
    </row>
    <row r="49" spans="1:23">
      <c r="U49" s="3" t="s">
        <v>568</v>
      </c>
      <c r="V49">
        <v>1</v>
      </c>
    </row>
    <row r="50" spans="1:23" s="8" customFormat="1">
      <c r="J50" s="10"/>
      <c r="L50" s="61"/>
      <c r="M50" s="9"/>
      <c r="N50" s="44"/>
      <c r="S50" s="10"/>
      <c r="U50" s="10" t="s">
        <v>245</v>
      </c>
      <c r="V50" s="8">
        <v>1</v>
      </c>
      <c r="W50" s="8" t="s">
        <v>378</v>
      </c>
    </row>
    <row r="51" spans="1:23">
      <c r="A51" s="1">
        <v>37847</v>
      </c>
      <c r="B51" t="s">
        <v>554</v>
      </c>
      <c r="C51" t="s">
        <v>362</v>
      </c>
      <c r="D51" t="s">
        <v>357</v>
      </c>
      <c r="E51" t="s">
        <v>156</v>
      </c>
      <c r="F51">
        <v>81</v>
      </c>
      <c r="G51">
        <v>4.5999999999999996</v>
      </c>
      <c r="H51">
        <v>6.25</v>
      </c>
      <c r="I51" s="1">
        <v>37846</v>
      </c>
      <c r="J51" s="3" t="s">
        <v>380</v>
      </c>
      <c r="L51" s="60" t="s">
        <v>521</v>
      </c>
      <c r="M51" s="2" t="s">
        <v>592</v>
      </c>
      <c r="N51" s="43">
        <f>3.45/3</f>
        <v>1.1500000000000001</v>
      </c>
      <c r="O51">
        <v>0.17</v>
      </c>
      <c r="P51">
        <v>0.12</v>
      </c>
      <c r="Q51">
        <v>0.1</v>
      </c>
      <c r="R51" t="s">
        <v>593</v>
      </c>
      <c r="S51" s="3" t="s">
        <v>456</v>
      </c>
      <c r="T51">
        <v>21</v>
      </c>
      <c r="U51" s="3" t="s">
        <v>512</v>
      </c>
      <c r="V51" s="14">
        <v>3</v>
      </c>
    </row>
    <row r="52" spans="1:23">
      <c r="J52" s="3" t="s">
        <v>379</v>
      </c>
      <c r="N52" s="43">
        <f>3.3/3</f>
        <v>1.0999999999999999</v>
      </c>
      <c r="O52">
        <v>0.45</v>
      </c>
      <c r="P52">
        <v>0.3</v>
      </c>
      <c r="Q52">
        <v>0.4</v>
      </c>
      <c r="U52" s="3" t="s">
        <v>590</v>
      </c>
      <c r="V52" s="14">
        <v>3</v>
      </c>
    </row>
    <row r="53" spans="1:23">
      <c r="N53" s="43">
        <f>3.35/3</f>
        <v>1.1166666666666667</v>
      </c>
      <c r="O53">
        <v>0.55000000000000004</v>
      </c>
      <c r="P53">
        <v>0.4</v>
      </c>
      <c r="Q53">
        <v>0.2</v>
      </c>
      <c r="U53" s="11" t="s">
        <v>516</v>
      </c>
      <c r="V53">
        <v>12</v>
      </c>
      <c r="W53" t="s">
        <v>266</v>
      </c>
    </row>
    <row r="54" spans="1:23">
      <c r="O54">
        <v>0.5</v>
      </c>
      <c r="P54">
        <v>0.25</v>
      </c>
      <c r="Q54">
        <v>0.2</v>
      </c>
      <c r="U54" s="11" t="s">
        <v>527</v>
      </c>
      <c r="V54">
        <v>4</v>
      </c>
      <c r="W54" t="s">
        <v>369</v>
      </c>
    </row>
    <row r="55" spans="1:23">
      <c r="O55">
        <v>0.27</v>
      </c>
      <c r="P55">
        <v>0.17</v>
      </c>
      <c r="Q55">
        <v>0.1</v>
      </c>
      <c r="U55" s="3" t="s">
        <v>367</v>
      </c>
      <c r="V55">
        <v>2</v>
      </c>
    </row>
    <row r="56" spans="1:23">
      <c r="U56" s="3" t="s">
        <v>368</v>
      </c>
      <c r="V56">
        <v>3</v>
      </c>
      <c r="W56" t="s">
        <v>381</v>
      </c>
    </row>
    <row r="57" spans="1:23">
      <c r="U57" s="3" t="s">
        <v>616</v>
      </c>
      <c r="V57">
        <v>4</v>
      </c>
    </row>
    <row r="58" spans="1:23">
      <c r="U58" s="3" t="s">
        <v>519</v>
      </c>
      <c r="V58">
        <v>1</v>
      </c>
    </row>
    <row r="59" spans="1:23">
      <c r="U59" s="3" t="s">
        <v>511</v>
      </c>
      <c r="V59">
        <v>4</v>
      </c>
    </row>
    <row r="60" spans="1:23">
      <c r="U60" s="11" t="s">
        <v>518</v>
      </c>
      <c r="V60">
        <v>5</v>
      </c>
    </row>
    <row r="61" spans="1:23">
      <c r="U61" s="3" t="s">
        <v>509</v>
      </c>
      <c r="V61">
        <v>1</v>
      </c>
    </row>
    <row r="62" spans="1:23">
      <c r="U62" s="3" t="s">
        <v>569</v>
      </c>
      <c r="V62">
        <v>1</v>
      </c>
    </row>
    <row r="63" spans="1:23">
      <c r="U63" s="3" t="s">
        <v>528</v>
      </c>
      <c r="V63">
        <v>4</v>
      </c>
      <c r="W63" t="s">
        <v>596</v>
      </c>
    </row>
    <row r="64" spans="1:23">
      <c r="U64" s="3" t="s">
        <v>513</v>
      </c>
      <c r="V64">
        <v>1</v>
      </c>
    </row>
    <row r="65" spans="1:23">
      <c r="U65" s="3" t="s">
        <v>588</v>
      </c>
      <c r="V65">
        <v>1</v>
      </c>
    </row>
    <row r="66" spans="1:23">
      <c r="U66" s="3" t="s">
        <v>383</v>
      </c>
      <c r="V66">
        <v>1</v>
      </c>
      <c r="W66" t="s">
        <v>382</v>
      </c>
    </row>
    <row r="67" spans="1:23">
      <c r="U67" s="11" t="s">
        <v>421</v>
      </c>
      <c r="V67">
        <v>4</v>
      </c>
      <c r="W67" t="s">
        <v>253</v>
      </c>
    </row>
    <row r="68" spans="1:23">
      <c r="U68" s="3" t="s">
        <v>449</v>
      </c>
      <c r="V68">
        <v>4</v>
      </c>
    </row>
    <row r="69" spans="1:23">
      <c r="U69" s="3" t="s">
        <v>597</v>
      </c>
      <c r="V69">
        <v>3</v>
      </c>
      <c r="W69" t="s">
        <v>598</v>
      </c>
    </row>
    <row r="70" spans="1:23">
      <c r="U70" s="3" t="s">
        <v>568</v>
      </c>
      <c r="V70">
        <v>1</v>
      </c>
      <c r="W70" t="s">
        <v>599</v>
      </c>
    </row>
    <row r="71" spans="1:23" s="8" customFormat="1">
      <c r="J71" s="10"/>
      <c r="L71" s="61"/>
      <c r="M71" s="9"/>
      <c r="N71" s="44"/>
      <c r="S71" s="10"/>
      <c r="U71" s="10" t="s">
        <v>384</v>
      </c>
      <c r="V71" s="8">
        <v>1</v>
      </c>
      <c r="W71" s="8" t="s">
        <v>600</v>
      </c>
    </row>
    <row r="72" spans="1:23">
      <c r="A72" s="1">
        <v>37847</v>
      </c>
      <c r="B72" t="s">
        <v>554</v>
      </c>
      <c r="C72" t="s">
        <v>362</v>
      </c>
      <c r="D72" t="s">
        <v>357</v>
      </c>
      <c r="E72" t="s">
        <v>156</v>
      </c>
      <c r="F72">
        <v>80</v>
      </c>
      <c r="G72">
        <v>4.5</v>
      </c>
      <c r="H72">
        <v>6.3</v>
      </c>
      <c r="I72" s="1">
        <v>37846</v>
      </c>
      <c r="J72" s="3" t="s">
        <v>380</v>
      </c>
      <c r="L72" s="60" t="s">
        <v>521</v>
      </c>
      <c r="M72" s="2" t="s">
        <v>601</v>
      </c>
      <c r="N72" s="43">
        <f>3.4/3</f>
        <v>1.1333333333333333</v>
      </c>
      <c r="O72">
        <v>0.75</v>
      </c>
      <c r="P72">
        <v>0.5</v>
      </c>
      <c r="Q72">
        <v>0.25</v>
      </c>
      <c r="R72">
        <v>0.5</v>
      </c>
      <c r="S72" s="3" t="s">
        <v>594</v>
      </c>
      <c r="T72">
        <v>17</v>
      </c>
      <c r="U72" s="3" t="s">
        <v>613</v>
      </c>
      <c r="V72" s="14">
        <v>1</v>
      </c>
      <c r="W72" s="14" t="s">
        <v>573</v>
      </c>
    </row>
    <row r="73" spans="1:23">
      <c r="J73" s="3" t="s">
        <v>379</v>
      </c>
      <c r="N73" s="43">
        <f>3.35/3</f>
        <v>1.1166666666666667</v>
      </c>
      <c r="O73">
        <v>0.75</v>
      </c>
      <c r="P73">
        <v>0.5</v>
      </c>
      <c r="Q73">
        <v>0.5</v>
      </c>
      <c r="R73">
        <v>0.5</v>
      </c>
      <c r="S73" s="3" t="s">
        <v>595</v>
      </c>
      <c r="U73" s="3" t="s">
        <v>513</v>
      </c>
      <c r="V73" s="14">
        <v>1</v>
      </c>
    </row>
    <row r="74" spans="1:23">
      <c r="N74" s="43">
        <f>3.75/3</f>
        <v>1.25</v>
      </c>
      <c r="O74">
        <v>0.2</v>
      </c>
      <c r="P74">
        <v>0.2</v>
      </c>
      <c r="Q74">
        <v>0.35</v>
      </c>
      <c r="U74" s="11" t="s">
        <v>516</v>
      </c>
      <c r="V74">
        <v>14</v>
      </c>
      <c r="W74" t="s">
        <v>387</v>
      </c>
    </row>
    <row r="75" spans="1:23">
      <c r="O75">
        <v>0.17</v>
      </c>
      <c r="P75">
        <v>0.1</v>
      </c>
      <c r="Q75">
        <v>0.1</v>
      </c>
      <c r="U75" s="3" t="s">
        <v>512</v>
      </c>
      <c r="V75">
        <v>2</v>
      </c>
    </row>
    <row r="76" spans="1:23">
      <c r="O76">
        <v>0.12</v>
      </c>
      <c r="P76">
        <v>0.1</v>
      </c>
      <c r="Q76">
        <v>0.08</v>
      </c>
      <c r="U76" s="3" t="s">
        <v>368</v>
      </c>
      <c r="V76">
        <v>2</v>
      </c>
      <c r="W76" t="s">
        <v>602</v>
      </c>
    </row>
    <row r="77" spans="1:23">
      <c r="U77" s="3" t="s">
        <v>569</v>
      </c>
      <c r="V77">
        <v>1</v>
      </c>
    </row>
    <row r="78" spans="1:23">
      <c r="U78" s="3" t="s">
        <v>590</v>
      </c>
      <c r="V78">
        <v>2</v>
      </c>
      <c r="W78" t="s">
        <v>603</v>
      </c>
    </row>
    <row r="79" spans="1:23">
      <c r="U79" s="11" t="s">
        <v>421</v>
      </c>
      <c r="V79">
        <v>3</v>
      </c>
    </row>
    <row r="80" spans="1:23">
      <c r="U80" s="3" t="s">
        <v>422</v>
      </c>
      <c r="V80">
        <v>1</v>
      </c>
    </row>
    <row r="81" spans="1:23">
      <c r="U81" s="3" t="s">
        <v>616</v>
      </c>
      <c r="V81">
        <v>2</v>
      </c>
    </row>
    <row r="82" spans="1:23">
      <c r="U82" s="11" t="s">
        <v>527</v>
      </c>
      <c r="V82">
        <v>1</v>
      </c>
    </row>
    <row r="83" spans="1:23">
      <c r="U83" s="3" t="s">
        <v>449</v>
      </c>
      <c r="V83">
        <v>3</v>
      </c>
    </row>
    <row r="84" spans="1:23">
      <c r="U84" s="11" t="s">
        <v>518</v>
      </c>
      <c r="V84">
        <v>10</v>
      </c>
    </row>
    <row r="85" spans="1:23">
      <c r="U85" s="3" t="s">
        <v>385</v>
      </c>
      <c r="V85">
        <v>1</v>
      </c>
    </row>
    <row r="86" spans="1:23">
      <c r="U86" s="3" t="s">
        <v>388</v>
      </c>
      <c r="V86">
        <v>1</v>
      </c>
      <c r="W86" t="s">
        <v>386</v>
      </c>
    </row>
    <row r="87" spans="1:23">
      <c r="U87" s="3" t="s">
        <v>423</v>
      </c>
      <c r="V87">
        <v>1</v>
      </c>
      <c r="W87" t="s">
        <v>424</v>
      </c>
    </row>
    <row r="88" spans="1:23" s="8" customFormat="1">
      <c r="J88" s="10"/>
      <c r="L88" s="61"/>
      <c r="M88" s="9"/>
      <c r="N88" s="44"/>
      <c r="S88" s="10"/>
      <c r="U88" s="10" t="s">
        <v>384</v>
      </c>
      <c r="V88" s="8">
        <v>2</v>
      </c>
    </row>
    <row r="89" spans="1:23">
      <c r="A89" s="1">
        <v>37848</v>
      </c>
      <c r="B89" t="s">
        <v>554</v>
      </c>
      <c r="C89" t="s">
        <v>520</v>
      </c>
      <c r="D89" t="s">
        <v>157</v>
      </c>
      <c r="E89" t="s">
        <v>158</v>
      </c>
      <c r="F89">
        <v>81</v>
      </c>
      <c r="G89">
        <v>5.4</v>
      </c>
      <c r="H89">
        <v>7.8</v>
      </c>
      <c r="I89" s="1">
        <v>37848</v>
      </c>
      <c r="J89" s="3" t="s">
        <v>572</v>
      </c>
      <c r="L89" s="60" t="s">
        <v>556</v>
      </c>
      <c r="M89" s="2" t="s">
        <v>444</v>
      </c>
      <c r="N89" s="43">
        <f>3/3</f>
        <v>1</v>
      </c>
      <c r="O89" t="s">
        <v>607</v>
      </c>
      <c r="P89" t="s">
        <v>607</v>
      </c>
      <c r="Q89" t="s">
        <v>607</v>
      </c>
      <c r="R89">
        <v>0.45</v>
      </c>
      <c r="S89" s="3" t="s">
        <v>560</v>
      </c>
      <c r="T89">
        <v>6</v>
      </c>
      <c r="U89" s="11" t="s">
        <v>450</v>
      </c>
      <c r="V89" s="14">
        <v>3</v>
      </c>
      <c r="W89" s="14" t="s">
        <v>573</v>
      </c>
    </row>
    <row r="90" spans="1:23">
      <c r="N90" s="43">
        <f>3.01/3</f>
        <v>1.0033333333333332</v>
      </c>
      <c r="R90">
        <v>0.75</v>
      </c>
      <c r="S90" s="3" t="s">
        <v>560</v>
      </c>
      <c r="U90" s="11" t="s">
        <v>359</v>
      </c>
      <c r="V90" s="14">
        <v>8</v>
      </c>
    </row>
    <row r="91" spans="1:23">
      <c r="N91" s="43">
        <f>3/3</f>
        <v>1</v>
      </c>
      <c r="U91" s="3" t="s">
        <v>511</v>
      </c>
      <c r="V91" s="14">
        <v>8</v>
      </c>
    </row>
    <row r="92" spans="1:23">
      <c r="U92" s="3" t="s">
        <v>445</v>
      </c>
      <c r="V92" s="14">
        <v>3</v>
      </c>
    </row>
    <row r="93" spans="1:23">
      <c r="U93" s="11" t="s">
        <v>518</v>
      </c>
      <c r="V93" s="14">
        <v>10</v>
      </c>
    </row>
    <row r="94" spans="1:23" s="8" customFormat="1">
      <c r="J94" s="10"/>
      <c r="L94" s="61"/>
      <c r="M94" s="9"/>
      <c r="N94" s="44"/>
      <c r="S94" s="10"/>
      <c r="U94" s="10" t="s">
        <v>446</v>
      </c>
      <c r="V94" s="15">
        <v>5</v>
      </c>
      <c r="W94" s="8" t="s">
        <v>574</v>
      </c>
    </row>
    <row r="95" spans="1:23">
      <c r="A95" s="1">
        <v>37848</v>
      </c>
      <c r="B95" t="s">
        <v>554</v>
      </c>
      <c r="C95" t="s">
        <v>520</v>
      </c>
      <c r="D95" t="s">
        <v>157</v>
      </c>
      <c r="E95" t="s">
        <v>158</v>
      </c>
      <c r="F95">
        <v>81</v>
      </c>
      <c r="G95">
        <v>1.3</v>
      </c>
      <c r="H95">
        <v>7.25</v>
      </c>
      <c r="I95" s="1">
        <v>37848</v>
      </c>
      <c r="J95" s="3" t="s">
        <v>575</v>
      </c>
      <c r="L95" s="60" t="s">
        <v>566</v>
      </c>
      <c r="M95" s="2" t="s">
        <v>447</v>
      </c>
      <c r="N95" s="43">
        <f>4.2/3</f>
        <v>1.4000000000000001</v>
      </c>
      <c r="O95">
        <v>0.55000000000000004</v>
      </c>
      <c r="P95">
        <v>0.85</v>
      </c>
      <c r="Q95">
        <v>1.1499999999999999</v>
      </c>
      <c r="R95">
        <v>0.15</v>
      </c>
      <c r="S95" s="3" t="s">
        <v>257</v>
      </c>
      <c r="T95">
        <v>18</v>
      </c>
      <c r="U95" s="3" t="s">
        <v>252</v>
      </c>
      <c r="V95" s="14">
        <v>1</v>
      </c>
    </row>
    <row r="96" spans="1:23">
      <c r="J96" s="3" t="s">
        <v>575</v>
      </c>
      <c r="N96" s="43">
        <f>4.5/3</f>
        <v>1.5</v>
      </c>
      <c r="O96">
        <v>0.4</v>
      </c>
      <c r="P96">
        <v>2.4</v>
      </c>
      <c r="Q96">
        <v>1.85</v>
      </c>
      <c r="R96">
        <v>0.75</v>
      </c>
      <c r="S96" s="3" t="s">
        <v>258</v>
      </c>
      <c r="U96" s="11" t="s">
        <v>608</v>
      </c>
      <c r="V96" s="14">
        <v>4</v>
      </c>
      <c r="W96" t="s">
        <v>253</v>
      </c>
    </row>
    <row r="97" spans="10:23">
      <c r="J97" s="3" t="s">
        <v>576</v>
      </c>
      <c r="N97" s="43">
        <f>4.2/3</f>
        <v>1.4000000000000001</v>
      </c>
      <c r="O97">
        <v>0.45</v>
      </c>
      <c r="P97">
        <v>1.55</v>
      </c>
      <c r="Q97">
        <v>1.4</v>
      </c>
      <c r="R97">
        <v>0.4</v>
      </c>
      <c r="S97" s="3" t="s">
        <v>259</v>
      </c>
      <c r="U97" s="3" t="s">
        <v>421</v>
      </c>
      <c r="V97" s="14">
        <v>3</v>
      </c>
      <c r="W97" t="s">
        <v>369</v>
      </c>
    </row>
    <row r="98" spans="10:23">
      <c r="O98">
        <v>0.95</v>
      </c>
      <c r="P98">
        <v>0.5</v>
      </c>
      <c r="Q98">
        <v>0.2</v>
      </c>
      <c r="R98">
        <v>1.1000000000000001</v>
      </c>
      <c r="S98" s="3" t="s">
        <v>260</v>
      </c>
      <c r="U98" s="3" t="s">
        <v>513</v>
      </c>
      <c r="V98" s="14">
        <v>3</v>
      </c>
      <c r="W98" t="s">
        <v>254</v>
      </c>
    </row>
    <row r="99" spans="10:23">
      <c r="O99">
        <v>0.6</v>
      </c>
      <c r="P99">
        <v>0.6</v>
      </c>
      <c r="Q99">
        <v>0.3</v>
      </c>
      <c r="U99" s="3" t="s">
        <v>512</v>
      </c>
      <c r="V99" s="14">
        <v>10</v>
      </c>
    </row>
    <row r="100" spans="10:23">
      <c r="U100" s="11" t="s">
        <v>516</v>
      </c>
      <c r="V100" s="14">
        <v>8</v>
      </c>
      <c r="W100" t="s">
        <v>255</v>
      </c>
    </row>
    <row r="101" spans="10:23">
      <c r="U101" s="11" t="s">
        <v>527</v>
      </c>
      <c r="V101">
        <v>1</v>
      </c>
    </row>
    <row r="102" spans="10:23">
      <c r="U102" s="3" t="s">
        <v>569</v>
      </c>
      <c r="V102">
        <v>4</v>
      </c>
    </row>
    <row r="103" spans="10:23">
      <c r="U103" s="3" t="s">
        <v>509</v>
      </c>
      <c r="V103">
        <v>3</v>
      </c>
    </row>
    <row r="104" spans="10:23">
      <c r="U104" s="3" t="s">
        <v>367</v>
      </c>
      <c r="V104">
        <v>4</v>
      </c>
    </row>
    <row r="105" spans="10:23">
      <c r="U105" s="3" t="s">
        <v>528</v>
      </c>
      <c r="V105">
        <v>5</v>
      </c>
    </row>
    <row r="106" spans="10:23">
      <c r="U106" s="11" t="s">
        <v>518</v>
      </c>
      <c r="V106">
        <v>2</v>
      </c>
    </row>
    <row r="107" spans="10:23">
      <c r="U107" s="11" t="s">
        <v>515</v>
      </c>
      <c r="V107">
        <v>5</v>
      </c>
      <c r="W107" t="s">
        <v>256</v>
      </c>
    </row>
    <row r="108" spans="10:23">
      <c r="U108" s="3" t="s">
        <v>590</v>
      </c>
      <c r="V108">
        <v>4</v>
      </c>
    </row>
    <row r="109" spans="10:23">
      <c r="U109" s="3" t="s">
        <v>368</v>
      </c>
      <c r="V109">
        <v>1</v>
      </c>
    </row>
    <row r="110" spans="10:23">
      <c r="U110" s="3" t="s">
        <v>445</v>
      </c>
      <c r="V110">
        <v>2</v>
      </c>
    </row>
    <row r="111" spans="10:23" s="24" customFormat="1">
      <c r="J111" s="13"/>
      <c r="L111" s="62"/>
      <c r="M111" s="36"/>
      <c r="N111" s="45"/>
      <c r="S111" s="13"/>
      <c r="U111" s="3" t="s">
        <v>245</v>
      </c>
      <c r="V111" s="24">
        <v>1</v>
      </c>
    </row>
    <row r="112" spans="10:23" s="8" customFormat="1">
      <c r="J112" s="10"/>
      <c r="L112" s="61"/>
      <c r="M112" s="9"/>
      <c r="N112" s="44"/>
      <c r="S112" s="10"/>
      <c r="U112" s="10" t="s">
        <v>384</v>
      </c>
      <c r="V112" s="8">
        <v>2</v>
      </c>
    </row>
    <row r="113" spans="1:23">
      <c r="A113" s="1">
        <v>37849</v>
      </c>
      <c r="B113" t="s">
        <v>554</v>
      </c>
      <c r="C113" t="s">
        <v>563</v>
      </c>
      <c r="D113" t="s">
        <v>564</v>
      </c>
      <c r="E113" t="s">
        <v>565</v>
      </c>
      <c r="F113">
        <v>80</v>
      </c>
      <c r="G113">
        <v>2.6</v>
      </c>
      <c r="H113">
        <v>4.25</v>
      </c>
      <c r="I113" s="1">
        <v>37849</v>
      </c>
      <c r="J113" s="3" t="s">
        <v>575</v>
      </c>
      <c r="L113" s="60" t="s">
        <v>566</v>
      </c>
      <c r="M113" s="2" t="s">
        <v>261</v>
      </c>
      <c r="N113" s="43">
        <f>3.1/3</f>
        <v>1.0333333333333334</v>
      </c>
      <c r="O113">
        <v>2.1</v>
      </c>
      <c r="P113">
        <v>2</v>
      </c>
      <c r="Q113">
        <v>2</v>
      </c>
      <c r="R113">
        <v>0.2</v>
      </c>
      <c r="S113" s="3" t="s">
        <v>263</v>
      </c>
      <c r="T113">
        <v>16</v>
      </c>
      <c r="U113" s="3" t="s">
        <v>513</v>
      </c>
      <c r="V113" s="14">
        <v>6</v>
      </c>
      <c r="W113" t="s">
        <v>265</v>
      </c>
    </row>
    <row r="114" spans="1:23">
      <c r="J114" s="3" t="s">
        <v>575</v>
      </c>
      <c r="N114" s="43">
        <f>3.8/3</f>
        <v>1.2666666666666666</v>
      </c>
      <c r="O114">
        <v>2.2999999999999998</v>
      </c>
      <c r="P114">
        <v>1.6</v>
      </c>
      <c r="Q114">
        <v>1.9</v>
      </c>
      <c r="R114">
        <v>0.3</v>
      </c>
      <c r="S114" s="3" t="s">
        <v>262</v>
      </c>
      <c r="U114" s="3" t="s">
        <v>568</v>
      </c>
      <c r="V114" s="14">
        <v>2</v>
      </c>
    </row>
    <row r="115" spans="1:23">
      <c r="J115" s="3" t="s">
        <v>576</v>
      </c>
      <c r="N115" s="43">
        <f>4.8/3</f>
        <v>1.5999999999999999</v>
      </c>
      <c r="O115">
        <v>11</v>
      </c>
      <c r="P115">
        <v>3.3</v>
      </c>
      <c r="Q115">
        <v>6.5</v>
      </c>
      <c r="R115">
        <v>0.05</v>
      </c>
      <c r="S115" s="3" t="s">
        <v>264</v>
      </c>
      <c r="U115" s="3" t="s">
        <v>509</v>
      </c>
      <c r="V115" s="14">
        <v>1</v>
      </c>
    </row>
    <row r="116" spans="1:23">
      <c r="O116">
        <v>0.7</v>
      </c>
      <c r="P116">
        <v>0.8</v>
      </c>
      <c r="Q116">
        <v>0.2</v>
      </c>
      <c r="R116">
        <v>0.05</v>
      </c>
      <c r="S116" s="3" t="s">
        <v>264</v>
      </c>
      <c r="U116" s="3" t="s">
        <v>569</v>
      </c>
      <c r="V116" s="14">
        <v>4</v>
      </c>
      <c r="W116" t="s">
        <v>577</v>
      </c>
    </row>
    <row r="117" spans="1:23">
      <c r="O117">
        <v>0.62</v>
      </c>
      <c r="P117">
        <v>0.8</v>
      </c>
      <c r="Q117">
        <v>0.9</v>
      </c>
      <c r="U117" s="11" t="s">
        <v>518</v>
      </c>
      <c r="V117" s="14">
        <v>6</v>
      </c>
    </row>
    <row r="118" spans="1:23">
      <c r="U118" s="3" t="s">
        <v>512</v>
      </c>
      <c r="V118" s="14">
        <v>5</v>
      </c>
    </row>
    <row r="119" spans="1:23">
      <c r="U119" s="3" t="s">
        <v>367</v>
      </c>
      <c r="V119" s="14">
        <v>1</v>
      </c>
    </row>
    <row r="120" spans="1:23">
      <c r="U120" s="3" t="s">
        <v>511</v>
      </c>
      <c r="V120" s="14">
        <v>4</v>
      </c>
      <c r="W120" t="s">
        <v>460</v>
      </c>
    </row>
    <row r="121" spans="1:23">
      <c r="U121" s="11" t="s">
        <v>515</v>
      </c>
      <c r="V121" s="14">
        <v>6</v>
      </c>
      <c r="W121" t="s">
        <v>461</v>
      </c>
    </row>
    <row r="122" spans="1:23">
      <c r="U122" s="3" t="s">
        <v>590</v>
      </c>
      <c r="V122">
        <v>2</v>
      </c>
      <c r="W122" t="s">
        <v>462</v>
      </c>
    </row>
    <row r="123" spans="1:23">
      <c r="U123" s="3" t="s">
        <v>451</v>
      </c>
      <c r="V123">
        <v>1</v>
      </c>
    </row>
    <row r="124" spans="1:23">
      <c r="U124" s="11" t="s">
        <v>527</v>
      </c>
      <c r="V124">
        <v>1</v>
      </c>
    </row>
    <row r="125" spans="1:23">
      <c r="U125" s="3" t="s">
        <v>519</v>
      </c>
      <c r="V125">
        <v>1</v>
      </c>
    </row>
    <row r="126" spans="1:23">
      <c r="U126" s="3" t="s">
        <v>616</v>
      </c>
      <c r="V126">
        <v>2</v>
      </c>
    </row>
    <row r="127" spans="1:23">
      <c r="U127" s="11" t="s">
        <v>608</v>
      </c>
      <c r="V127">
        <v>2</v>
      </c>
      <c r="W127" t="s">
        <v>165</v>
      </c>
    </row>
    <row r="128" spans="1:23" s="8" customFormat="1">
      <c r="J128" s="10"/>
      <c r="L128" s="61"/>
      <c r="M128" s="9"/>
      <c r="N128" s="44"/>
      <c r="S128" s="10"/>
      <c r="U128" s="10" t="s">
        <v>458</v>
      </c>
      <c r="V128" s="8">
        <v>2</v>
      </c>
    </row>
    <row r="129" spans="1:23">
      <c r="A129" s="1">
        <v>37849</v>
      </c>
      <c r="B129" t="s">
        <v>554</v>
      </c>
      <c r="C129" t="s">
        <v>563</v>
      </c>
      <c r="D129" t="s">
        <v>564</v>
      </c>
      <c r="E129" t="s">
        <v>565</v>
      </c>
      <c r="F129">
        <v>80</v>
      </c>
      <c r="G129">
        <v>1.4</v>
      </c>
      <c r="H129">
        <v>2.6</v>
      </c>
      <c r="I129" s="1">
        <v>37849</v>
      </c>
      <c r="L129" s="60" t="s">
        <v>566</v>
      </c>
      <c r="M129" s="2" t="s">
        <v>463</v>
      </c>
      <c r="N129" s="43">
        <f>3.5/3</f>
        <v>1.1666666666666667</v>
      </c>
      <c r="O129">
        <v>6.1</v>
      </c>
      <c r="P129">
        <v>1.1499999999999999</v>
      </c>
      <c r="Q129">
        <v>1.05</v>
      </c>
      <c r="T129">
        <v>17</v>
      </c>
      <c r="U129" s="11" t="s">
        <v>518</v>
      </c>
      <c r="V129" s="14">
        <v>4</v>
      </c>
      <c r="W129" t="s">
        <v>464</v>
      </c>
    </row>
    <row r="130" spans="1:23">
      <c r="N130" s="43">
        <f>3.3/3</f>
        <v>1.0999999999999999</v>
      </c>
      <c r="O130">
        <v>0.85</v>
      </c>
      <c r="P130">
        <v>0.7</v>
      </c>
      <c r="Q130">
        <v>4.05</v>
      </c>
      <c r="U130" s="3" t="s">
        <v>519</v>
      </c>
      <c r="V130" s="14">
        <v>1</v>
      </c>
    </row>
    <row r="131" spans="1:23">
      <c r="N131" s="43">
        <f>3.75/3</f>
        <v>1.25</v>
      </c>
      <c r="O131">
        <v>10</v>
      </c>
      <c r="P131">
        <v>3.5</v>
      </c>
      <c r="Q131">
        <v>9.3000000000000007</v>
      </c>
      <c r="U131" s="3" t="s">
        <v>569</v>
      </c>
      <c r="V131" s="14">
        <v>5</v>
      </c>
    </row>
    <row r="132" spans="1:23">
      <c r="U132" s="3" t="s">
        <v>528</v>
      </c>
      <c r="V132" s="14">
        <v>2</v>
      </c>
      <c r="W132" t="s">
        <v>369</v>
      </c>
    </row>
    <row r="133" spans="1:23">
      <c r="U133" s="3" t="s">
        <v>511</v>
      </c>
      <c r="V133" s="14">
        <v>6</v>
      </c>
      <c r="W133" t="s">
        <v>465</v>
      </c>
    </row>
    <row r="134" spans="1:23">
      <c r="U134" s="3" t="s">
        <v>509</v>
      </c>
      <c r="V134">
        <v>1</v>
      </c>
    </row>
    <row r="135" spans="1:23">
      <c r="U135" s="11" t="s">
        <v>608</v>
      </c>
      <c r="V135">
        <v>2</v>
      </c>
    </row>
    <row r="136" spans="1:23">
      <c r="U136" s="3" t="s">
        <v>616</v>
      </c>
      <c r="V136">
        <v>1</v>
      </c>
    </row>
    <row r="137" spans="1:23">
      <c r="U137" s="3" t="s">
        <v>513</v>
      </c>
      <c r="V137">
        <v>5</v>
      </c>
      <c r="W137" t="s">
        <v>466</v>
      </c>
    </row>
    <row r="138" spans="1:23">
      <c r="U138" s="3" t="s">
        <v>367</v>
      </c>
      <c r="V138">
        <v>1</v>
      </c>
    </row>
    <row r="139" spans="1:23">
      <c r="U139" s="11" t="s">
        <v>515</v>
      </c>
      <c r="V139">
        <v>6</v>
      </c>
      <c r="W139" t="s">
        <v>467</v>
      </c>
    </row>
    <row r="140" spans="1:23">
      <c r="U140" s="3" t="s">
        <v>590</v>
      </c>
      <c r="V140">
        <v>2</v>
      </c>
      <c r="W140" t="s">
        <v>462</v>
      </c>
    </row>
    <row r="141" spans="1:23">
      <c r="U141" s="3" t="s">
        <v>578</v>
      </c>
      <c r="V141">
        <v>1</v>
      </c>
      <c r="W141" t="s">
        <v>579</v>
      </c>
    </row>
    <row r="142" spans="1:23">
      <c r="U142" s="11" t="s">
        <v>421</v>
      </c>
      <c r="V142">
        <v>2</v>
      </c>
      <c r="W142" t="s">
        <v>165</v>
      </c>
    </row>
    <row r="143" spans="1:23">
      <c r="U143" s="3" t="s">
        <v>580</v>
      </c>
      <c r="W143" t="s">
        <v>376</v>
      </c>
    </row>
    <row r="144" spans="1:23">
      <c r="U144" s="3" t="s">
        <v>468</v>
      </c>
      <c r="V144">
        <v>2</v>
      </c>
      <c r="W144" t="s">
        <v>369</v>
      </c>
    </row>
    <row r="145" spans="1:23" s="8" customFormat="1">
      <c r="J145" s="10"/>
      <c r="L145" s="61"/>
      <c r="M145" s="9"/>
      <c r="N145" s="44"/>
      <c r="S145" s="10"/>
      <c r="U145" s="10" t="s">
        <v>512</v>
      </c>
      <c r="V145" s="8">
        <v>4</v>
      </c>
    </row>
    <row r="146" spans="1:23">
      <c r="A146" s="1">
        <v>37851</v>
      </c>
      <c r="B146" t="s">
        <v>554</v>
      </c>
      <c r="C146" t="s">
        <v>411</v>
      </c>
      <c r="D146" t="s">
        <v>55</v>
      </c>
      <c r="E146" t="s">
        <v>56</v>
      </c>
      <c r="F146">
        <v>80</v>
      </c>
      <c r="G146">
        <v>3.85</v>
      </c>
      <c r="H146">
        <v>6.35</v>
      </c>
      <c r="I146" s="1">
        <v>37851</v>
      </c>
      <c r="J146" s="3" t="s">
        <v>247</v>
      </c>
      <c r="K146" t="s">
        <v>332</v>
      </c>
      <c r="L146" s="60" t="s">
        <v>566</v>
      </c>
      <c r="M146" s="2" t="s">
        <v>412</v>
      </c>
      <c r="N146" s="43">
        <f>4.6/3</f>
        <v>1.5333333333333332</v>
      </c>
      <c r="O146">
        <v>1.35</v>
      </c>
      <c r="P146">
        <v>1.2</v>
      </c>
      <c r="Q146">
        <v>0.85</v>
      </c>
      <c r="R146">
        <v>0.18</v>
      </c>
      <c r="S146" s="3" t="s">
        <v>45</v>
      </c>
      <c r="T146">
        <v>26</v>
      </c>
      <c r="U146" s="3" t="s">
        <v>509</v>
      </c>
      <c r="V146" s="14">
        <v>2</v>
      </c>
    </row>
    <row r="147" spans="1:23">
      <c r="J147" s="3" t="s">
        <v>575</v>
      </c>
      <c r="N147" s="43">
        <f>3.7/3</f>
        <v>1.2333333333333334</v>
      </c>
      <c r="O147">
        <v>1.3</v>
      </c>
      <c r="P147">
        <v>0.5</v>
      </c>
      <c r="Q147">
        <v>0.95</v>
      </c>
      <c r="R147">
        <v>0.5</v>
      </c>
      <c r="S147" s="3" t="s">
        <v>49</v>
      </c>
      <c r="U147" s="3" t="s">
        <v>422</v>
      </c>
      <c r="V147" s="14">
        <v>1</v>
      </c>
    </row>
    <row r="148" spans="1:23">
      <c r="J148" s="3" t="s">
        <v>248</v>
      </c>
      <c r="N148" s="43">
        <f>3.95/3</f>
        <v>1.3166666666666667</v>
      </c>
      <c r="O148">
        <v>1.6</v>
      </c>
      <c r="P148">
        <v>0.75</v>
      </c>
      <c r="Q148">
        <v>0.3</v>
      </c>
      <c r="R148">
        <v>0.5</v>
      </c>
      <c r="S148" s="3" t="s">
        <v>46</v>
      </c>
      <c r="U148" s="3" t="s">
        <v>569</v>
      </c>
      <c r="V148" s="14">
        <v>3</v>
      </c>
      <c r="W148" t="s">
        <v>413</v>
      </c>
    </row>
    <row r="149" spans="1:23">
      <c r="J149" s="3" t="s">
        <v>249</v>
      </c>
      <c r="O149">
        <v>0.5</v>
      </c>
      <c r="P149">
        <v>0.7</v>
      </c>
      <c r="Q149">
        <v>0.9</v>
      </c>
      <c r="R149">
        <v>0.2</v>
      </c>
      <c r="S149" s="3" t="s">
        <v>47</v>
      </c>
      <c r="U149" s="11" t="s">
        <v>516</v>
      </c>
      <c r="V149" s="14">
        <v>14</v>
      </c>
      <c r="W149" t="s">
        <v>387</v>
      </c>
    </row>
    <row r="150" spans="1:23">
      <c r="J150" s="3" t="s">
        <v>250</v>
      </c>
      <c r="O150">
        <v>0.65</v>
      </c>
      <c r="P150">
        <v>0.25</v>
      </c>
      <c r="Q150">
        <v>0.6</v>
      </c>
      <c r="R150">
        <v>0.6</v>
      </c>
      <c r="S150" s="3" t="s">
        <v>48</v>
      </c>
      <c r="U150" s="3" t="s">
        <v>614</v>
      </c>
      <c r="V150" s="14">
        <v>3</v>
      </c>
    </row>
    <row r="151" spans="1:23">
      <c r="J151" s="3" t="s">
        <v>251</v>
      </c>
      <c r="U151" s="11" t="s">
        <v>608</v>
      </c>
      <c r="V151" s="14">
        <v>4</v>
      </c>
      <c r="W151" t="s">
        <v>414</v>
      </c>
    </row>
    <row r="152" spans="1:23">
      <c r="J152" s="3" t="s">
        <v>43</v>
      </c>
      <c r="U152" s="3" t="s">
        <v>528</v>
      </c>
      <c r="V152" s="14">
        <v>8</v>
      </c>
      <c r="W152" t="s">
        <v>415</v>
      </c>
    </row>
    <row r="153" spans="1:23">
      <c r="U153" s="3" t="s">
        <v>511</v>
      </c>
      <c r="V153" s="14">
        <v>4</v>
      </c>
      <c r="W153" t="s">
        <v>416</v>
      </c>
    </row>
    <row r="154" spans="1:23">
      <c r="U154" s="11" t="s">
        <v>515</v>
      </c>
      <c r="V154" s="14">
        <v>4</v>
      </c>
      <c r="W154" t="s">
        <v>460</v>
      </c>
    </row>
    <row r="155" spans="1:23">
      <c r="U155" s="3" t="s">
        <v>513</v>
      </c>
      <c r="V155" s="14">
        <v>13</v>
      </c>
      <c r="W155" t="s">
        <v>417</v>
      </c>
    </row>
    <row r="156" spans="1:23">
      <c r="U156" s="3" t="s">
        <v>367</v>
      </c>
      <c r="V156" s="14">
        <v>1</v>
      </c>
      <c r="W156" t="s">
        <v>418</v>
      </c>
    </row>
    <row r="157" spans="1:23">
      <c r="U157" s="11" t="s">
        <v>527</v>
      </c>
      <c r="V157" s="14">
        <v>2</v>
      </c>
      <c r="W157" t="s">
        <v>419</v>
      </c>
    </row>
    <row r="158" spans="1:23">
      <c r="U158" s="3" t="s">
        <v>590</v>
      </c>
      <c r="V158" s="14">
        <v>1</v>
      </c>
      <c r="W158" t="s">
        <v>420</v>
      </c>
    </row>
    <row r="159" spans="1:23">
      <c r="U159" s="11" t="s">
        <v>421</v>
      </c>
      <c r="V159" s="14">
        <v>1</v>
      </c>
      <c r="W159" t="s">
        <v>239</v>
      </c>
    </row>
    <row r="160" spans="1:23">
      <c r="U160" s="3" t="s">
        <v>512</v>
      </c>
      <c r="V160" s="14">
        <v>3</v>
      </c>
    </row>
    <row r="161" spans="1:23">
      <c r="U161" s="3" t="s">
        <v>468</v>
      </c>
      <c r="V161" s="14">
        <v>2</v>
      </c>
      <c r="W161" t="s">
        <v>369</v>
      </c>
    </row>
    <row r="162" spans="1:23">
      <c r="U162" s="3" t="s">
        <v>240</v>
      </c>
      <c r="V162" s="14">
        <v>3</v>
      </c>
    </row>
    <row r="163" spans="1:23">
      <c r="U163" s="3" t="s">
        <v>241</v>
      </c>
      <c r="V163" s="14">
        <v>1</v>
      </c>
    </row>
    <row r="164" spans="1:23">
      <c r="U164" s="3" t="s">
        <v>242</v>
      </c>
      <c r="V164" s="14">
        <v>1</v>
      </c>
      <c r="W164" t="s">
        <v>243</v>
      </c>
    </row>
    <row r="165" spans="1:23">
      <c r="U165" s="3" t="s">
        <v>244</v>
      </c>
      <c r="V165" s="14">
        <v>1</v>
      </c>
    </row>
    <row r="166" spans="1:23">
      <c r="U166" s="3" t="s">
        <v>568</v>
      </c>
      <c r="V166" s="14">
        <v>1</v>
      </c>
    </row>
    <row r="167" spans="1:23">
      <c r="U167" s="3" t="s">
        <v>177</v>
      </c>
      <c r="V167" s="14">
        <v>1</v>
      </c>
    </row>
    <row r="168" spans="1:23">
      <c r="U168" s="3" t="s">
        <v>368</v>
      </c>
      <c r="V168" s="14">
        <v>1</v>
      </c>
    </row>
    <row r="169" spans="1:23">
      <c r="U169" s="3" t="s">
        <v>385</v>
      </c>
      <c r="V169" s="14">
        <v>1</v>
      </c>
    </row>
    <row r="170" spans="1:23">
      <c r="U170" s="3" t="s">
        <v>354</v>
      </c>
      <c r="V170" s="14">
        <v>1</v>
      </c>
    </row>
    <row r="171" spans="1:23" s="8" customFormat="1">
      <c r="J171" s="10"/>
      <c r="L171" s="61"/>
      <c r="M171" s="9"/>
      <c r="N171" s="44"/>
      <c r="S171" s="10"/>
      <c r="U171" s="10" t="s">
        <v>246</v>
      </c>
      <c r="V171" s="15">
        <v>1</v>
      </c>
    </row>
    <row r="172" spans="1:23">
      <c r="A172" s="1">
        <v>37851</v>
      </c>
      <c r="B172" t="s">
        <v>554</v>
      </c>
      <c r="C172" t="s">
        <v>411</v>
      </c>
      <c r="D172" t="s">
        <v>55</v>
      </c>
      <c r="E172" t="s">
        <v>56</v>
      </c>
      <c r="F172">
        <v>80</v>
      </c>
      <c r="G172">
        <v>4.0999999999999996</v>
      </c>
      <c r="H172">
        <v>4.7</v>
      </c>
      <c r="I172" s="1">
        <v>37851</v>
      </c>
      <c r="J172" s="3" t="s">
        <v>44</v>
      </c>
      <c r="L172" s="60" t="s">
        <v>521</v>
      </c>
      <c r="M172" s="2" t="s">
        <v>50</v>
      </c>
      <c r="N172" s="43">
        <f>3.1/3</f>
        <v>1.0333333333333334</v>
      </c>
      <c r="O172">
        <v>0.65</v>
      </c>
      <c r="P172">
        <v>0.7</v>
      </c>
      <c r="Q172">
        <v>0.8</v>
      </c>
      <c r="T172">
        <v>16</v>
      </c>
      <c r="U172" s="3" t="s">
        <v>613</v>
      </c>
      <c r="V172" s="14">
        <v>2</v>
      </c>
      <c r="W172" t="s">
        <v>51</v>
      </c>
    </row>
    <row r="173" spans="1:23">
      <c r="N173" s="43">
        <f>3.6/2</f>
        <v>1.8</v>
      </c>
      <c r="O173">
        <v>0.4</v>
      </c>
      <c r="P173">
        <v>0.75</v>
      </c>
      <c r="Q173">
        <v>0.7</v>
      </c>
      <c r="U173" s="3" t="s">
        <v>368</v>
      </c>
      <c r="V173" s="14">
        <v>1</v>
      </c>
      <c r="W173" t="s">
        <v>54</v>
      </c>
    </row>
    <row r="174" spans="1:23">
      <c r="N174" s="43">
        <f>3.5/3</f>
        <v>1.1666666666666667</v>
      </c>
      <c r="O174">
        <v>1.2</v>
      </c>
      <c r="P174">
        <v>0.55000000000000004</v>
      </c>
      <c r="Q174">
        <v>0.4</v>
      </c>
      <c r="U174" s="3" t="s">
        <v>569</v>
      </c>
      <c r="V174" s="14">
        <v>2</v>
      </c>
    </row>
    <row r="175" spans="1:23">
      <c r="O175">
        <v>0.4</v>
      </c>
      <c r="P175">
        <v>0.5</v>
      </c>
      <c r="Q175">
        <v>0.4</v>
      </c>
      <c r="U175" s="3" t="s">
        <v>513</v>
      </c>
      <c r="V175" s="14">
        <v>3</v>
      </c>
      <c r="W175" t="s">
        <v>254</v>
      </c>
    </row>
    <row r="176" spans="1:23">
      <c r="O176">
        <v>0.45</v>
      </c>
      <c r="P176">
        <v>0.5</v>
      </c>
      <c r="Q176">
        <v>0.2</v>
      </c>
      <c r="U176" s="3" t="s">
        <v>590</v>
      </c>
      <c r="V176" s="14">
        <v>2</v>
      </c>
      <c r="W176" t="s">
        <v>165</v>
      </c>
    </row>
    <row r="177" spans="1:23">
      <c r="U177" s="3" t="s">
        <v>385</v>
      </c>
      <c r="V177" s="14">
        <v>15</v>
      </c>
    </row>
    <row r="178" spans="1:23">
      <c r="U178" s="11" t="s">
        <v>527</v>
      </c>
      <c r="V178" s="14">
        <v>1</v>
      </c>
    </row>
    <row r="179" spans="1:23">
      <c r="U179" s="3" t="s">
        <v>511</v>
      </c>
      <c r="V179" s="14">
        <v>1</v>
      </c>
    </row>
    <row r="180" spans="1:23">
      <c r="U180" s="11" t="s">
        <v>518</v>
      </c>
      <c r="V180" s="14">
        <v>18</v>
      </c>
    </row>
    <row r="181" spans="1:23">
      <c r="U181" s="3" t="s">
        <v>509</v>
      </c>
      <c r="V181" s="14">
        <v>1</v>
      </c>
    </row>
    <row r="182" spans="1:23">
      <c r="U182" s="11" t="s">
        <v>516</v>
      </c>
      <c r="V182" s="14">
        <v>2</v>
      </c>
      <c r="W182" t="s">
        <v>52</v>
      </c>
    </row>
    <row r="183" spans="1:23">
      <c r="U183" s="3" t="s">
        <v>519</v>
      </c>
      <c r="V183" s="14">
        <v>2</v>
      </c>
    </row>
    <row r="184" spans="1:23">
      <c r="U184" s="11" t="s">
        <v>524</v>
      </c>
      <c r="V184" s="14">
        <v>3</v>
      </c>
    </row>
    <row r="185" spans="1:23">
      <c r="U185" s="3" t="s">
        <v>468</v>
      </c>
      <c r="V185" s="14">
        <v>3</v>
      </c>
      <c r="W185" t="s">
        <v>53</v>
      </c>
    </row>
    <row r="186" spans="1:23">
      <c r="U186" s="3" t="s">
        <v>616</v>
      </c>
      <c r="V186" s="14">
        <v>2</v>
      </c>
    </row>
    <row r="187" spans="1:23" s="8" customFormat="1">
      <c r="J187" s="10"/>
      <c r="L187" s="61"/>
      <c r="M187" s="9"/>
      <c r="N187" s="44"/>
      <c r="S187" s="10"/>
      <c r="U187" s="10" t="s">
        <v>568</v>
      </c>
      <c r="V187" s="15">
        <v>1</v>
      </c>
    </row>
    <row r="188" spans="1:23">
      <c r="A188" s="1">
        <v>37852</v>
      </c>
      <c r="B188" t="s">
        <v>554</v>
      </c>
      <c r="C188" t="s">
        <v>520</v>
      </c>
      <c r="D188" t="s">
        <v>157</v>
      </c>
      <c r="E188" t="s">
        <v>158</v>
      </c>
      <c r="F188">
        <v>81</v>
      </c>
      <c r="G188">
        <v>5.8</v>
      </c>
      <c r="H188">
        <v>8.5</v>
      </c>
      <c r="I188" s="1">
        <v>37852</v>
      </c>
      <c r="J188" s="3" t="s">
        <v>267</v>
      </c>
      <c r="L188" s="60" t="s">
        <v>556</v>
      </c>
      <c r="M188" s="2" t="s">
        <v>271</v>
      </c>
      <c r="N188" s="43">
        <f>3/3</f>
        <v>1</v>
      </c>
      <c r="R188">
        <v>0.65</v>
      </c>
      <c r="S188" s="3" t="s">
        <v>278</v>
      </c>
      <c r="T188">
        <v>5</v>
      </c>
      <c r="U188" s="11" t="s">
        <v>450</v>
      </c>
      <c r="V188" s="14">
        <v>10</v>
      </c>
      <c r="W188" t="s">
        <v>272</v>
      </c>
    </row>
    <row r="189" spans="1:23">
      <c r="J189" s="3" t="s">
        <v>268</v>
      </c>
      <c r="N189" s="43">
        <f>3.01/3</f>
        <v>1.0033333333333332</v>
      </c>
      <c r="R189">
        <v>0.77</v>
      </c>
      <c r="S189" s="3" t="s">
        <v>279</v>
      </c>
      <c r="U189" s="3" t="s">
        <v>561</v>
      </c>
      <c r="V189" s="14">
        <v>10</v>
      </c>
    </row>
    <row r="190" spans="1:23">
      <c r="J190" s="3" t="s">
        <v>269</v>
      </c>
      <c r="N190" s="43">
        <f>3/3</f>
        <v>1</v>
      </c>
      <c r="R190">
        <v>0.75</v>
      </c>
      <c r="S190" s="3" t="s">
        <v>479</v>
      </c>
      <c r="U190" s="11" t="s">
        <v>359</v>
      </c>
      <c r="V190" s="14">
        <v>4</v>
      </c>
      <c r="W190" s="94" t="s">
        <v>274</v>
      </c>
    </row>
    <row r="191" spans="1:23">
      <c r="J191" s="3" t="s">
        <v>270</v>
      </c>
      <c r="R191">
        <v>0.55000000000000004</v>
      </c>
      <c r="S191" s="3" t="s">
        <v>276</v>
      </c>
      <c r="U191" s="3" t="s">
        <v>614</v>
      </c>
      <c r="V191" s="14">
        <v>30</v>
      </c>
      <c r="W191" t="s">
        <v>273</v>
      </c>
    </row>
    <row r="192" spans="1:23" s="8" customFormat="1">
      <c r="J192" s="10" t="s">
        <v>270</v>
      </c>
      <c r="L192" s="61"/>
      <c r="M192" s="9"/>
      <c r="N192" s="44"/>
      <c r="R192" s="8">
        <v>0.85</v>
      </c>
      <c r="S192" s="10" t="s">
        <v>277</v>
      </c>
      <c r="U192" s="10" t="s">
        <v>587</v>
      </c>
      <c r="V192" s="15">
        <v>7</v>
      </c>
      <c r="W192" s="8" t="s">
        <v>275</v>
      </c>
    </row>
    <row r="193" spans="1:23">
      <c r="A193" s="1">
        <v>37854</v>
      </c>
      <c r="B193" t="s">
        <v>554</v>
      </c>
      <c r="C193" t="s">
        <v>362</v>
      </c>
      <c r="D193" t="s">
        <v>357</v>
      </c>
      <c r="E193" t="s">
        <v>156</v>
      </c>
      <c r="F193">
        <v>80</v>
      </c>
      <c r="G193">
        <v>0.5</v>
      </c>
      <c r="H193">
        <v>3</v>
      </c>
      <c r="I193" s="1">
        <v>37854</v>
      </c>
      <c r="J193" s="3" t="s">
        <v>406</v>
      </c>
      <c r="L193" s="60" t="s">
        <v>521</v>
      </c>
      <c r="M193" s="2" t="s">
        <v>485</v>
      </c>
      <c r="N193" s="43">
        <f>3.2/3</f>
        <v>1.0666666666666667</v>
      </c>
      <c r="O193">
        <v>0.2</v>
      </c>
      <c r="P193">
        <v>0.06</v>
      </c>
      <c r="Q193">
        <v>0.05</v>
      </c>
      <c r="T193">
        <v>20</v>
      </c>
      <c r="U193" s="11" t="s">
        <v>527</v>
      </c>
      <c r="V193" s="14">
        <v>1</v>
      </c>
    </row>
    <row r="194" spans="1:23">
      <c r="N194" s="43">
        <f>3.4/3</f>
        <v>1.1333333333333333</v>
      </c>
      <c r="O194">
        <v>0.27</v>
      </c>
      <c r="P194">
        <v>0.08</v>
      </c>
      <c r="Q194">
        <v>0.05</v>
      </c>
      <c r="U194" s="3" t="s">
        <v>512</v>
      </c>
      <c r="V194" s="14">
        <v>2</v>
      </c>
    </row>
    <row r="195" spans="1:23">
      <c r="N195" s="43">
        <f>3.7/3</f>
        <v>1.2333333333333334</v>
      </c>
      <c r="O195">
        <v>1.65</v>
      </c>
      <c r="P195">
        <v>0.85</v>
      </c>
      <c r="Q195">
        <v>0.5</v>
      </c>
      <c r="U195" s="3" t="s">
        <v>569</v>
      </c>
      <c r="V195" s="14">
        <v>5</v>
      </c>
    </row>
    <row r="196" spans="1:23">
      <c r="O196">
        <v>1.45</v>
      </c>
      <c r="P196">
        <v>0.69</v>
      </c>
      <c r="Q196">
        <v>0.25</v>
      </c>
      <c r="U196" s="3" t="s">
        <v>368</v>
      </c>
      <c r="V196" s="14">
        <v>7</v>
      </c>
      <c r="W196" t="s">
        <v>486</v>
      </c>
    </row>
    <row r="197" spans="1:23">
      <c r="U197" s="11" t="s">
        <v>516</v>
      </c>
      <c r="V197" s="14">
        <v>4</v>
      </c>
      <c r="W197" t="s">
        <v>487</v>
      </c>
    </row>
    <row r="198" spans="1:23">
      <c r="U198" s="11" t="s">
        <v>518</v>
      </c>
      <c r="V198" s="14">
        <v>8</v>
      </c>
    </row>
    <row r="199" spans="1:23">
      <c r="U199" s="3" t="s">
        <v>590</v>
      </c>
      <c r="V199" s="14">
        <v>4</v>
      </c>
      <c r="W199" t="s">
        <v>488</v>
      </c>
    </row>
    <row r="200" spans="1:23">
      <c r="U200" s="11" t="s">
        <v>524</v>
      </c>
      <c r="V200" s="14">
        <v>2</v>
      </c>
      <c r="W200" t="s">
        <v>489</v>
      </c>
    </row>
    <row r="201" spans="1:23">
      <c r="U201" s="3" t="s">
        <v>513</v>
      </c>
      <c r="V201" s="14">
        <v>7</v>
      </c>
      <c r="W201" t="s">
        <v>490</v>
      </c>
    </row>
    <row r="202" spans="1:23">
      <c r="U202" s="3" t="s">
        <v>509</v>
      </c>
      <c r="V202" s="14">
        <v>1</v>
      </c>
    </row>
    <row r="203" spans="1:23">
      <c r="U203" s="3" t="s">
        <v>561</v>
      </c>
      <c r="V203" s="14">
        <v>3</v>
      </c>
    </row>
    <row r="204" spans="1:23">
      <c r="U204" s="3" t="s">
        <v>511</v>
      </c>
      <c r="V204" s="14">
        <v>3</v>
      </c>
    </row>
    <row r="205" spans="1:23">
      <c r="U205" s="3" t="s">
        <v>616</v>
      </c>
      <c r="V205" s="14">
        <v>4</v>
      </c>
    </row>
    <row r="206" spans="1:23">
      <c r="U206" s="3" t="s">
        <v>491</v>
      </c>
      <c r="V206" s="14">
        <v>1</v>
      </c>
    </row>
    <row r="207" spans="1:23">
      <c r="U207" s="3" t="s">
        <v>445</v>
      </c>
      <c r="V207" s="14">
        <v>2</v>
      </c>
    </row>
    <row r="208" spans="1:23">
      <c r="U208" s="3" t="s">
        <v>525</v>
      </c>
      <c r="V208" s="14">
        <v>1</v>
      </c>
    </row>
    <row r="209" spans="1:23">
      <c r="U209" s="3" t="s">
        <v>519</v>
      </c>
      <c r="V209" s="14">
        <v>1</v>
      </c>
    </row>
    <row r="210" spans="1:23">
      <c r="U210" s="3" t="s">
        <v>367</v>
      </c>
      <c r="V210" s="14">
        <v>4</v>
      </c>
    </row>
    <row r="211" spans="1:23">
      <c r="U211" s="3" t="s">
        <v>383</v>
      </c>
      <c r="V211" s="14">
        <v>10</v>
      </c>
      <c r="W211" t="s">
        <v>492</v>
      </c>
    </row>
    <row r="212" spans="1:23" s="8" customFormat="1">
      <c r="J212" s="10"/>
      <c r="L212" s="61"/>
      <c r="M212" s="9"/>
      <c r="N212" s="44"/>
      <c r="S212" s="10"/>
      <c r="U212" s="10" t="s">
        <v>245</v>
      </c>
      <c r="V212" s="15">
        <v>1</v>
      </c>
    </row>
    <row r="213" spans="1:23">
      <c r="A213" s="1">
        <v>37854</v>
      </c>
      <c r="B213" t="s">
        <v>554</v>
      </c>
      <c r="C213" t="s">
        <v>411</v>
      </c>
      <c r="D213" t="s">
        <v>55</v>
      </c>
      <c r="E213" t="s">
        <v>56</v>
      </c>
      <c r="F213">
        <v>80</v>
      </c>
      <c r="G213">
        <v>5.7</v>
      </c>
      <c r="H213">
        <v>8.8000000000000007</v>
      </c>
      <c r="I213" s="1">
        <v>37854</v>
      </c>
      <c r="J213" s="3" t="s">
        <v>373</v>
      </c>
      <c r="L213" s="60" t="s">
        <v>521</v>
      </c>
      <c r="M213" s="2" t="s">
        <v>493</v>
      </c>
      <c r="N213" s="43">
        <f>3.2/3</f>
        <v>1.0666666666666667</v>
      </c>
      <c r="O213">
        <v>2.75</v>
      </c>
      <c r="P213">
        <v>1.4</v>
      </c>
      <c r="Q213">
        <v>0.75</v>
      </c>
      <c r="T213">
        <v>20</v>
      </c>
      <c r="U213" s="11" t="s">
        <v>527</v>
      </c>
      <c r="V213" s="14">
        <v>6</v>
      </c>
      <c r="W213" t="s">
        <v>318</v>
      </c>
    </row>
    <row r="214" spans="1:23">
      <c r="N214" s="43">
        <f>3.25/3</f>
        <v>1.0833333333333333</v>
      </c>
      <c r="O214">
        <v>1.05</v>
      </c>
      <c r="P214">
        <v>0.8</v>
      </c>
      <c r="Q214">
        <v>0.75</v>
      </c>
      <c r="U214" s="3" t="s">
        <v>458</v>
      </c>
      <c r="V214" s="14">
        <v>1</v>
      </c>
    </row>
    <row r="215" spans="1:23">
      <c r="N215" s="43">
        <f>3.25/3</f>
        <v>1.0833333333333333</v>
      </c>
      <c r="O215">
        <v>0.55000000000000004</v>
      </c>
      <c r="P215">
        <v>0.25</v>
      </c>
      <c r="Q215">
        <v>0.4</v>
      </c>
      <c r="U215" s="11" t="s">
        <v>515</v>
      </c>
      <c r="V215" s="14">
        <v>2</v>
      </c>
      <c r="W215" t="s">
        <v>167</v>
      </c>
    </row>
    <row r="216" spans="1:23">
      <c r="O216">
        <v>0.5</v>
      </c>
      <c r="P216">
        <v>0.26</v>
      </c>
      <c r="Q216">
        <v>0.4</v>
      </c>
      <c r="U216" s="3" t="s">
        <v>590</v>
      </c>
      <c r="V216" s="14">
        <v>2</v>
      </c>
      <c r="W216" t="s">
        <v>603</v>
      </c>
    </row>
    <row r="217" spans="1:23">
      <c r="O217">
        <v>0.48</v>
      </c>
      <c r="P217">
        <v>0.27</v>
      </c>
      <c r="Q217">
        <v>0.38</v>
      </c>
      <c r="U217" s="11" t="s">
        <v>518</v>
      </c>
      <c r="V217" s="14">
        <v>7</v>
      </c>
    </row>
    <row r="218" spans="1:23">
      <c r="U218" s="3" t="s">
        <v>614</v>
      </c>
      <c r="V218" s="14">
        <v>1</v>
      </c>
    </row>
    <row r="219" spans="1:23">
      <c r="U219" s="3" t="s">
        <v>561</v>
      </c>
      <c r="V219" s="14">
        <v>9</v>
      </c>
    </row>
    <row r="220" spans="1:23">
      <c r="U220" s="3" t="s">
        <v>367</v>
      </c>
      <c r="V220" s="14">
        <v>1</v>
      </c>
    </row>
    <row r="221" spans="1:23">
      <c r="U221" s="11" t="s">
        <v>516</v>
      </c>
      <c r="V221" s="14">
        <v>4</v>
      </c>
      <c r="W221" t="s">
        <v>319</v>
      </c>
    </row>
    <row r="222" spans="1:23">
      <c r="U222" s="3" t="s">
        <v>509</v>
      </c>
      <c r="V222" s="14">
        <v>1</v>
      </c>
    </row>
    <row r="223" spans="1:23">
      <c r="U223" s="3" t="s">
        <v>525</v>
      </c>
      <c r="V223" s="14">
        <v>3</v>
      </c>
    </row>
    <row r="224" spans="1:23">
      <c r="U224" s="3" t="s">
        <v>513</v>
      </c>
      <c r="V224" s="14">
        <v>3</v>
      </c>
      <c r="W224" t="s">
        <v>53</v>
      </c>
    </row>
    <row r="225" spans="1:23">
      <c r="U225" s="11" t="s">
        <v>608</v>
      </c>
      <c r="V225" s="14">
        <v>2</v>
      </c>
      <c r="W225" t="s">
        <v>165</v>
      </c>
    </row>
    <row r="226" spans="1:23">
      <c r="U226" s="3" t="s">
        <v>528</v>
      </c>
      <c r="V226" s="14">
        <v>1</v>
      </c>
    </row>
    <row r="227" spans="1:23">
      <c r="U227" s="3" t="s">
        <v>511</v>
      </c>
      <c r="V227" s="14">
        <v>2</v>
      </c>
    </row>
    <row r="228" spans="1:23">
      <c r="U228" s="3" t="s">
        <v>512</v>
      </c>
      <c r="V228" s="14">
        <v>2</v>
      </c>
    </row>
    <row r="229" spans="1:23">
      <c r="U229" s="3" t="s">
        <v>616</v>
      </c>
      <c r="V229" s="14">
        <v>4</v>
      </c>
    </row>
    <row r="230" spans="1:23">
      <c r="U230" s="3" t="s">
        <v>519</v>
      </c>
      <c r="V230" s="14">
        <v>1</v>
      </c>
    </row>
    <row r="231" spans="1:23">
      <c r="U231" s="3" t="s">
        <v>168</v>
      </c>
      <c r="V231" t="s">
        <v>510</v>
      </c>
      <c r="W231" t="s">
        <v>320</v>
      </c>
    </row>
    <row r="232" spans="1:23" s="8" customFormat="1">
      <c r="J232" s="10"/>
      <c r="L232" s="61"/>
      <c r="M232" s="9"/>
      <c r="N232" s="44"/>
      <c r="S232" s="10"/>
      <c r="U232" s="12" t="s">
        <v>359</v>
      </c>
      <c r="V232" s="8">
        <v>2</v>
      </c>
      <c r="W232" s="8" t="s">
        <v>321</v>
      </c>
    </row>
    <row r="233" spans="1:23">
      <c r="A233" s="1">
        <v>37855</v>
      </c>
      <c r="B233" t="s">
        <v>554</v>
      </c>
      <c r="C233" t="s">
        <v>329</v>
      </c>
      <c r="F233">
        <v>80</v>
      </c>
      <c r="G233">
        <v>3.2</v>
      </c>
      <c r="H233">
        <v>3.5</v>
      </c>
      <c r="I233" s="1">
        <v>37855</v>
      </c>
      <c r="K233" t="s">
        <v>330</v>
      </c>
      <c r="L233" s="60" t="s">
        <v>556</v>
      </c>
      <c r="M233" s="2" t="s">
        <v>333</v>
      </c>
      <c r="N233" s="43">
        <f>3/3</f>
        <v>1</v>
      </c>
      <c r="O233" t="s">
        <v>607</v>
      </c>
      <c r="P233" t="s">
        <v>607</v>
      </c>
      <c r="Q233" t="s">
        <v>607</v>
      </c>
      <c r="R233">
        <v>0.64</v>
      </c>
      <c r="S233" s="3" t="s">
        <v>334</v>
      </c>
      <c r="T233">
        <v>6</v>
      </c>
      <c r="U233" s="3" t="s">
        <v>511</v>
      </c>
      <c r="V233" s="14">
        <v>3</v>
      </c>
      <c r="W233" t="s">
        <v>145</v>
      </c>
    </row>
    <row r="234" spans="1:23">
      <c r="N234" s="43">
        <f>3/3</f>
        <v>1</v>
      </c>
      <c r="R234">
        <v>0.17</v>
      </c>
      <c r="S234" s="3" t="s">
        <v>335</v>
      </c>
      <c r="U234" s="11" t="s">
        <v>359</v>
      </c>
      <c r="V234" s="14">
        <v>4</v>
      </c>
      <c r="W234" t="s">
        <v>146</v>
      </c>
    </row>
    <row r="235" spans="1:23">
      <c r="N235" s="43">
        <f>3/3</f>
        <v>1</v>
      </c>
      <c r="R235">
        <v>0.6</v>
      </c>
      <c r="S235" s="3" t="s">
        <v>336</v>
      </c>
      <c r="U235" s="3" t="s">
        <v>147</v>
      </c>
      <c r="V235" s="14">
        <v>3</v>
      </c>
      <c r="W235" t="s">
        <v>148</v>
      </c>
    </row>
    <row r="236" spans="1:23">
      <c r="R236">
        <v>0.65</v>
      </c>
      <c r="S236" s="3" t="s">
        <v>337</v>
      </c>
      <c r="U236" s="3" t="s">
        <v>561</v>
      </c>
      <c r="V236" s="14">
        <v>2</v>
      </c>
    </row>
    <row r="237" spans="1:23">
      <c r="R237">
        <v>0.32</v>
      </c>
      <c r="S237" s="3" t="s">
        <v>143</v>
      </c>
      <c r="U237" s="11" t="s">
        <v>450</v>
      </c>
      <c r="V237" s="14">
        <v>6</v>
      </c>
    </row>
    <row r="238" spans="1:23" s="8" customFormat="1">
      <c r="J238" s="10"/>
      <c r="L238" s="61"/>
      <c r="M238" s="9"/>
      <c r="N238" s="44"/>
      <c r="R238" s="8">
        <v>0.59</v>
      </c>
      <c r="S238" s="10" t="s">
        <v>144</v>
      </c>
      <c r="U238" s="10" t="s">
        <v>149</v>
      </c>
      <c r="V238" s="15">
        <v>1</v>
      </c>
    </row>
    <row r="239" spans="1:23">
      <c r="A239" s="1">
        <v>37855</v>
      </c>
      <c r="B239" t="s">
        <v>554</v>
      </c>
      <c r="C239" t="s">
        <v>329</v>
      </c>
      <c r="F239">
        <v>80</v>
      </c>
      <c r="G239">
        <v>3.2</v>
      </c>
      <c r="H239">
        <v>3.5</v>
      </c>
      <c r="I239" s="1">
        <v>37855</v>
      </c>
      <c r="L239" s="60" t="s">
        <v>556</v>
      </c>
      <c r="M239" s="2" t="s">
        <v>150</v>
      </c>
      <c r="N239" s="43">
        <f>3/3</f>
        <v>1</v>
      </c>
      <c r="O239" t="s">
        <v>607</v>
      </c>
      <c r="P239" t="s">
        <v>607</v>
      </c>
      <c r="Q239" t="s">
        <v>607</v>
      </c>
      <c r="R239" s="14">
        <v>0.25</v>
      </c>
      <c r="S239" s="3" t="s">
        <v>579</v>
      </c>
      <c r="T239">
        <v>6</v>
      </c>
      <c r="U239" s="3" t="s">
        <v>511</v>
      </c>
      <c r="V239" s="14">
        <v>5</v>
      </c>
    </row>
    <row r="240" spans="1:23">
      <c r="N240" s="43">
        <f>3/3</f>
        <v>1</v>
      </c>
      <c r="U240" s="11" t="s">
        <v>359</v>
      </c>
      <c r="V240" s="14">
        <v>17</v>
      </c>
      <c r="W240" t="s">
        <v>151</v>
      </c>
    </row>
    <row r="241" spans="1:23">
      <c r="N241" s="43">
        <f>3/3</f>
        <v>1</v>
      </c>
      <c r="U241" s="3" t="s">
        <v>616</v>
      </c>
      <c r="V241" s="14">
        <v>1</v>
      </c>
    </row>
    <row r="242" spans="1:23">
      <c r="U242" s="3" t="s">
        <v>561</v>
      </c>
      <c r="V242">
        <v>1</v>
      </c>
    </row>
    <row r="243" spans="1:23">
      <c r="U243" s="11" t="s">
        <v>450</v>
      </c>
      <c r="V243">
        <v>4</v>
      </c>
    </row>
    <row r="244" spans="1:23" s="8" customFormat="1">
      <c r="J244" s="10"/>
      <c r="L244" s="61"/>
      <c r="M244" s="9"/>
      <c r="N244" s="44"/>
      <c r="S244" s="10"/>
      <c r="U244" s="12" t="s">
        <v>518</v>
      </c>
      <c r="V244" s="8">
        <v>6</v>
      </c>
    </row>
    <row r="245" spans="1:23">
      <c r="A245" s="1">
        <v>37859</v>
      </c>
      <c r="B245" t="s">
        <v>554</v>
      </c>
      <c r="C245" t="s">
        <v>154</v>
      </c>
      <c r="F245">
        <v>80</v>
      </c>
      <c r="G245">
        <v>0.3</v>
      </c>
      <c r="H245">
        <v>2.4</v>
      </c>
      <c r="I245" s="1">
        <v>37856</v>
      </c>
      <c r="J245" s="3" t="s">
        <v>575</v>
      </c>
      <c r="L245" s="60" t="s">
        <v>566</v>
      </c>
      <c r="M245" s="2" t="s">
        <v>152</v>
      </c>
      <c r="N245" s="43">
        <f>3.75/3</f>
        <v>1.25</v>
      </c>
      <c r="O245">
        <v>3</v>
      </c>
      <c r="P245">
        <v>1.35</v>
      </c>
      <c r="Q245">
        <v>0.4</v>
      </c>
      <c r="R245">
        <v>0.7</v>
      </c>
      <c r="S245" s="3" t="s">
        <v>155</v>
      </c>
      <c r="T245">
        <v>14</v>
      </c>
      <c r="U245" s="11" t="s">
        <v>516</v>
      </c>
      <c r="V245" s="14">
        <v>6</v>
      </c>
      <c r="W245" t="s">
        <v>5</v>
      </c>
    </row>
    <row r="246" spans="1:23">
      <c r="J246" s="3" t="s">
        <v>575</v>
      </c>
      <c r="N246" s="43">
        <f>3.7/3</f>
        <v>1.2333333333333334</v>
      </c>
      <c r="O246">
        <v>2.9</v>
      </c>
      <c r="P246">
        <v>2.6</v>
      </c>
      <c r="Q246">
        <v>2</v>
      </c>
      <c r="U246" s="11" t="s">
        <v>515</v>
      </c>
      <c r="V246">
        <v>4</v>
      </c>
      <c r="W246" t="s">
        <v>1</v>
      </c>
    </row>
    <row r="247" spans="1:23">
      <c r="J247" s="3" t="s">
        <v>576</v>
      </c>
      <c r="N247" s="43">
        <f>3.8/3</f>
        <v>1.2666666666666666</v>
      </c>
      <c r="O247">
        <v>1.5</v>
      </c>
      <c r="P247">
        <v>1.2</v>
      </c>
      <c r="Q247">
        <v>0.8</v>
      </c>
      <c r="U247" s="3" t="s">
        <v>241</v>
      </c>
      <c r="V247">
        <v>1</v>
      </c>
      <c r="W247" t="s">
        <v>0</v>
      </c>
    </row>
    <row r="248" spans="1:23">
      <c r="J248" s="3" t="s">
        <v>576</v>
      </c>
      <c r="O248">
        <v>1.2</v>
      </c>
      <c r="P248">
        <v>0.85</v>
      </c>
      <c r="Q248">
        <v>0.45</v>
      </c>
      <c r="U248" s="11" t="s">
        <v>518</v>
      </c>
      <c r="V248">
        <v>2</v>
      </c>
    </row>
    <row r="249" spans="1:23">
      <c r="J249" s="3" t="s">
        <v>379</v>
      </c>
      <c r="O249">
        <v>3.1</v>
      </c>
      <c r="P249">
        <v>0.97</v>
      </c>
      <c r="Q249">
        <v>0.82</v>
      </c>
      <c r="U249" s="11" t="s">
        <v>608</v>
      </c>
      <c r="V249">
        <v>8</v>
      </c>
      <c r="W249" t="s">
        <v>2</v>
      </c>
    </row>
    <row r="250" spans="1:23">
      <c r="U250" s="3" t="s">
        <v>614</v>
      </c>
      <c r="V250">
        <v>2</v>
      </c>
    </row>
    <row r="251" spans="1:23">
      <c r="U251" s="3" t="s">
        <v>511</v>
      </c>
      <c r="V251">
        <v>3</v>
      </c>
    </row>
    <row r="252" spans="1:23">
      <c r="U252" s="3" t="s">
        <v>590</v>
      </c>
      <c r="V252">
        <v>2</v>
      </c>
      <c r="W252" t="s">
        <v>165</v>
      </c>
    </row>
    <row r="253" spans="1:23">
      <c r="U253" s="3" t="s">
        <v>509</v>
      </c>
      <c r="V253">
        <v>2</v>
      </c>
    </row>
    <row r="254" spans="1:23">
      <c r="U254" s="3" t="s">
        <v>421</v>
      </c>
      <c r="V254">
        <v>1</v>
      </c>
    </row>
    <row r="255" spans="1:23">
      <c r="U255" s="3" t="s">
        <v>512</v>
      </c>
      <c r="V255">
        <v>1</v>
      </c>
    </row>
    <row r="256" spans="1:23">
      <c r="U256" s="3" t="s">
        <v>525</v>
      </c>
      <c r="V256">
        <v>1</v>
      </c>
      <c r="W256" t="s">
        <v>3</v>
      </c>
    </row>
    <row r="257" spans="2:23">
      <c r="U257" s="3" t="s">
        <v>569</v>
      </c>
      <c r="V257">
        <v>3</v>
      </c>
    </row>
    <row r="258" spans="2:23" s="8" customFormat="1">
      <c r="J258" s="10"/>
      <c r="L258" s="61"/>
      <c r="M258" s="9"/>
      <c r="N258" s="44"/>
      <c r="S258" s="10"/>
      <c r="U258" s="10" t="s">
        <v>513</v>
      </c>
      <c r="V258" s="8">
        <v>4</v>
      </c>
      <c r="W258" s="8" t="s">
        <v>4</v>
      </c>
    </row>
    <row r="262" spans="2:23">
      <c r="B262" s="222" t="s">
        <v>23</v>
      </c>
      <c r="C262" s="222" t="s">
        <v>24</v>
      </c>
      <c r="D262" s="222" t="s">
        <v>25</v>
      </c>
      <c r="E262" s="222" t="s">
        <v>545</v>
      </c>
      <c r="F262" s="222" t="s">
        <v>26</v>
      </c>
      <c r="G262" s="222"/>
      <c r="H262" s="222" t="s">
        <v>27</v>
      </c>
      <c r="I262" s="222" t="s">
        <v>28</v>
      </c>
      <c r="J262" s="222" t="s">
        <v>29</v>
      </c>
      <c r="K262" s="222" t="s">
        <v>37</v>
      </c>
      <c r="L262" s="234"/>
      <c r="M262" s="222" t="s">
        <v>33</v>
      </c>
      <c r="N262" s="222" t="s">
        <v>36</v>
      </c>
      <c r="O262" s="222"/>
      <c r="P262" s="222" t="s">
        <v>32</v>
      </c>
    </row>
    <row r="263" spans="2:23">
      <c r="B263" s="222" t="s">
        <v>196</v>
      </c>
      <c r="C263" s="222" t="s">
        <v>161</v>
      </c>
      <c r="D263" s="222" t="s">
        <v>161</v>
      </c>
      <c r="E263" s="222" t="s">
        <v>556</v>
      </c>
      <c r="F263" s="222">
        <v>1</v>
      </c>
      <c r="G263" s="222"/>
      <c r="H263" s="222" t="s">
        <v>200</v>
      </c>
      <c r="I263" s="222" t="s">
        <v>200</v>
      </c>
      <c r="J263" s="235" t="s">
        <v>200</v>
      </c>
      <c r="K263" s="222"/>
      <c r="L263" s="234"/>
      <c r="M263" s="235">
        <f>AVERAGE(V2:V5)</f>
        <v>8.75</v>
      </c>
      <c r="N263" s="236"/>
      <c r="O263" s="222"/>
      <c r="P263" s="222">
        <v>6</v>
      </c>
    </row>
    <row r="264" spans="2:23">
      <c r="B264" s="222" t="s">
        <v>38</v>
      </c>
      <c r="C264" s="222">
        <v>5</v>
      </c>
      <c r="D264" s="222">
        <v>7</v>
      </c>
      <c r="E264" s="222" t="s">
        <v>199</v>
      </c>
      <c r="F264" s="222">
        <f>AVERAGE(N8:N10)</f>
        <v>1.2855555555555556</v>
      </c>
      <c r="G264" s="222"/>
      <c r="H264" s="222">
        <f>AVERAGE(O8:O12)</f>
        <v>3.7900000000000005</v>
      </c>
      <c r="I264" s="222">
        <f>AVERAGE(P8:P12)</f>
        <v>2.2000000000000002</v>
      </c>
      <c r="J264" s="235">
        <f>AVERAGE(Q8:Q12)</f>
        <v>2.3199999999999998</v>
      </c>
      <c r="K264" s="222"/>
      <c r="L264" s="234"/>
      <c r="M264" s="235">
        <f>AVERAGE(V8:V22)</f>
        <v>6.4</v>
      </c>
      <c r="N264" s="236"/>
      <c r="O264" s="222"/>
      <c r="P264" s="222">
        <v>15</v>
      </c>
    </row>
    <row r="265" spans="2:23">
      <c r="B265" s="222" t="s">
        <v>195</v>
      </c>
      <c r="C265" s="222">
        <v>2.5</v>
      </c>
      <c r="D265" s="222">
        <v>5.5</v>
      </c>
      <c r="E265" s="222" t="s">
        <v>521</v>
      </c>
      <c r="F265" s="222">
        <f>AVERAGE(N23:N25)</f>
        <v>1.3344444444444445</v>
      </c>
      <c r="G265" s="222"/>
      <c r="H265" s="222">
        <f>AVERAGE(O23:O27)</f>
        <v>1.3299999999999998</v>
      </c>
      <c r="I265" s="222">
        <f>AVERAGE(P23:P27)</f>
        <v>0.65000000000000013</v>
      </c>
      <c r="J265" s="235">
        <f>AVERAGE(Q23:Q27)</f>
        <v>0.48799999999999999</v>
      </c>
      <c r="K265" s="222"/>
      <c r="L265" s="234"/>
      <c r="M265" s="235">
        <f>AVERAGE(V23:V34)</f>
        <v>5.166666666666667</v>
      </c>
      <c r="N265" s="236"/>
      <c r="O265" s="222"/>
      <c r="P265" s="222">
        <v>12</v>
      </c>
    </row>
    <row r="266" spans="2:23">
      <c r="B266" s="222" t="s">
        <v>195</v>
      </c>
      <c r="C266" s="222">
        <v>2.5</v>
      </c>
      <c r="D266" s="222">
        <v>4.7</v>
      </c>
      <c r="E266" s="222" t="s">
        <v>556</v>
      </c>
      <c r="F266" s="222">
        <f>AVERAGE(N35:N37)</f>
        <v>1.0455555555555556</v>
      </c>
      <c r="G266" s="222"/>
      <c r="H266" s="222" t="s">
        <v>200</v>
      </c>
      <c r="I266" s="222" t="s">
        <v>200</v>
      </c>
      <c r="J266" s="235" t="s">
        <v>200</v>
      </c>
      <c r="K266" s="222"/>
      <c r="L266" s="234"/>
      <c r="M266" s="235">
        <f>AVERAGE(V35:V36)</f>
        <v>8.5</v>
      </c>
      <c r="N266" s="236"/>
      <c r="O266" s="222"/>
      <c r="P266" s="222">
        <v>2</v>
      </c>
    </row>
    <row r="267" spans="2:23">
      <c r="B267" s="222" t="s">
        <v>39</v>
      </c>
      <c r="C267" s="222">
        <v>3</v>
      </c>
      <c r="D267" s="222">
        <v>5.75</v>
      </c>
      <c r="E267" s="222" t="s">
        <v>521</v>
      </c>
      <c r="F267" s="222">
        <f>AVERAGE(N38:N40)</f>
        <v>1.1755555555555555</v>
      </c>
      <c r="G267" s="222"/>
      <c r="H267" s="222">
        <f>AVERAGE(O38:O42)</f>
        <v>0.41</v>
      </c>
      <c r="I267" s="222">
        <f>AVERAGE(P38:P42)</f>
        <v>0.27400000000000002</v>
      </c>
      <c r="J267" s="235">
        <f>AVERAGE(Q38:Q42)</f>
        <v>0.25800000000000001</v>
      </c>
      <c r="K267" s="222"/>
      <c r="L267" s="234"/>
      <c r="M267" s="235">
        <f>AVERAGE(V38:V50)</f>
        <v>2.9230769230769229</v>
      </c>
      <c r="N267" s="236"/>
      <c r="O267" s="222"/>
      <c r="P267" s="222">
        <v>13</v>
      </c>
    </row>
    <row r="268" spans="2:23">
      <c r="B268" s="222" t="s">
        <v>39</v>
      </c>
      <c r="C268" s="237">
        <v>4.5999999999999996</v>
      </c>
      <c r="D268" s="237">
        <v>6.25</v>
      </c>
      <c r="E268" s="222" t="s">
        <v>521</v>
      </c>
      <c r="F268" s="222">
        <f>AVERAGE(N51:N53)</f>
        <v>1.1222222222222222</v>
      </c>
      <c r="G268" s="222"/>
      <c r="H268" s="222">
        <f>AVERAGE(O51:O55)</f>
        <v>0.38800000000000001</v>
      </c>
      <c r="I268" s="222">
        <f>AVERAGE(P51:P55)</f>
        <v>0.248</v>
      </c>
      <c r="J268" s="235">
        <f>AVERAGE(Q51:Q55)</f>
        <v>0.19999999999999998</v>
      </c>
      <c r="K268" s="222"/>
      <c r="L268" s="234"/>
      <c r="M268" s="235">
        <f>AVERAGE(V51:V71)</f>
        <v>3</v>
      </c>
      <c r="N268" s="236"/>
      <c r="O268" s="222"/>
      <c r="P268" s="222">
        <v>21</v>
      </c>
    </row>
    <row r="269" spans="2:23">
      <c r="B269" s="222" t="s">
        <v>39</v>
      </c>
      <c r="C269" s="238">
        <v>4.5</v>
      </c>
      <c r="D269" s="238">
        <v>6.3</v>
      </c>
      <c r="E269" s="222" t="s">
        <v>521</v>
      </c>
      <c r="F269" s="222">
        <f>AVERAGE(N72:N74)</f>
        <v>1.1666666666666667</v>
      </c>
      <c r="G269" s="222"/>
      <c r="H269" s="222">
        <f>AVERAGE(O72:O76)</f>
        <v>0.39799999999999996</v>
      </c>
      <c r="I269" s="222">
        <f>AVERAGE(P72:P76)</f>
        <v>0.28000000000000003</v>
      </c>
      <c r="J269" s="235">
        <f>AVERAGE(Q72:Q76)</f>
        <v>0.25600000000000006</v>
      </c>
      <c r="K269" s="222"/>
      <c r="L269" s="234"/>
      <c r="M269" s="235">
        <f>AVERAGE(V72:V88)</f>
        <v>2.8235294117647061</v>
      </c>
      <c r="N269" s="236"/>
      <c r="O269" s="222"/>
      <c r="P269" s="222">
        <v>17</v>
      </c>
    </row>
    <row r="270" spans="2:23">
      <c r="B270" s="222" t="s">
        <v>195</v>
      </c>
      <c r="C270" s="238">
        <v>5.4</v>
      </c>
      <c r="D270" s="238">
        <v>7.8</v>
      </c>
      <c r="E270" s="222" t="s">
        <v>556</v>
      </c>
      <c r="F270" s="222">
        <f>AVERAGE(N89:N91)</f>
        <v>1.0011111111111111</v>
      </c>
      <c r="G270" s="222"/>
      <c r="H270" s="222" t="s">
        <v>200</v>
      </c>
      <c r="I270" s="222" t="s">
        <v>200</v>
      </c>
      <c r="J270" s="235" t="s">
        <v>200</v>
      </c>
      <c r="K270" s="222"/>
      <c r="L270" s="234"/>
      <c r="M270" s="235">
        <f>AVERAGE(V89:V94)</f>
        <v>6.166666666666667</v>
      </c>
      <c r="N270" s="236"/>
      <c r="O270" s="222"/>
      <c r="P270" s="222">
        <v>6</v>
      </c>
    </row>
    <row r="271" spans="2:23">
      <c r="B271" s="222" t="s">
        <v>195</v>
      </c>
      <c r="C271" s="238">
        <v>1.3</v>
      </c>
      <c r="D271" s="238">
        <v>7.25</v>
      </c>
      <c r="E271" s="222" t="s">
        <v>199</v>
      </c>
      <c r="F271" s="222">
        <f>AVERAGE(N95:N97)</f>
        <v>1.4333333333333336</v>
      </c>
      <c r="G271" s="222"/>
      <c r="H271" s="222">
        <f>AVERAGE(O95:O99)</f>
        <v>0.59000000000000008</v>
      </c>
      <c r="I271" s="222">
        <f>AVERAGE(P95:P99)</f>
        <v>1.18</v>
      </c>
      <c r="J271" s="235">
        <f>AVERAGE(Q95:Q99)</f>
        <v>0.98000000000000009</v>
      </c>
      <c r="K271" s="222"/>
      <c r="L271" s="234"/>
      <c r="M271" s="235">
        <f>AVERAGE(V95:V106)</f>
        <v>4</v>
      </c>
      <c r="N271" s="236"/>
      <c r="O271" s="222"/>
      <c r="P271" s="222">
        <v>18</v>
      </c>
      <c r="R271" s="2"/>
    </row>
    <row r="272" spans="2:23">
      <c r="B272" s="222" t="s">
        <v>197</v>
      </c>
      <c r="C272" s="238">
        <v>2.6</v>
      </c>
      <c r="D272" s="238">
        <v>4.25</v>
      </c>
      <c r="E272" s="222" t="s">
        <v>199</v>
      </c>
      <c r="F272" s="222">
        <f>AVERAGE(N213:N215)</f>
        <v>1.0777777777777777</v>
      </c>
      <c r="G272" s="222"/>
      <c r="H272" s="222">
        <f>AVERAGE(O113:O117)</f>
        <v>3.3440000000000003</v>
      </c>
      <c r="I272" s="222">
        <f>AVERAGE(P113:P117)</f>
        <v>1.7</v>
      </c>
      <c r="J272" s="235">
        <f>AVERAGE(Q113:Q117)</f>
        <v>2.2999999999999998</v>
      </c>
      <c r="K272" s="222"/>
      <c r="L272" s="234"/>
      <c r="M272" s="235">
        <f>AVERAGE(V113:V128)</f>
        <v>2.875</v>
      </c>
      <c r="N272" s="236"/>
      <c r="O272" s="222"/>
      <c r="P272" s="222">
        <v>16</v>
      </c>
      <c r="R272" s="2"/>
    </row>
    <row r="273" spans="2:21">
      <c r="B273" s="222" t="s">
        <v>197</v>
      </c>
      <c r="C273" s="238">
        <v>1.4</v>
      </c>
      <c r="D273" s="238">
        <v>2.6</v>
      </c>
      <c r="E273" s="222" t="s">
        <v>199</v>
      </c>
      <c r="F273" s="222">
        <f>AVERAGE(N113:N115)</f>
        <v>1.2999999999999998</v>
      </c>
      <c r="G273" s="222"/>
      <c r="H273" s="222">
        <f>AVERAGE(O129:O131)</f>
        <v>5.6499999999999995</v>
      </c>
      <c r="I273" s="222">
        <f>AVERAGE(P129:P131)</f>
        <v>1.7833333333333332</v>
      </c>
      <c r="J273" s="235">
        <f>AVERAGE(Q129:Q131)</f>
        <v>4.8</v>
      </c>
      <c r="K273" s="222"/>
      <c r="L273" s="234"/>
      <c r="M273" s="239" t="s">
        <v>208</v>
      </c>
      <c r="N273" s="236"/>
      <c r="O273" s="222"/>
      <c r="P273" s="222">
        <v>17</v>
      </c>
    </row>
    <row r="274" spans="2:21">
      <c r="B274" s="222" t="s">
        <v>198</v>
      </c>
      <c r="C274" s="238">
        <v>3.85</v>
      </c>
      <c r="D274" s="238">
        <v>6.35</v>
      </c>
      <c r="E274" s="222" t="s">
        <v>199</v>
      </c>
      <c r="F274" s="222">
        <f>AVERAGE(N146:N148)</f>
        <v>1.3611111111111109</v>
      </c>
      <c r="G274" s="222"/>
      <c r="H274" s="222">
        <f>AVERAGE(O146:O150)</f>
        <v>1.08</v>
      </c>
      <c r="I274" s="222">
        <f>AVERAGE(P146:P150)</f>
        <v>0.68</v>
      </c>
      <c r="J274" s="235">
        <f>AVERAGE(Q146:Q150)</f>
        <v>0.72</v>
      </c>
      <c r="K274" s="222"/>
      <c r="L274" s="234"/>
      <c r="M274" s="239" t="s">
        <v>202</v>
      </c>
      <c r="N274" s="236"/>
      <c r="O274" s="222"/>
      <c r="P274" s="222">
        <v>26</v>
      </c>
      <c r="R274" s="2"/>
      <c r="U274" s="3">
        <f>AVERAGE(V146:V171)</f>
        <v>3</v>
      </c>
    </row>
    <row r="275" spans="2:21">
      <c r="B275" s="222" t="s">
        <v>198</v>
      </c>
      <c r="C275" s="238">
        <v>4.0999999999999996</v>
      </c>
      <c r="D275" s="238">
        <v>4.7</v>
      </c>
      <c r="E275" s="222" t="s">
        <v>521</v>
      </c>
      <c r="F275" s="222">
        <f>AVERAGE(N172:N174)</f>
        <v>1.3333333333333333</v>
      </c>
      <c r="G275" s="222"/>
      <c r="H275" s="222">
        <f>AVERAGE(O172:O176)</f>
        <v>0.62</v>
      </c>
      <c r="I275" s="222">
        <f>AVERAGE(P172:P176)</f>
        <v>0.6</v>
      </c>
      <c r="J275" s="235">
        <f>AVERAGE(Q172:Q176)</f>
        <v>0.5</v>
      </c>
      <c r="K275" s="222"/>
      <c r="L275" s="234"/>
      <c r="M275" s="239" t="s">
        <v>201</v>
      </c>
      <c r="N275" s="236"/>
      <c r="O275" s="222"/>
      <c r="P275" s="222">
        <v>16</v>
      </c>
      <c r="R275" s="2"/>
    </row>
    <row r="276" spans="2:21">
      <c r="B276" s="222" t="s">
        <v>195</v>
      </c>
      <c r="C276" s="238">
        <v>5.8</v>
      </c>
      <c r="D276" s="238">
        <v>8.5</v>
      </c>
      <c r="E276" s="222" t="s">
        <v>556</v>
      </c>
      <c r="F276" s="222">
        <f>AVERAGE(N188:N190)</f>
        <v>1.0011111111111111</v>
      </c>
      <c r="G276" s="222"/>
      <c r="H276" s="222" t="s">
        <v>200</v>
      </c>
      <c r="I276" s="222" t="s">
        <v>200</v>
      </c>
      <c r="J276" s="235" t="s">
        <v>200</v>
      </c>
      <c r="K276" s="222"/>
      <c r="L276" s="234"/>
      <c r="M276" s="239" t="s">
        <v>203</v>
      </c>
      <c r="N276" s="236"/>
      <c r="O276" s="222"/>
      <c r="P276" s="222">
        <v>5</v>
      </c>
      <c r="R276" s="2"/>
    </row>
    <row r="277" spans="2:21">
      <c r="B277" s="222" t="s">
        <v>39</v>
      </c>
      <c r="C277" s="238">
        <v>0.5</v>
      </c>
      <c r="D277" s="238">
        <v>3</v>
      </c>
      <c r="E277" s="222" t="s">
        <v>521</v>
      </c>
      <c r="F277" s="222">
        <f>AVERAGE(N193:N195)</f>
        <v>1.1444444444444446</v>
      </c>
      <c r="G277" s="222"/>
      <c r="H277" s="222">
        <f>AVERAGE(O193:O196)</f>
        <v>0.89250000000000007</v>
      </c>
      <c r="I277" s="222">
        <f>AVERAGE(P193:P196)</f>
        <v>0.42</v>
      </c>
      <c r="J277" s="235">
        <f>AVERAGE(Q193:Q196)</f>
        <v>0.21249999999999999</v>
      </c>
      <c r="K277" s="222"/>
      <c r="L277" s="234"/>
      <c r="M277" s="239" t="s">
        <v>204</v>
      </c>
      <c r="N277" s="236"/>
      <c r="O277" s="222"/>
      <c r="P277" s="222">
        <v>20</v>
      </c>
      <c r="R277" s="2"/>
    </row>
    <row r="278" spans="2:21">
      <c r="B278" s="222" t="s">
        <v>198</v>
      </c>
      <c r="C278" s="238">
        <v>5.7</v>
      </c>
      <c r="D278" s="238">
        <v>8.8000000000000007</v>
      </c>
      <c r="E278" s="222" t="s">
        <v>521</v>
      </c>
      <c r="F278" s="222">
        <f>AVERAGE(N213:N215)</f>
        <v>1.0777777777777777</v>
      </c>
      <c r="G278" s="222"/>
      <c r="H278" s="222">
        <f>AVERAGE(O213:O217)</f>
        <v>1.0660000000000001</v>
      </c>
      <c r="I278" s="222">
        <f>AVERAGE(P213:P217)</f>
        <v>0.59599999999999997</v>
      </c>
      <c r="J278" s="235">
        <f>AVERAGE(Q213:Q217)</f>
        <v>0.53599999999999992</v>
      </c>
      <c r="K278" s="222"/>
      <c r="L278" s="234"/>
      <c r="M278" s="239" t="s">
        <v>209</v>
      </c>
      <c r="N278" s="236"/>
      <c r="O278" s="222"/>
      <c r="P278" s="222">
        <v>20</v>
      </c>
      <c r="R278" s="2"/>
    </row>
    <row r="279" spans="2:21">
      <c r="B279" s="222" t="s">
        <v>329</v>
      </c>
      <c r="C279" s="238">
        <v>3.2</v>
      </c>
      <c r="D279" s="238">
        <v>3.5</v>
      </c>
      <c r="E279" s="222" t="s">
        <v>556</v>
      </c>
      <c r="F279" s="222">
        <f>AVERAGE(N233:N235)</f>
        <v>1</v>
      </c>
      <c r="G279" s="222"/>
      <c r="H279" s="222" t="s">
        <v>200</v>
      </c>
      <c r="I279" s="222" t="s">
        <v>200</v>
      </c>
      <c r="J279" s="235" t="s">
        <v>200</v>
      </c>
      <c r="K279" s="222"/>
      <c r="L279" s="234"/>
      <c r="M279" s="239" t="s">
        <v>205</v>
      </c>
      <c r="N279" s="236"/>
      <c r="O279" s="222"/>
      <c r="P279" s="222">
        <v>6</v>
      </c>
      <c r="R279" s="2"/>
    </row>
    <row r="280" spans="2:21">
      <c r="B280" s="222" t="s">
        <v>329</v>
      </c>
      <c r="C280" s="238">
        <v>3.2</v>
      </c>
      <c r="D280" s="238">
        <v>3.5</v>
      </c>
      <c r="E280" s="222" t="s">
        <v>556</v>
      </c>
      <c r="F280" s="222">
        <f>AVERAGE(N239:N241)</f>
        <v>1</v>
      </c>
      <c r="G280" s="222"/>
      <c r="H280" s="222" t="s">
        <v>200</v>
      </c>
      <c r="I280" s="222" t="s">
        <v>200</v>
      </c>
      <c r="J280" s="235" t="s">
        <v>200</v>
      </c>
      <c r="K280" s="222"/>
      <c r="L280" s="234"/>
      <c r="M280" s="239" t="s">
        <v>206</v>
      </c>
      <c r="N280" s="236"/>
      <c r="O280" s="222"/>
      <c r="P280" s="222">
        <v>6</v>
      </c>
      <c r="R280" s="2"/>
    </row>
    <row r="281" spans="2:21">
      <c r="B281" s="222" t="s">
        <v>154</v>
      </c>
      <c r="C281" s="238">
        <v>0.3</v>
      </c>
      <c r="D281" s="238">
        <v>2.4</v>
      </c>
      <c r="E281" s="222" t="s">
        <v>199</v>
      </c>
      <c r="F281" s="222">
        <f>AVERAGE(N245:N247)</f>
        <v>1.25</v>
      </c>
      <c r="G281" s="222"/>
      <c r="H281" s="222">
        <f>AVERAGE(O245:O249)</f>
        <v>2.34</v>
      </c>
      <c r="I281" s="222">
        <f>AVERAGE(P245:P249)</f>
        <v>1.3939999999999999</v>
      </c>
      <c r="J281" s="235">
        <f>AVERAGE(Q245:Q249)</f>
        <v>0.89400000000000013</v>
      </c>
      <c r="K281" s="222"/>
      <c r="L281" s="234"/>
      <c r="M281" s="239" t="s">
        <v>207</v>
      </c>
      <c r="N281" s="236"/>
      <c r="O281" s="222"/>
      <c r="P281" s="222">
        <v>14</v>
      </c>
      <c r="R281" s="2"/>
    </row>
    <row r="282" spans="2:21">
      <c r="R282" s="2"/>
    </row>
    <row r="283" spans="2:21">
      <c r="C283" s="8"/>
      <c r="D283" s="8"/>
      <c r="J283" s="110"/>
      <c r="R283" s="2"/>
    </row>
    <row r="295" spans="3:10">
      <c r="C295" s="8"/>
      <c r="D295" s="8"/>
    </row>
    <row r="296" spans="3:10">
      <c r="J296" s="110"/>
    </row>
    <row r="298" spans="3:10">
      <c r="C298" s="8"/>
      <c r="D298" s="8"/>
    </row>
    <row r="311" spans="3:4">
      <c r="C311" s="8"/>
      <c r="D311" s="8"/>
    </row>
    <row r="332" spans="3:4">
      <c r="C332" s="8"/>
      <c r="D332" s="8"/>
    </row>
    <row r="349" spans="3:4">
      <c r="C349" s="8"/>
      <c r="D349" s="8"/>
    </row>
    <row r="355" spans="3:4">
      <c r="C355" s="8"/>
      <c r="D355" s="8"/>
    </row>
    <row r="372" spans="3:4">
      <c r="C372" s="24"/>
    </row>
    <row r="373" spans="3:4">
      <c r="C373" s="8"/>
      <c r="D373" s="8"/>
    </row>
    <row r="389" spans="3:4">
      <c r="C389" s="8"/>
      <c r="D389" s="8"/>
    </row>
    <row r="406" spans="3:4">
      <c r="C406" s="8"/>
      <c r="D406" s="8"/>
    </row>
    <row r="432" spans="3:4">
      <c r="C432" s="8"/>
      <c r="D432" s="8"/>
    </row>
    <row r="448" spans="3:4">
      <c r="C448" s="8"/>
      <c r="D448" s="8"/>
    </row>
    <row r="453" spans="3:4">
      <c r="C453" s="8"/>
      <c r="D453" s="8"/>
    </row>
    <row r="473" spans="3:4">
      <c r="C473" s="8"/>
      <c r="D473" s="8"/>
    </row>
    <row r="493" spans="3:4">
      <c r="C493" s="8"/>
      <c r="D493" s="8"/>
    </row>
    <row r="499" spans="3:4">
      <c r="C499" s="8"/>
      <c r="D499" s="8"/>
    </row>
    <row r="505" spans="3:4">
      <c r="C505" s="8"/>
      <c r="D505" s="8"/>
    </row>
    <row r="506" spans="3:4">
      <c r="C506">
        <v>0.3</v>
      </c>
    </row>
  </sheetData>
  <phoneticPr fontId="3" type="noConversion"/>
  <pageMargins left="0.75" right="0.75" top="1" bottom="1" header="0.5" footer="0.5"/>
  <pageSetup orientation="portrait"/>
  <ignoredErrors>
    <ignoredError sqref="N96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4"/>
  <sheetViews>
    <sheetView tabSelected="1" workbookViewId="0">
      <pane xSplit="1" ySplit="1" topLeftCell="F35" activePane="bottomRight" state="frozen"/>
      <selection pane="topRight" activeCell="B1" sqref="B1"/>
      <selection pane="bottomLeft" activeCell="A2" sqref="A2"/>
      <selection pane="bottomRight" activeCell="F79" sqref="F79"/>
    </sheetView>
  </sheetViews>
  <sheetFormatPr baseColWidth="10" defaultColWidth="8.83203125" defaultRowHeight="12" x14ac:dyDescent="0"/>
  <cols>
    <col min="1" max="1" width="6.6640625" style="105" customWidth="1"/>
    <col min="2" max="2" width="11.1640625" bestFit="1" customWidth="1"/>
    <col min="3" max="3" width="16.33203125" bestFit="1" customWidth="1"/>
    <col min="4" max="4" width="10.6640625" bestFit="1" customWidth="1"/>
    <col min="5" max="5" width="11.6640625" bestFit="1" customWidth="1"/>
    <col min="6" max="6" width="7.1640625" customWidth="1"/>
    <col min="7" max="7" width="10.5" customWidth="1"/>
    <col min="8" max="8" width="10.5" bestFit="1" customWidth="1"/>
    <col min="9" max="9" width="11.33203125" customWidth="1"/>
    <col min="10" max="10" width="14.1640625" bestFit="1" customWidth="1"/>
    <col min="11" max="11" width="13.1640625" customWidth="1"/>
    <col min="12" max="12" width="11.1640625" style="60" bestFit="1" customWidth="1"/>
    <col min="13" max="13" width="14.6640625" bestFit="1" customWidth="1"/>
    <col min="14" max="14" width="8.33203125" bestFit="1" customWidth="1"/>
    <col min="15" max="15" width="10.83203125" customWidth="1"/>
    <col min="16" max="16" width="10.1640625" bestFit="1" customWidth="1"/>
    <col min="17" max="17" width="10.83203125" customWidth="1"/>
    <col min="18" max="18" width="15.5" bestFit="1" customWidth="1"/>
    <col min="19" max="19" width="3.1640625" bestFit="1" customWidth="1"/>
    <col min="20" max="20" width="8.83203125" customWidth="1"/>
    <col min="21" max="21" width="30" style="3" bestFit="1" customWidth="1"/>
    <col min="22" max="22" width="11" bestFit="1" customWidth="1"/>
    <col min="23" max="23" width="37.5" bestFit="1" customWidth="1"/>
  </cols>
  <sheetData>
    <row r="1" spans="1:23">
      <c r="A1" s="104" t="s">
        <v>540</v>
      </c>
      <c r="B1" s="4" t="s">
        <v>541</v>
      </c>
      <c r="C1" s="4" t="s">
        <v>542</v>
      </c>
      <c r="D1" s="4" t="s">
        <v>543</v>
      </c>
      <c r="E1" s="4" t="s">
        <v>544</v>
      </c>
      <c r="F1" s="4" t="s">
        <v>546</v>
      </c>
      <c r="G1" s="4" t="s">
        <v>547</v>
      </c>
      <c r="H1" s="4" t="s">
        <v>548</v>
      </c>
      <c r="I1" s="4" t="s">
        <v>549</v>
      </c>
      <c r="J1" s="4" t="s">
        <v>159</v>
      </c>
      <c r="K1" s="4" t="s">
        <v>550</v>
      </c>
      <c r="L1" s="4" t="s">
        <v>545</v>
      </c>
      <c r="M1" s="5" t="s">
        <v>551</v>
      </c>
      <c r="N1" s="42" t="s">
        <v>609</v>
      </c>
      <c r="O1" s="4" t="s">
        <v>604</v>
      </c>
      <c r="P1" s="4" t="s">
        <v>605</v>
      </c>
      <c r="Q1" s="6" t="s">
        <v>606</v>
      </c>
      <c r="R1" s="6" t="s">
        <v>610</v>
      </c>
      <c r="S1" s="18" t="s">
        <v>453</v>
      </c>
      <c r="T1" s="6" t="s">
        <v>611</v>
      </c>
      <c r="U1" s="6" t="s">
        <v>552</v>
      </c>
      <c r="V1" s="6" t="s">
        <v>553</v>
      </c>
      <c r="W1" s="4" t="s">
        <v>360</v>
      </c>
    </row>
    <row r="2" spans="1:23">
      <c r="A2" s="105">
        <v>38166</v>
      </c>
      <c r="B2" t="s">
        <v>554</v>
      </c>
      <c r="C2" t="s">
        <v>8</v>
      </c>
      <c r="D2" t="s">
        <v>370</v>
      </c>
      <c r="E2" t="s">
        <v>371</v>
      </c>
      <c r="F2">
        <v>27</v>
      </c>
      <c r="G2">
        <v>11</v>
      </c>
      <c r="H2">
        <v>14</v>
      </c>
      <c r="J2" t="s">
        <v>607</v>
      </c>
      <c r="K2" t="s">
        <v>394</v>
      </c>
      <c r="L2" s="60" t="s">
        <v>521</v>
      </c>
      <c r="M2" s="2" t="s">
        <v>223</v>
      </c>
      <c r="N2">
        <f>3.2/3</f>
        <v>1.0666666666666667</v>
      </c>
      <c r="O2">
        <v>1.5</v>
      </c>
      <c r="P2">
        <v>1.07</v>
      </c>
      <c r="Q2">
        <v>0.25</v>
      </c>
      <c r="R2" t="s">
        <v>607</v>
      </c>
      <c r="T2">
        <v>15</v>
      </c>
      <c r="U2" s="241" t="s">
        <v>241</v>
      </c>
      <c r="V2">
        <v>2</v>
      </c>
      <c r="W2" t="s">
        <v>9</v>
      </c>
    </row>
    <row r="3" spans="1:23">
      <c r="N3">
        <f>3.3/3</f>
        <v>1.0999999999999999</v>
      </c>
      <c r="O3">
        <v>1.55</v>
      </c>
      <c r="P3">
        <v>1.18</v>
      </c>
      <c r="Q3">
        <v>0.4</v>
      </c>
      <c r="U3" s="11" t="s">
        <v>515</v>
      </c>
      <c r="V3">
        <v>2</v>
      </c>
    </row>
    <row r="4" spans="1:23">
      <c r="N4">
        <f>3.4/3</f>
        <v>1.1333333333333333</v>
      </c>
      <c r="O4">
        <v>1.51</v>
      </c>
      <c r="P4">
        <v>1.01</v>
      </c>
      <c r="Q4">
        <v>0.6</v>
      </c>
      <c r="U4" s="11" t="s">
        <v>527</v>
      </c>
      <c r="V4">
        <v>2</v>
      </c>
      <c r="W4" t="s">
        <v>10</v>
      </c>
    </row>
    <row r="5" spans="1:23">
      <c r="O5">
        <v>0.98</v>
      </c>
      <c r="P5">
        <v>0.86</v>
      </c>
      <c r="Q5">
        <v>0.24</v>
      </c>
      <c r="U5" s="241" t="s">
        <v>616</v>
      </c>
      <c r="V5">
        <v>2</v>
      </c>
      <c r="W5" t="s">
        <v>10</v>
      </c>
    </row>
    <row r="6" spans="1:23">
      <c r="O6">
        <v>0.8</v>
      </c>
      <c r="P6">
        <v>1.05</v>
      </c>
      <c r="Q6">
        <v>0.55000000000000004</v>
      </c>
      <c r="U6" s="241" t="s">
        <v>626</v>
      </c>
      <c r="V6">
        <v>1</v>
      </c>
    </row>
    <row r="7" spans="1:23">
      <c r="U7" s="241" t="s">
        <v>512</v>
      </c>
      <c r="V7">
        <v>20</v>
      </c>
      <c r="W7" t="s">
        <v>389</v>
      </c>
    </row>
    <row r="8" spans="1:23">
      <c r="U8" s="241" t="s">
        <v>511</v>
      </c>
      <c r="V8">
        <v>16</v>
      </c>
      <c r="W8" t="s">
        <v>11</v>
      </c>
    </row>
    <row r="9" spans="1:23">
      <c r="U9" s="241" t="s">
        <v>449</v>
      </c>
      <c r="V9">
        <v>15</v>
      </c>
    </row>
    <row r="10" spans="1:23">
      <c r="U10" s="11" t="s">
        <v>516</v>
      </c>
      <c r="V10">
        <v>4</v>
      </c>
      <c r="W10" t="s">
        <v>12</v>
      </c>
    </row>
    <row r="11" spans="1:23">
      <c r="U11" s="3" t="s">
        <v>13</v>
      </c>
      <c r="V11">
        <v>1</v>
      </c>
    </row>
    <row r="12" spans="1:23">
      <c r="U12" s="11" t="s">
        <v>359</v>
      </c>
      <c r="V12">
        <v>2</v>
      </c>
    </row>
    <row r="13" spans="1:23">
      <c r="U13" s="11" t="s">
        <v>448</v>
      </c>
      <c r="V13">
        <v>6</v>
      </c>
    </row>
    <row r="14" spans="1:23">
      <c r="U14" s="11" t="s">
        <v>518</v>
      </c>
      <c r="V14">
        <v>4</v>
      </c>
    </row>
    <row r="15" spans="1:23">
      <c r="U15" s="3" t="s">
        <v>14</v>
      </c>
      <c r="V15">
        <v>1</v>
      </c>
    </row>
    <row r="16" spans="1:23" s="8" customFormat="1">
      <c r="A16" s="106"/>
      <c r="L16" s="61"/>
      <c r="U16" s="10" t="s">
        <v>15</v>
      </c>
      <c r="V16" s="8">
        <v>1</v>
      </c>
    </row>
    <row r="17" spans="1:23">
      <c r="A17" s="105">
        <v>38167</v>
      </c>
      <c r="B17" t="s">
        <v>554</v>
      </c>
      <c r="C17" t="s">
        <v>16</v>
      </c>
      <c r="D17" t="s">
        <v>392</v>
      </c>
      <c r="E17" t="s">
        <v>393</v>
      </c>
      <c r="F17">
        <v>27</v>
      </c>
      <c r="G17">
        <v>13</v>
      </c>
      <c r="H17">
        <v>16</v>
      </c>
      <c r="J17" t="s">
        <v>607</v>
      </c>
      <c r="K17" t="s">
        <v>170</v>
      </c>
      <c r="L17" s="60" t="s">
        <v>521</v>
      </c>
      <c r="M17" s="2" t="s">
        <v>224</v>
      </c>
      <c r="N17">
        <v>1.1000000000000001</v>
      </c>
      <c r="O17">
        <v>1.08</v>
      </c>
      <c r="P17">
        <v>1.47</v>
      </c>
      <c r="Q17">
        <v>0.25</v>
      </c>
      <c r="R17" t="s">
        <v>607</v>
      </c>
      <c r="T17">
        <v>11</v>
      </c>
      <c r="U17" s="11" t="s">
        <v>448</v>
      </c>
      <c r="V17" s="14">
        <v>6</v>
      </c>
      <c r="W17" t="s">
        <v>171</v>
      </c>
    </row>
    <row r="18" spans="1:23">
      <c r="N18">
        <v>1.4333333333333333</v>
      </c>
      <c r="O18">
        <v>1.8</v>
      </c>
      <c r="P18">
        <v>1.4</v>
      </c>
      <c r="Q18">
        <v>0.6</v>
      </c>
      <c r="U18" s="3" t="s">
        <v>616</v>
      </c>
      <c r="V18" s="14">
        <v>2</v>
      </c>
    </row>
    <row r="19" spans="1:23">
      <c r="N19">
        <v>1.0666666666666667</v>
      </c>
      <c r="O19">
        <v>1.57</v>
      </c>
      <c r="P19">
        <v>1.21</v>
      </c>
      <c r="Q19">
        <v>0.73</v>
      </c>
      <c r="U19" s="11" t="s">
        <v>450</v>
      </c>
      <c r="V19" s="14">
        <v>9</v>
      </c>
      <c r="W19" t="s">
        <v>172</v>
      </c>
    </row>
    <row r="20" spans="1:23">
      <c r="O20">
        <v>1</v>
      </c>
      <c r="P20">
        <v>0.72</v>
      </c>
      <c r="Q20">
        <v>0.3</v>
      </c>
      <c r="U20" s="3" t="s">
        <v>511</v>
      </c>
      <c r="V20" s="14">
        <v>2</v>
      </c>
    </row>
    <row r="21" spans="1:23">
      <c r="O21">
        <v>1.4</v>
      </c>
      <c r="P21">
        <v>1</v>
      </c>
      <c r="Q21">
        <v>0.6</v>
      </c>
      <c r="U21" s="3" t="s">
        <v>449</v>
      </c>
      <c r="V21" s="14">
        <v>2</v>
      </c>
      <c r="W21" t="s">
        <v>173</v>
      </c>
    </row>
    <row r="22" spans="1:23">
      <c r="U22" s="3" t="s">
        <v>626</v>
      </c>
      <c r="V22" s="14">
        <v>1</v>
      </c>
    </row>
    <row r="23" spans="1:23">
      <c r="U23" s="3" t="s">
        <v>174</v>
      </c>
      <c r="V23" s="14">
        <v>2</v>
      </c>
    </row>
    <row r="24" spans="1:23">
      <c r="U24" s="82" t="s">
        <v>561</v>
      </c>
      <c r="V24">
        <v>10</v>
      </c>
      <c r="W24" t="s">
        <v>180</v>
      </c>
    </row>
    <row r="25" spans="1:23">
      <c r="U25" s="98" t="s">
        <v>175</v>
      </c>
      <c r="V25">
        <v>4</v>
      </c>
    </row>
    <row r="26" spans="1:23">
      <c r="U26" s="11" t="s">
        <v>515</v>
      </c>
      <c r="V26">
        <v>1</v>
      </c>
    </row>
    <row r="27" spans="1:23" s="8" customFormat="1">
      <c r="A27" s="106"/>
      <c r="L27" s="61"/>
      <c r="U27" s="12" t="s">
        <v>359</v>
      </c>
      <c r="V27" s="8">
        <v>2</v>
      </c>
    </row>
    <row r="28" spans="1:23">
      <c r="A28" s="105">
        <v>38168</v>
      </c>
      <c r="B28" t="s">
        <v>554</v>
      </c>
      <c r="C28" t="s">
        <v>176</v>
      </c>
      <c r="D28" t="s">
        <v>392</v>
      </c>
      <c r="E28" t="s">
        <v>393</v>
      </c>
      <c r="F28">
        <v>27</v>
      </c>
      <c r="G28">
        <v>2</v>
      </c>
      <c r="H28">
        <v>2.6</v>
      </c>
      <c r="J28" t="s">
        <v>607</v>
      </c>
      <c r="K28" t="s">
        <v>395</v>
      </c>
      <c r="L28" s="60" t="s">
        <v>521</v>
      </c>
      <c r="M28" s="2" t="s">
        <v>225</v>
      </c>
      <c r="N28">
        <f>3.2/3</f>
        <v>1.0666666666666667</v>
      </c>
      <c r="O28">
        <v>0.5</v>
      </c>
      <c r="P28">
        <v>0.35</v>
      </c>
      <c r="Q28">
        <v>0.05</v>
      </c>
      <c r="R28" t="s">
        <v>607</v>
      </c>
      <c r="T28">
        <v>10</v>
      </c>
      <c r="U28" s="3" t="s">
        <v>513</v>
      </c>
      <c r="V28" s="14">
        <v>6</v>
      </c>
    </row>
    <row r="29" spans="1:23">
      <c r="N29">
        <f>3.15/3</f>
        <v>1.05</v>
      </c>
      <c r="O29">
        <v>1.9</v>
      </c>
      <c r="P29">
        <v>1.9</v>
      </c>
      <c r="Q29">
        <v>0.9</v>
      </c>
      <c r="U29" s="11" t="s">
        <v>524</v>
      </c>
      <c r="V29" s="14">
        <v>7</v>
      </c>
    </row>
    <row r="30" spans="1:23">
      <c r="N30">
        <f>4/3</f>
        <v>1.3333333333333333</v>
      </c>
      <c r="O30">
        <v>0.59</v>
      </c>
      <c r="P30">
        <v>0.34</v>
      </c>
      <c r="Q30">
        <v>0.02</v>
      </c>
      <c r="U30" s="11" t="s">
        <v>448</v>
      </c>
      <c r="V30" s="14">
        <v>7</v>
      </c>
    </row>
    <row r="31" spans="1:23">
      <c r="O31">
        <v>0.2</v>
      </c>
      <c r="P31">
        <v>0.08</v>
      </c>
      <c r="Q31">
        <v>0.04</v>
      </c>
      <c r="U31" s="3" t="s">
        <v>511</v>
      </c>
      <c r="V31">
        <v>3</v>
      </c>
    </row>
    <row r="32" spans="1:23">
      <c r="O32">
        <v>0.45</v>
      </c>
      <c r="P32">
        <v>0.4</v>
      </c>
      <c r="Q32">
        <v>7.0000000000000007E-2</v>
      </c>
      <c r="U32" s="11" t="s">
        <v>518</v>
      </c>
      <c r="V32">
        <v>3</v>
      </c>
    </row>
    <row r="33" spans="1:23">
      <c r="U33" s="3" t="s">
        <v>372</v>
      </c>
      <c r="V33">
        <v>2</v>
      </c>
    </row>
    <row r="34" spans="1:23">
      <c r="U34" s="3" t="s">
        <v>616</v>
      </c>
      <c r="V34">
        <v>2</v>
      </c>
    </row>
    <row r="35" spans="1:23">
      <c r="U35" s="3" t="s">
        <v>177</v>
      </c>
      <c r="V35">
        <v>1</v>
      </c>
    </row>
    <row r="36" spans="1:23">
      <c r="U36" s="3" t="s">
        <v>613</v>
      </c>
      <c r="V36">
        <v>1</v>
      </c>
    </row>
    <row r="37" spans="1:23" s="8" customFormat="1">
      <c r="A37" s="106"/>
      <c r="L37" s="61"/>
      <c r="U37" s="12" t="s">
        <v>450</v>
      </c>
      <c r="V37" s="8">
        <v>2</v>
      </c>
      <c r="W37" s="8" t="s">
        <v>178</v>
      </c>
    </row>
    <row r="38" spans="1:23">
      <c r="A38" s="105">
        <v>38168</v>
      </c>
      <c r="B38" t="s">
        <v>554</v>
      </c>
      <c r="C38" t="s">
        <v>176</v>
      </c>
      <c r="D38" t="s">
        <v>392</v>
      </c>
      <c r="E38" t="s">
        <v>393</v>
      </c>
      <c r="F38">
        <v>27</v>
      </c>
      <c r="G38">
        <v>3</v>
      </c>
      <c r="H38">
        <v>5</v>
      </c>
      <c r="J38" t="s">
        <v>607</v>
      </c>
      <c r="K38" t="s">
        <v>400</v>
      </c>
      <c r="L38" s="60" t="s">
        <v>521</v>
      </c>
      <c r="M38" s="2" t="s">
        <v>227</v>
      </c>
      <c r="N38">
        <f>3.2/3</f>
        <v>1.0666666666666667</v>
      </c>
      <c r="O38">
        <v>0.4</v>
      </c>
      <c r="P38">
        <v>0.3</v>
      </c>
      <c r="Q38">
        <v>0.1</v>
      </c>
      <c r="R38" t="s">
        <v>607</v>
      </c>
      <c r="T38">
        <v>11</v>
      </c>
      <c r="U38" s="3" t="s">
        <v>513</v>
      </c>
      <c r="V38" s="14">
        <v>3</v>
      </c>
    </row>
    <row r="39" spans="1:23">
      <c r="N39">
        <f>3/3</f>
        <v>1</v>
      </c>
      <c r="O39">
        <v>0.28000000000000003</v>
      </c>
      <c r="P39">
        <v>0.3</v>
      </c>
      <c r="Q39">
        <v>0.05</v>
      </c>
      <c r="U39" s="11" t="s">
        <v>524</v>
      </c>
      <c r="V39" s="14">
        <v>2</v>
      </c>
      <c r="W39" t="s">
        <v>179</v>
      </c>
    </row>
    <row r="40" spans="1:23">
      <c r="N40">
        <f>3/3</f>
        <v>1</v>
      </c>
      <c r="O40">
        <v>0.53</v>
      </c>
      <c r="P40">
        <v>0.33</v>
      </c>
      <c r="Q40">
        <v>0.1</v>
      </c>
      <c r="U40" s="11" t="s">
        <v>448</v>
      </c>
      <c r="V40" s="14">
        <v>7</v>
      </c>
    </row>
    <row r="41" spans="1:23">
      <c r="O41">
        <v>0.4</v>
      </c>
      <c r="P41">
        <v>0.18</v>
      </c>
      <c r="Q41">
        <v>0.05</v>
      </c>
      <c r="U41" s="3" t="s">
        <v>511</v>
      </c>
      <c r="V41" s="14">
        <v>7</v>
      </c>
    </row>
    <row r="42" spans="1:23">
      <c r="O42">
        <v>0.65</v>
      </c>
      <c r="P42">
        <v>0.25</v>
      </c>
      <c r="Q42">
        <v>0.3</v>
      </c>
      <c r="U42" s="11" t="s">
        <v>518</v>
      </c>
      <c r="V42">
        <v>2</v>
      </c>
    </row>
    <row r="43" spans="1:23">
      <c r="U43" s="3" t="s">
        <v>561</v>
      </c>
      <c r="V43">
        <v>2</v>
      </c>
    </row>
    <row r="44" spans="1:23">
      <c r="U44" s="3" t="s">
        <v>626</v>
      </c>
      <c r="V44">
        <v>1</v>
      </c>
    </row>
    <row r="45" spans="1:23">
      <c r="U45" s="11" t="s">
        <v>359</v>
      </c>
      <c r="V45">
        <v>2</v>
      </c>
      <c r="W45" t="s">
        <v>165</v>
      </c>
    </row>
    <row r="46" spans="1:23">
      <c r="U46" s="3" t="s">
        <v>372</v>
      </c>
      <c r="V46">
        <v>2</v>
      </c>
    </row>
    <row r="47" spans="1:23">
      <c r="U47" s="3" t="s">
        <v>613</v>
      </c>
      <c r="V47">
        <v>1</v>
      </c>
      <c r="W47" t="s">
        <v>390</v>
      </c>
    </row>
    <row r="48" spans="1:23" s="8" customFormat="1">
      <c r="A48" s="106"/>
      <c r="L48" s="61"/>
      <c r="U48" s="12" t="s">
        <v>450</v>
      </c>
      <c r="V48" s="8">
        <v>4</v>
      </c>
      <c r="W48" s="8" t="s">
        <v>178</v>
      </c>
    </row>
    <row r="49" spans="1:23">
      <c r="A49" s="105">
        <v>38177</v>
      </c>
      <c r="B49" t="s">
        <v>554</v>
      </c>
      <c r="C49" t="s">
        <v>399</v>
      </c>
      <c r="D49" t="s">
        <v>219</v>
      </c>
      <c r="E49" t="s">
        <v>220</v>
      </c>
      <c r="F49">
        <v>27</v>
      </c>
      <c r="G49">
        <v>12</v>
      </c>
      <c r="H49">
        <v>13</v>
      </c>
      <c r="I49" t="s">
        <v>222</v>
      </c>
      <c r="J49" t="s">
        <v>607</v>
      </c>
      <c r="K49" t="s">
        <v>401</v>
      </c>
      <c r="L49" s="60" t="s">
        <v>521</v>
      </c>
      <c r="M49" s="2" t="s">
        <v>226</v>
      </c>
      <c r="N49">
        <f>3.4/3</f>
        <v>1.1333333333333333</v>
      </c>
      <c r="O49">
        <v>0.15</v>
      </c>
      <c r="P49">
        <v>0.1</v>
      </c>
      <c r="Q49">
        <v>0.08</v>
      </c>
      <c r="R49" t="s">
        <v>607</v>
      </c>
      <c r="T49">
        <v>17</v>
      </c>
      <c r="U49" s="11" t="s">
        <v>518</v>
      </c>
      <c r="V49" s="14">
        <v>4</v>
      </c>
    </row>
    <row r="50" spans="1:23">
      <c r="N50">
        <f>3.25/3</f>
        <v>1.0833333333333333</v>
      </c>
      <c r="O50">
        <v>0.2</v>
      </c>
      <c r="P50">
        <v>0.1</v>
      </c>
      <c r="Q50">
        <v>0.09</v>
      </c>
      <c r="U50" s="3" t="s">
        <v>511</v>
      </c>
      <c r="V50" s="14">
        <v>13</v>
      </c>
    </row>
    <row r="51" spans="1:23">
      <c r="N51">
        <f>3.25/3</f>
        <v>1.0833333333333333</v>
      </c>
      <c r="O51">
        <v>0.35</v>
      </c>
      <c r="P51">
        <v>0.45</v>
      </c>
      <c r="Q51">
        <v>0.2</v>
      </c>
      <c r="U51" s="11" t="s">
        <v>524</v>
      </c>
      <c r="V51" s="139" t="s">
        <v>396</v>
      </c>
      <c r="W51" t="s">
        <v>140</v>
      </c>
    </row>
    <row r="52" spans="1:23">
      <c r="O52">
        <v>7.0000000000000007E-2</v>
      </c>
      <c r="P52">
        <v>0.02</v>
      </c>
      <c r="Q52">
        <v>0.06</v>
      </c>
      <c r="U52" s="3" t="s">
        <v>626</v>
      </c>
      <c r="V52">
        <v>1</v>
      </c>
      <c r="W52" t="s">
        <v>397</v>
      </c>
    </row>
    <row r="53" spans="1:23">
      <c r="O53">
        <v>0.2</v>
      </c>
      <c r="P53">
        <v>0.15</v>
      </c>
      <c r="Q53">
        <v>0.12</v>
      </c>
      <c r="U53" s="3" t="s">
        <v>449</v>
      </c>
      <c r="V53">
        <v>12</v>
      </c>
      <c r="W53" t="s">
        <v>216</v>
      </c>
    </row>
    <row r="54" spans="1:23">
      <c r="U54" s="3" t="s">
        <v>445</v>
      </c>
      <c r="V54">
        <v>3</v>
      </c>
      <c r="W54" t="s">
        <v>405</v>
      </c>
    </row>
    <row r="55" spans="1:23">
      <c r="U55" s="3" t="s">
        <v>15</v>
      </c>
      <c r="V55">
        <v>2</v>
      </c>
    </row>
    <row r="56" spans="1:23">
      <c r="U56" s="11" t="s">
        <v>516</v>
      </c>
      <c r="V56">
        <v>8</v>
      </c>
      <c r="W56" t="s">
        <v>398</v>
      </c>
    </row>
    <row r="57" spans="1:23">
      <c r="U57" s="11" t="s">
        <v>527</v>
      </c>
      <c r="V57">
        <v>1</v>
      </c>
    </row>
    <row r="58" spans="1:23">
      <c r="U58" s="3" t="s">
        <v>217</v>
      </c>
      <c r="V58">
        <v>42</v>
      </c>
      <c r="W58" t="s">
        <v>218</v>
      </c>
    </row>
    <row r="59" spans="1:23">
      <c r="U59" s="3" t="s">
        <v>590</v>
      </c>
      <c r="V59">
        <v>5</v>
      </c>
      <c r="W59" t="s">
        <v>402</v>
      </c>
    </row>
    <row r="60" spans="1:23">
      <c r="U60" s="3" t="s">
        <v>614</v>
      </c>
      <c r="V60">
        <v>2</v>
      </c>
      <c r="W60" t="s">
        <v>221</v>
      </c>
    </row>
    <row r="61" spans="1:23">
      <c r="U61" s="3" t="s">
        <v>588</v>
      </c>
      <c r="V61">
        <v>4</v>
      </c>
      <c r="W61" t="s">
        <v>403</v>
      </c>
    </row>
    <row r="62" spans="1:23">
      <c r="U62" s="3" t="s">
        <v>569</v>
      </c>
      <c r="V62">
        <v>1</v>
      </c>
    </row>
    <row r="63" spans="1:23">
      <c r="U63" s="3" t="s">
        <v>613</v>
      </c>
      <c r="V63">
        <v>2</v>
      </c>
      <c r="W63" t="s">
        <v>178</v>
      </c>
    </row>
    <row r="64" spans="1:23">
      <c r="U64" s="11" t="s">
        <v>421</v>
      </c>
      <c r="V64">
        <v>3</v>
      </c>
    </row>
    <row r="65" spans="1:22" s="8" customFormat="1">
      <c r="A65" s="106"/>
      <c r="L65" s="61"/>
      <c r="U65" s="10" t="s">
        <v>404</v>
      </c>
      <c r="V65" s="8">
        <v>1</v>
      </c>
    </row>
    <row r="69" spans="1:22">
      <c r="B69" s="222" t="s">
        <v>23</v>
      </c>
      <c r="C69" s="222" t="s">
        <v>24</v>
      </c>
      <c r="D69" s="222" t="s">
        <v>25</v>
      </c>
      <c r="E69" s="222" t="s">
        <v>545</v>
      </c>
      <c r="F69" s="222" t="s">
        <v>26</v>
      </c>
      <c r="G69" s="222"/>
      <c r="H69" s="222" t="s">
        <v>27</v>
      </c>
      <c r="I69" s="222" t="s">
        <v>28</v>
      </c>
      <c r="J69" s="222" t="s">
        <v>29</v>
      </c>
      <c r="K69" s="222" t="s">
        <v>30</v>
      </c>
      <c r="L69" s="234" t="s">
        <v>32</v>
      </c>
      <c r="M69" s="222" t="s">
        <v>33</v>
      </c>
    </row>
    <row r="70" spans="1:22">
      <c r="B70" s="222" t="s">
        <v>8</v>
      </c>
      <c r="C70" s="222">
        <v>11</v>
      </c>
      <c r="D70" s="222">
        <v>14</v>
      </c>
      <c r="E70" s="222" t="s">
        <v>521</v>
      </c>
      <c r="F70" s="222">
        <f>AVERAGE(N2:N4)</f>
        <v>1.0999999999999999</v>
      </c>
      <c r="G70" s="222"/>
      <c r="H70" s="222">
        <f>AVERAGE(O2:O6)</f>
        <v>1.2679999999999998</v>
      </c>
      <c r="I70" s="222">
        <f>AVERAGE(P2:P6)</f>
        <v>1.034</v>
      </c>
      <c r="J70" s="222">
        <f>AVERAGE(Q2:Q6)</f>
        <v>0.40800000000000003</v>
      </c>
      <c r="K70" s="222">
        <f>PRODUCT(H70:J70)</f>
        <v>0.53493369599999996</v>
      </c>
      <c r="L70" s="234">
        <v>15</v>
      </c>
      <c r="M70" s="222">
        <f>AVERAGE(V2:V16)</f>
        <v>5.2666666666666666</v>
      </c>
    </row>
    <row r="71" spans="1:22">
      <c r="B71" s="222" t="s">
        <v>16</v>
      </c>
      <c r="C71" s="222">
        <v>13</v>
      </c>
      <c r="D71" s="222">
        <v>16</v>
      </c>
      <c r="E71" s="222" t="s">
        <v>521</v>
      </c>
      <c r="F71" s="222">
        <f>AVERAGE(N17:N19)</f>
        <v>1.2</v>
      </c>
      <c r="G71" s="222"/>
      <c r="H71" s="222">
        <f>AVERAGE(O17:O21)</f>
        <v>1.3699999999999999</v>
      </c>
      <c r="I71" s="222">
        <f>AVERAGE(P17:P21)</f>
        <v>1.1599999999999999</v>
      </c>
      <c r="J71" s="222">
        <f>AVERAGE(Q17:Q21)</f>
        <v>0.496</v>
      </c>
      <c r="K71" s="222">
        <f>PRODUCT(H71:J71)</f>
        <v>0.78824319999999981</v>
      </c>
      <c r="L71" s="234">
        <v>11</v>
      </c>
      <c r="M71" s="222">
        <f>AVERAGE(V17:V27)</f>
        <v>3.7272727272727271</v>
      </c>
    </row>
    <row r="72" spans="1:22">
      <c r="B72" s="222" t="s">
        <v>176</v>
      </c>
      <c r="C72" s="222">
        <v>2</v>
      </c>
      <c r="D72" s="222">
        <v>2.6</v>
      </c>
      <c r="E72" s="222" t="s">
        <v>521</v>
      </c>
      <c r="F72" s="222">
        <f>AVERAGE(N28:N30)</f>
        <v>1.1500000000000001</v>
      </c>
      <c r="G72" s="222"/>
      <c r="H72" s="222">
        <f>AVERAGE(O28:O32)</f>
        <v>0.72799999999999998</v>
      </c>
      <c r="I72" s="222">
        <f>AVERAGE(P28:P32)</f>
        <v>0.61399999999999999</v>
      </c>
      <c r="J72" s="222">
        <f>AVERAGE(Q28:Q32)</f>
        <v>0.21600000000000003</v>
      </c>
      <c r="K72" s="222" t="s">
        <v>34</v>
      </c>
      <c r="L72" s="234">
        <v>10</v>
      </c>
      <c r="M72" s="222">
        <f>AVERAGE(V28:V37)</f>
        <v>3.4</v>
      </c>
    </row>
    <row r="73" spans="1:22">
      <c r="B73" s="222" t="s">
        <v>35</v>
      </c>
      <c r="C73" s="222">
        <v>3</v>
      </c>
      <c r="D73" s="222">
        <v>5</v>
      </c>
      <c r="E73" s="222" t="s">
        <v>521</v>
      </c>
      <c r="F73" s="222">
        <f>AVERAGE(N38:N40)</f>
        <v>1.0222222222222221</v>
      </c>
      <c r="G73" s="222"/>
      <c r="H73" s="222">
        <f>AVERAGE(O38:O42)</f>
        <v>0.45199999999999996</v>
      </c>
      <c r="I73" s="222">
        <f>AVERAGE(P38:P42)</f>
        <v>0.27199999999999996</v>
      </c>
      <c r="J73" s="222">
        <f>AVERAGE(Q38:Q42)</f>
        <v>0.12</v>
      </c>
      <c r="K73" s="222" t="s">
        <v>34</v>
      </c>
      <c r="L73" s="234">
        <v>11</v>
      </c>
      <c r="M73" s="222">
        <f>AVERAGE(V38:V48)</f>
        <v>3</v>
      </c>
    </row>
    <row r="74" spans="1:22">
      <c r="B74" s="222" t="s">
        <v>399</v>
      </c>
      <c r="C74" s="222">
        <v>12</v>
      </c>
      <c r="D74" s="222">
        <v>13</v>
      </c>
      <c r="E74" s="222" t="s">
        <v>521</v>
      </c>
      <c r="F74" s="222">
        <f>AVERAGE(N49:N51)</f>
        <v>1.0999999999999999</v>
      </c>
      <c r="G74" s="222"/>
      <c r="H74" s="222">
        <f>AVERAGE(O49:O53)</f>
        <v>0.19400000000000001</v>
      </c>
      <c r="I74" s="222">
        <f>AVERAGE(P49:P53)</f>
        <v>0.16400000000000001</v>
      </c>
      <c r="J74" s="222">
        <f>AVERAGE(Q38:Q42)</f>
        <v>0.12</v>
      </c>
      <c r="K74" s="222" t="s">
        <v>34</v>
      </c>
      <c r="L74" s="234">
        <v>17</v>
      </c>
      <c r="M74" s="222">
        <f>AVERAGE(V49:V65)</f>
        <v>6.5</v>
      </c>
    </row>
  </sheetData>
  <phoneticPr fontId="3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71"/>
  <sheetViews>
    <sheetView topLeftCell="A477" zoomScale="125" zoomScaleNormal="125" zoomScalePageLayoutView="125" workbookViewId="0">
      <selection activeCell="J72" sqref="J72:Q75"/>
    </sheetView>
  </sheetViews>
  <sheetFormatPr baseColWidth="10" defaultRowHeight="12" x14ac:dyDescent="0"/>
  <cols>
    <col min="1" max="1" width="26.1640625" style="250" customWidth="1"/>
    <col min="2" max="5" width="10.83203125" style="250"/>
    <col min="6" max="6" width="14.33203125" style="250" customWidth="1"/>
    <col min="7" max="7" width="12" style="250" customWidth="1"/>
    <col min="8" max="8" width="13.33203125" style="250" customWidth="1"/>
    <col min="9" max="9" width="10.83203125" style="250"/>
    <col min="10" max="10" width="20.83203125" style="250" customWidth="1"/>
    <col min="11" max="14" width="10.83203125" style="250"/>
    <col min="15" max="15" width="13.5" style="250" customWidth="1"/>
    <col min="16" max="16" width="10.83203125" style="250"/>
    <col min="17" max="17" width="12" style="250" customWidth="1"/>
    <col min="18" max="16384" width="10.83203125" style="250"/>
  </cols>
  <sheetData>
    <row r="1" spans="1:256" s="251" customFormat="1">
      <c r="A1" s="116"/>
      <c r="B1" s="116" t="s">
        <v>547</v>
      </c>
      <c r="C1" s="116" t="s">
        <v>548</v>
      </c>
      <c r="D1" s="116" t="s">
        <v>545</v>
      </c>
      <c r="E1" s="116" t="s">
        <v>609</v>
      </c>
      <c r="F1" s="116" t="s">
        <v>215</v>
      </c>
      <c r="G1" s="116" t="s">
        <v>31</v>
      </c>
      <c r="H1" s="116" t="s">
        <v>17</v>
      </c>
      <c r="J1" s="251" t="s">
        <v>41</v>
      </c>
      <c r="K1" s="116" t="s">
        <v>547</v>
      </c>
      <c r="L1" s="116" t="s">
        <v>548</v>
      </c>
      <c r="M1" s="116" t="s">
        <v>545</v>
      </c>
      <c r="N1" s="116" t="s">
        <v>609</v>
      </c>
      <c r="O1" s="116" t="s">
        <v>215</v>
      </c>
      <c r="P1" s="116" t="s">
        <v>31</v>
      </c>
      <c r="Q1" s="116" t="s">
        <v>17</v>
      </c>
    </row>
    <row r="2" spans="1:256" s="251" customFormat="1">
      <c r="A2" s="116"/>
      <c r="B2" s="116"/>
      <c r="C2" s="116"/>
      <c r="D2" s="116"/>
      <c r="E2" s="116"/>
      <c r="F2" s="116"/>
      <c r="G2" s="116"/>
      <c r="H2" s="116"/>
    </row>
    <row r="3" spans="1:256" s="251" customFormat="1">
      <c r="A3" s="247" t="s">
        <v>626</v>
      </c>
      <c r="B3" s="63">
        <v>2.5</v>
      </c>
      <c r="C3" s="63">
        <v>6</v>
      </c>
      <c r="D3" s="63">
        <v>3</v>
      </c>
      <c r="E3" s="63">
        <v>1.6666666699999999</v>
      </c>
      <c r="F3" s="63" t="s">
        <v>18</v>
      </c>
      <c r="G3" s="63">
        <v>11</v>
      </c>
      <c r="H3" s="82">
        <v>2</v>
      </c>
      <c r="I3" s="82"/>
      <c r="J3" s="82" t="s">
        <v>626</v>
      </c>
      <c r="K3" s="82">
        <f>AVERAGE(B3:B11)</f>
        <v>6.1577777777777776</v>
      </c>
      <c r="L3" s="82">
        <f>AVERAGE(C3:C11)</f>
        <v>8.4437499999999996</v>
      </c>
      <c r="M3" s="63">
        <f>AVERAGE(D4:D13)</f>
        <v>2.2222222222222223</v>
      </c>
      <c r="N3" s="63">
        <f>AVERAGE(E4:E13)</f>
        <v>1.2147901211111107</v>
      </c>
      <c r="O3" s="63">
        <f>AVERAGE(F4:F13)</f>
        <v>1.2572281736812603</v>
      </c>
      <c r="P3" s="63">
        <f>AVERAGE(G4:G13)</f>
        <v>14.333333333333334</v>
      </c>
      <c r="Q3" s="63">
        <f>AVERAGE(H4:H13)</f>
        <v>1</v>
      </c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82"/>
      <c r="CI3" s="82"/>
      <c r="CJ3" s="82"/>
      <c r="CK3" s="82"/>
      <c r="CL3" s="82"/>
      <c r="CM3" s="82"/>
      <c r="CN3" s="82"/>
      <c r="CO3" s="82"/>
      <c r="CP3" s="82"/>
      <c r="CQ3" s="82"/>
      <c r="CR3" s="82"/>
      <c r="CS3" s="82"/>
      <c r="CT3" s="82"/>
      <c r="CU3" s="82"/>
      <c r="CV3" s="82"/>
      <c r="CW3" s="82"/>
      <c r="CX3" s="82"/>
      <c r="CY3" s="82"/>
      <c r="CZ3" s="82"/>
      <c r="DA3" s="82"/>
      <c r="DB3" s="82"/>
      <c r="DC3" s="82"/>
      <c r="DD3" s="82"/>
      <c r="DE3" s="82"/>
      <c r="DF3" s="82"/>
      <c r="DG3" s="82"/>
      <c r="DH3" s="82"/>
      <c r="DI3" s="82"/>
      <c r="DJ3" s="82"/>
      <c r="DK3" s="82"/>
      <c r="DL3" s="82"/>
      <c r="DM3" s="82"/>
      <c r="DN3" s="82"/>
      <c r="DO3" s="82"/>
      <c r="DP3" s="82"/>
      <c r="DQ3" s="82"/>
      <c r="DR3" s="82"/>
      <c r="DS3" s="82"/>
      <c r="DT3" s="82"/>
      <c r="DU3" s="82"/>
      <c r="DV3" s="82"/>
      <c r="DW3" s="82"/>
      <c r="DX3" s="82"/>
      <c r="DY3" s="82"/>
      <c r="DZ3" s="82"/>
      <c r="EA3" s="82"/>
      <c r="EB3" s="82"/>
      <c r="EC3" s="82"/>
      <c r="ED3" s="82"/>
      <c r="EE3" s="82"/>
      <c r="EF3" s="82"/>
      <c r="EG3" s="82"/>
      <c r="EH3" s="82"/>
      <c r="EI3" s="82"/>
      <c r="EJ3" s="82"/>
      <c r="EK3" s="82"/>
      <c r="EL3" s="82"/>
      <c r="EM3" s="82"/>
      <c r="EN3" s="82"/>
      <c r="EO3" s="82"/>
      <c r="EP3" s="82"/>
      <c r="EQ3" s="82"/>
      <c r="ER3" s="82"/>
      <c r="ES3" s="82"/>
      <c r="ET3" s="82"/>
      <c r="EU3" s="82"/>
      <c r="EV3" s="82"/>
      <c r="EW3" s="82"/>
      <c r="EX3" s="82"/>
      <c r="EY3" s="82"/>
      <c r="EZ3" s="82"/>
      <c r="FA3" s="82"/>
      <c r="FB3" s="82"/>
      <c r="FC3" s="82"/>
      <c r="FD3" s="82"/>
      <c r="FE3" s="82"/>
      <c r="FF3" s="82"/>
      <c r="FG3" s="82"/>
      <c r="FH3" s="82"/>
      <c r="FI3" s="82"/>
      <c r="FJ3" s="82"/>
      <c r="FK3" s="82"/>
      <c r="FL3" s="82"/>
      <c r="FM3" s="82"/>
      <c r="FN3" s="82"/>
      <c r="FO3" s="82"/>
      <c r="FP3" s="82"/>
      <c r="FQ3" s="82"/>
      <c r="FR3" s="82"/>
      <c r="FS3" s="82"/>
      <c r="FT3" s="82"/>
      <c r="FU3" s="82"/>
      <c r="FV3" s="82"/>
      <c r="FW3" s="82"/>
      <c r="FX3" s="82"/>
      <c r="FY3" s="82"/>
      <c r="FZ3" s="82"/>
      <c r="GA3" s="82"/>
      <c r="GB3" s="82"/>
      <c r="GC3" s="82"/>
      <c r="GD3" s="82"/>
      <c r="GE3" s="82"/>
      <c r="GF3" s="82"/>
      <c r="GG3" s="82"/>
      <c r="GH3" s="82"/>
      <c r="GI3" s="82"/>
      <c r="GJ3" s="82"/>
      <c r="GK3" s="82"/>
      <c r="GL3" s="82"/>
      <c r="GM3" s="82"/>
      <c r="GN3" s="82"/>
      <c r="GO3" s="82"/>
      <c r="GP3" s="82"/>
      <c r="GQ3" s="82"/>
      <c r="GR3" s="82"/>
      <c r="GS3" s="82"/>
      <c r="GT3" s="82"/>
      <c r="GU3" s="82"/>
      <c r="GV3" s="82"/>
      <c r="GW3" s="82"/>
      <c r="GX3" s="82"/>
      <c r="GY3" s="82"/>
      <c r="GZ3" s="82"/>
      <c r="HA3" s="82"/>
      <c r="HB3" s="82"/>
      <c r="HC3" s="82"/>
      <c r="HD3" s="82"/>
      <c r="HE3" s="82"/>
      <c r="HF3" s="82"/>
      <c r="HG3" s="82"/>
      <c r="HH3" s="82"/>
      <c r="HI3" s="82"/>
      <c r="HJ3" s="82"/>
      <c r="HK3" s="82"/>
      <c r="HL3" s="82"/>
      <c r="HM3" s="82"/>
      <c r="HN3" s="82"/>
      <c r="HO3" s="82"/>
      <c r="HP3" s="82"/>
      <c r="HQ3" s="82"/>
      <c r="HR3" s="82"/>
      <c r="HS3" s="82"/>
      <c r="HT3" s="82"/>
      <c r="HU3" s="82"/>
      <c r="HV3" s="82"/>
      <c r="HW3" s="82"/>
      <c r="HX3" s="82"/>
      <c r="HY3" s="82"/>
      <c r="HZ3" s="82"/>
      <c r="IA3" s="82"/>
      <c r="IB3" s="82"/>
      <c r="IC3" s="82"/>
      <c r="ID3" s="82"/>
      <c r="IE3" s="82"/>
      <c r="IF3" s="82"/>
      <c r="IG3" s="82"/>
      <c r="IH3" s="82"/>
      <c r="II3" s="82"/>
      <c r="IJ3" s="82"/>
      <c r="IK3" s="82"/>
      <c r="IL3" s="82"/>
      <c r="IM3" s="82"/>
      <c r="IN3" s="82"/>
      <c r="IO3" s="82"/>
      <c r="IP3" s="82"/>
      <c r="IQ3" s="82"/>
      <c r="IR3" s="82"/>
      <c r="IS3" s="82"/>
      <c r="IT3" s="82"/>
      <c r="IU3" s="82"/>
      <c r="IV3" s="82"/>
    </row>
    <row r="4" spans="1:256" s="251" customFormat="1">
      <c r="A4" s="247" t="s">
        <v>626</v>
      </c>
      <c r="B4" s="63">
        <v>2.6</v>
      </c>
      <c r="C4" s="63">
        <v>3.2</v>
      </c>
      <c r="D4" s="63">
        <v>2</v>
      </c>
      <c r="E4" s="63">
        <v>1.1088888889999999</v>
      </c>
      <c r="F4" s="63">
        <v>1.3048579</v>
      </c>
      <c r="G4" s="63">
        <v>13</v>
      </c>
      <c r="H4" s="82">
        <v>1</v>
      </c>
      <c r="I4" s="82"/>
      <c r="J4" s="254" t="s">
        <v>246</v>
      </c>
      <c r="K4" s="63">
        <v>3.85</v>
      </c>
      <c r="L4" s="63">
        <v>6.35</v>
      </c>
      <c r="M4" s="63">
        <v>3</v>
      </c>
      <c r="N4" s="63">
        <v>1.36111111</v>
      </c>
      <c r="O4" s="63">
        <v>1.3427670300000001</v>
      </c>
      <c r="P4" s="63">
        <v>26</v>
      </c>
      <c r="Q4" s="254">
        <v>1</v>
      </c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82"/>
      <c r="CI4" s="82"/>
      <c r="CJ4" s="82"/>
      <c r="CK4" s="82"/>
      <c r="CL4" s="82"/>
      <c r="CM4" s="82"/>
      <c r="CN4" s="82"/>
      <c r="CO4" s="82"/>
      <c r="CP4" s="82"/>
      <c r="CQ4" s="82"/>
      <c r="CR4" s="82"/>
      <c r="CS4" s="82"/>
      <c r="CT4" s="82"/>
      <c r="CU4" s="82"/>
      <c r="CV4" s="82"/>
      <c r="CW4" s="82"/>
      <c r="CX4" s="82"/>
      <c r="CY4" s="82"/>
      <c r="CZ4" s="82"/>
      <c r="DA4" s="82"/>
      <c r="DB4" s="82"/>
      <c r="DC4" s="82"/>
      <c r="DD4" s="82"/>
      <c r="DE4" s="82"/>
      <c r="DF4" s="82"/>
      <c r="DG4" s="82"/>
      <c r="DH4" s="82"/>
      <c r="DI4" s="82"/>
      <c r="DJ4" s="82"/>
      <c r="DK4" s="82"/>
      <c r="DL4" s="82"/>
      <c r="DM4" s="82"/>
      <c r="DN4" s="82"/>
      <c r="DO4" s="82"/>
      <c r="DP4" s="82"/>
      <c r="DQ4" s="82"/>
      <c r="DR4" s="82"/>
      <c r="DS4" s="82"/>
      <c r="DT4" s="82"/>
      <c r="DU4" s="82"/>
      <c r="DV4" s="82"/>
      <c r="DW4" s="82"/>
      <c r="DX4" s="82"/>
      <c r="DY4" s="82"/>
      <c r="DZ4" s="82"/>
      <c r="EA4" s="82"/>
      <c r="EB4" s="82"/>
      <c r="EC4" s="82"/>
      <c r="ED4" s="82"/>
      <c r="EE4" s="82"/>
      <c r="EF4" s="82"/>
      <c r="EG4" s="82"/>
      <c r="EH4" s="82"/>
      <c r="EI4" s="82"/>
      <c r="EJ4" s="82"/>
      <c r="EK4" s="82"/>
      <c r="EL4" s="82"/>
      <c r="EM4" s="82"/>
      <c r="EN4" s="82"/>
      <c r="EO4" s="82"/>
      <c r="EP4" s="82"/>
      <c r="EQ4" s="82"/>
      <c r="ER4" s="82"/>
      <c r="ES4" s="82"/>
      <c r="ET4" s="82"/>
      <c r="EU4" s="82"/>
      <c r="EV4" s="82"/>
      <c r="EW4" s="82"/>
      <c r="EX4" s="82"/>
      <c r="EY4" s="82"/>
      <c r="EZ4" s="82"/>
      <c r="FA4" s="82"/>
      <c r="FB4" s="82"/>
      <c r="FC4" s="82"/>
      <c r="FD4" s="82"/>
      <c r="FE4" s="82"/>
      <c r="FF4" s="82"/>
      <c r="FG4" s="82"/>
      <c r="FH4" s="82"/>
      <c r="FI4" s="82"/>
      <c r="FJ4" s="82"/>
      <c r="FK4" s="82"/>
      <c r="FL4" s="82"/>
      <c r="FM4" s="82"/>
      <c r="FN4" s="82"/>
      <c r="FO4" s="82"/>
      <c r="FP4" s="82"/>
      <c r="FQ4" s="82"/>
      <c r="FR4" s="82"/>
      <c r="FS4" s="82"/>
      <c r="FT4" s="82"/>
      <c r="FU4" s="82"/>
      <c r="FV4" s="82"/>
      <c r="FW4" s="82"/>
      <c r="FX4" s="82"/>
      <c r="FY4" s="82"/>
      <c r="FZ4" s="82"/>
      <c r="GA4" s="82"/>
      <c r="GB4" s="82"/>
      <c r="GC4" s="82"/>
      <c r="GD4" s="82"/>
      <c r="GE4" s="82"/>
      <c r="GF4" s="82"/>
      <c r="GG4" s="82"/>
      <c r="GH4" s="82"/>
      <c r="GI4" s="82"/>
      <c r="GJ4" s="82"/>
      <c r="GK4" s="82"/>
      <c r="GL4" s="82"/>
      <c r="GM4" s="82"/>
      <c r="GN4" s="82"/>
      <c r="GO4" s="82"/>
      <c r="GP4" s="82"/>
      <c r="GQ4" s="82"/>
      <c r="GR4" s="82"/>
      <c r="GS4" s="82"/>
      <c r="GT4" s="82"/>
      <c r="GU4" s="82"/>
      <c r="GV4" s="82"/>
      <c r="GW4" s="82"/>
      <c r="GX4" s="82"/>
      <c r="GY4" s="82"/>
      <c r="GZ4" s="82"/>
      <c r="HA4" s="82"/>
      <c r="HB4" s="82"/>
      <c r="HC4" s="82"/>
      <c r="HD4" s="82"/>
      <c r="HE4" s="82"/>
      <c r="HF4" s="82"/>
      <c r="HG4" s="82"/>
      <c r="HH4" s="82"/>
      <c r="HI4" s="82"/>
      <c r="HJ4" s="82"/>
      <c r="HK4" s="82"/>
      <c r="HL4" s="82"/>
      <c r="HM4" s="82"/>
      <c r="HN4" s="82"/>
      <c r="HO4" s="82"/>
      <c r="HP4" s="82"/>
      <c r="HQ4" s="82"/>
      <c r="HR4" s="82"/>
      <c r="HS4" s="82"/>
      <c r="HT4" s="82"/>
      <c r="HU4" s="82"/>
      <c r="HV4" s="82"/>
      <c r="HW4" s="82"/>
      <c r="HX4" s="82"/>
      <c r="HY4" s="82"/>
      <c r="HZ4" s="82"/>
      <c r="IA4" s="82"/>
      <c r="IB4" s="82"/>
      <c r="IC4" s="82"/>
      <c r="ID4" s="82"/>
      <c r="IE4" s="82"/>
      <c r="IF4" s="82"/>
      <c r="IG4" s="82"/>
      <c r="IH4" s="82"/>
      <c r="II4" s="82"/>
      <c r="IJ4" s="82"/>
      <c r="IK4" s="82"/>
      <c r="IL4" s="82"/>
      <c r="IM4" s="82"/>
      <c r="IN4" s="82"/>
      <c r="IO4" s="82"/>
      <c r="IP4" s="82"/>
      <c r="IQ4" s="82"/>
      <c r="IR4" s="82"/>
      <c r="IS4" s="82"/>
      <c r="IT4" s="82"/>
      <c r="IU4" s="82"/>
      <c r="IV4" s="82"/>
    </row>
    <row r="5" spans="1:256" s="251" customFormat="1">
      <c r="A5" s="247" t="s">
        <v>626</v>
      </c>
      <c r="B5" s="63">
        <v>2.52</v>
      </c>
      <c r="C5" s="63">
        <v>3.35</v>
      </c>
      <c r="D5" s="63">
        <v>3</v>
      </c>
      <c r="E5" s="63">
        <v>1.2811111100000001</v>
      </c>
      <c r="F5" s="63">
        <v>2.6789258999999999</v>
      </c>
      <c r="G5" s="63">
        <v>13</v>
      </c>
      <c r="H5" s="82">
        <v>1</v>
      </c>
      <c r="I5" s="82"/>
      <c r="J5" s="82" t="s">
        <v>608</v>
      </c>
      <c r="K5" s="82">
        <f t="shared" ref="K5:Q5" si="0">AVERAGE(B14:B21)</f>
        <v>2.5212500000000002</v>
      </c>
      <c r="L5" s="82">
        <f t="shared" si="0"/>
        <v>5.125</v>
      </c>
      <c r="M5" s="82">
        <f t="shared" si="0"/>
        <v>2.875</v>
      </c>
      <c r="N5" s="82">
        <f t="shared" si="0"/>
        <v>1.3177777777500002</v>
      </c>
      <c r="O5" s="82">
        <f t="shared" si="0"/>
        <v>1.7532888614285713</v>
      </c>
      <c r="P5" s="82">
        <f t="shared" si="0"/>
        <v>16.875</v>
      </c>
      <c r="Q5" s="82">
        <f t="shared" si="0"/>
        <v>4.5</v>
      </c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  <c r="CE5" s="82"/>
      <c r="CF5" s="82"/>
      <c r="CG5" s="82"/>
      <c r="CH5" s="82"/>
      <c r="CI5" s="82"/>
      <c r="CJ5" s="82"/>
      <c r="CK5" s="82"/>
      <c r="CL5" s="82"/>
      <c r="CM5" s="82"/>
      <c r="CN5" s="82"/>
      <c r="CO5" s="82"/>
      <c r="CP5" s="82"/>
      <c r="CQ5" s="82"/>
      <c r="CR5" s="82"/>
      <c r="CS5" s="82"/>
      <c r="CT5" s="82"/>
      <c r="CU5" s="82"/>
      <c r="CV5" s="82"/>
      <c r="CW5" s="82"/>
      <c r="CX5" s="82"/>
      <c r="CY5" s="82"/>
      <c r="CZ5" s="82"/>
      <c r="DA5" s="82"/>
      <c r="DB5" s="82"/>
      <c r="DC5" s="82"/>
      <c r="DD5" s="82"/>
      <c r="DE5" s="82"/>
      <c r="DF5" s="82"/>
      <c r="DG5" s="82"/>
      <c r="DH5" s="82"/>
      <c r="DI5" s="82"/>
      <c r="DJ5" s="82"/>
      <c r="DK5" s="82"/>
      <c r="DL5" s="82"/>
      <c r="DM5" s="82"/>
      <c r="DN5" s="82"/>
      <c r="DO5" s="82"/>
      <c r="DP5" s="82"/>
      <c r="DQ5" s="82"/>
      <c r="DR5" s="82"/>
      <c r="DS5" s="82"/>
      <c r="DT5" s="82"/>
      <c r="DU5" s="82"/>
      <c r="DV5" s="82"/>
      <c r="DW5" s="82"/>
      <c r="DX5" s="82"/>
      <c r="DY5" s="82"/>
      <c r="DZ5" s="82"/>
      <c r="EA5" s="82"/>
      <c r="EB5" s="82"/>
      <c r="EC5" s="82"/>
      <c r="ED5" s="82"/>
      <c r="EE5" s="82"/>
      <c r="EF5" s="82"/>
      <c r="EG5" s="82"/>
      <c r="EH5" s="82"/>
      <c r="EI5" s="82"/>
      <c r="EJ5" s="82"/>
      <c r="EK5" s="82"/>
      <c r="EL5" s="82"/>
      <c r="EM5" s="82"/>
      <c r="EN5" s="82"/>
      <c r="EO5" s="82"/>
      <c r="EP5" s="82"/>
      <c r="EQ5" s="82"/>
      <c r="ER5" s="82"/>
      <c r="ES5" s="82"/>
      <c r="ET5" s="82"/>
      <c r="EU5" s="82"/>
      <c r="EV5" s="82"/>
      <c r="EW5" s="82"/>
      <c r="EX5" s="82"/>
      <c r="EY5" s="82"/>
      <c r="EZ5" s="82"/>
      <c r="FA5" s="82"/>
      <c r="FB5" s="82"/>
      <c r="FC5" s="82"/>
      <c r="FD5" s="82"/>
      <c r="FE5" s="82"/>
      <c r="FF5" s="82"/>
      <c r="FG5" s="82"/>
      <c r="FH5" s="82"/>
      <c r="FI5" s="82"/>
      <c r="FJ5" s="82"/>
      <c r="FK5" s="82"/>
      <c r="FL5" s="82"/>
      <c r="FM5" s="82"/>
      <c r="FN5" s="82"/>
      <c r="FO5" s="82"/>
      <c r="FP5" s="82"/>
      <c r="FQ5" s="82"/>
      <c r="FR5" s="82"/>
      <c r="FS5" s="82"/>
      <c r="FT5" s="82"/>
      <c r="FU5" s="82"/>
      <c r="FV5" s="82"/>
      <c r="FW5" s="82"/>
      <c r="FX5" s="82"/>
      <c r="FY5" s="82"/>
      <c r="FZ5" s="82"/>
      <c r="GA5" s="82"/>
      <c r="GB5" s="82"/>
      <c r="GC5" s="82"/>
      <c r="GD5" s="82"/>
      <c r="GE5" s="82"/>
      <c r="GF5" s="82"/>
      <c r="GG5" s="82"/>
      <c r="GH5" s="82"/>
      <c r="GI5" s="82"/>
      <c r="GJ5" s="82"/>
      <c r="GK5" s="82"/>
      <c r="GL5" s="82"/>
      <c r="GM5" s="82"/>
      <c r="GN5" s="82"/>
      <c r="GO5" s="82"/>
      <c r="GP5" s="82"/>
      <c r="GQ5" s="82"/>
      <c r="GR5" s="82"/>
      <c r="GS5" s="82"/>
      <c r="GT5" s="82"/>
      <c r="GU5" s="82"/>
      <c r="GV5" s="82"/>
      <c r="GW5" s="82"/>
      <c r="GX5" s="82"/>
      <c r="GY5" s="82"/>
      <c r="GZ5" s="82"/>
      <c r="HA5" s="82"/>
      <c r="HB5" s="82"/>
      <c r="HC5" s="82"/>
      <c r="HD5" s="82"/>
      <c r="HE5" s="82"/>
      <c r="HF5" s="82"/>
      <c r="HG5" s="82"/>
      <c r="HH5" s="82"/>
      <c r="HI5" s="82"/>
      <c r="HJ5" s="82"/>
      <c r="HK5" s="82"/>
      <c r="HL5" s="82"/>
      <c r="HM5" s="82"/>
      <c r="HN5" s="82"/>
      <c r="HO5" s="82"/>
      <c r="HP5" s="82"/>
      <c r="HQ5" s="82"/>
      <c r="HR5" s="82"/>
      <c r="HS5" s="82"/>
      <c r="HT5" s="82"/>
      <c r="HU5" s="82"/>
      <c r="HV5" s="82"/>
      <c r="HW5" s="82"/>
      <c r="HX5" s="82"/>
      <c r="HY5" s="82"/>
      <c r="HZ5" s="82"/>
      <c r="IA5" s="82"/>
      <c r="IB5" s="82"/>
      <c r="IC5" s="82"/>
      <c r="ID5" s="82"/>
      <c r="IE5" s="82"/>
      <c r="IF5" s="82"/>
      <c r="IG5" s="82"/>
      <c r="IH5" s="82"/>
      <c r="II5" s="82"/>
      <c r="IJ5" s="82"/>
      <c r="IK5" s="82"/>
      <c r="IL5" s="82"/>
      <c r="IM5" s="82"/>
      <c r="IN5" s="82"/>
      <c r="IO5" s="82"/>
      <c r="IP5" s="82"/>
      <c r="IQ5" s="82"/>
      <c r="IR5" s="82"/>
      <c r="IS5" s="82"/>
      <c r="IT5" s="82"/>
      <c r="IU5" s="82"/>
      <c r="IV5" s="82"/>
    </row>
    <row r="6" spans="1:256" s="251" customFormat="1">
      <c r="A6" s="247" t="s">
        <v>626</v>
      </c>
      <c r="B6" s="63">
        <v>5.5</v>
      </c>
      <c r="C6" s="63">
        <v>7</v>
      </c>
      <c r="D6" s="63">
        <v>2</v>
      </c>
      <c r="E6" s="63">
        <v>1.708111111</v>
      </c>
      <c r="F6" s="63">
        <v>0.72607473</v>
      </c>
      <c r="G6" s="63">
        <v>11</v>
      </c>
      <c r="H6" s="82">
        <v>1</v>
      </c>
      <c r="I6" s="82"/>
      <c r="J6" s="82" t="s">
        <v>242</v>
      </c>
      <c r="K6" s="63">
        <v>3.85</v>
      </c>
      <c r="L6" s="63">
        <v>6.35</v>
      </c>
      <c r="M6" s="63">
        <v>3</v>
      </c>
      <c r="N6" s="63">
        <v>1.36111111</v>
      </c>
      <c r="O6" s="63">
        <v>1.3427670300000001</v>
      </c>
      <c r="P6" s="63">
        <v>26</v>
      </c>
      <c r="Q6" s="82">
        <v>1</v>
      </c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  <c r="BP6" s="82"/>
      <c r="BQ6" s="82"/>
      <c r="BR6" s="82"/>
      <c r="BS6" s="82"/>
      <c r="BT6" s="82"/>
      <c r="BU6" s="82"/>
      <c r="BV6" s="82"/>
      <c r="BW6" s="82"/>
      <c r="BX6" s="82"/>
      <c r="BY6" s="82"/>
      <c r="BZ6" s="82"/>
      <c r="CA6" s="82"/>
      <c r="CB6" s="82"/>
      <c r="CC6" s="82"/>
      <c r="CD6" s="82"/>
      <c r="CE6" s="82"/>
      <c r="CF6" s="82"/>
      <c r="CG6" s="82"/>
      <c r="CH6" s="82"/>
      <c r="CI6" s="82"/>
      <c r="CJ6" s="82"/>
      <c r="CK6" s="82"/>
      <c r="CL6" s="82"/>
      <c r="CM6" s="82"/>
      <c r="CN6" s="82"/>
      <c r="CO6" s="82"/>
      <c r="CP6" s="82"/>
      <c r="CQ6" s="82"/>
      <c r="CR6" s="82"/>
      <c r="CS6" s="82"/>
      <c r="CT6" s="82"/>
      <c r="CU6" s="82"/>
      <c r="CV6" s="82"/>
      <c r="CW6" s="82"/>
      <c r="CX6" s="82"/>
      <c r="CY6" s="82"/>
      <c r="CZ6" s="82"/>
      <c r="DA6" s="82"/>
      <c r="DB6" s="82"/>
      <c r="DC6" s="82"/>
      <c r="DD6" s="82"/>
      <c r="DE6" s="82"/>
      <c r="DF6" s="82"/>
      <c r="DG6" s="82"/>
      <c r="DH6" s="82"/>
      <c r="DI6" s="82"/>
      <c r="DJ6" s="82"/>
      <c r="DK6" s="82"/>
      <c r="DL6" s="82"/>
      <c r="DM6" s="82"/>
      <c r="DN6" s="82"/>
      <c r="DO6" s="82"/>
      <c r="DP6" s="82"/>
      <c r="DQ6" s="82"/>
      <c r="DR6" s="82"/>
      <c r="DS6" s="82"/>
      <c r="DT6" s="82"/>
      <c r="DU6" s="82"/>
      <c r="DV6" s="82"/>
      <c r="DW6" s="82"/>
      <c r="DX6" s="82"/>
      <c r="DY6" s="82"/>
      <c r="DZ6" s="82"/>
      <c r="EA6" s="82"/>
      <c r="EB6" s="82"/>
      <c r="EC6" s="82"/>
      <c r="ED6" s="82"/>
      <c r="EE6" s="82"/>
      <c r="EF6" s="82"/>
      <c r="EG6" s="82"/>
      <c r="EH6" s="82"/>
      <c r="EI6" s="82"/>
      <c r="EJ6" s="82"/>
      <c r="EK6" s="82"/>
      <c r="EL6" s="82"/>
      <c r="EM6" s="82"/>
      <c r="EN6" s="82"/>
      <c r="EO6" s="82"/>
      <c r="EP6" s="82"/>
      <c r="EQ6" s="82"/>
      <c r="ER6" s="82"/>
      <c r="ES6" s="82"/>
      <c r="ET6" s="82"/>
      <c r="EU6" s="82"/>
      <c r="EV6" s="82"/>
      <c r="EW6" s="82"/>
      <c r="EX6" s="82"/>
      <c r="EY6" s="82"/>
      <c r="EZ6" s="82"/>
      <c r="FA6" s="82"/>
      <c r="FB6" s="82"/>
      <c r="FC6" s="82"/>
      <c r="FD6" s="82"/>
      <c r="FE6" s="82"/>
      <c r="FF6" s="82"/>
      <c r="FG6" s="82"/>
      <c r="FH6" s="82"/>
      <c r="FI6" s="82"/>
      <c r="FJ6" s="82"/>
      <c r="FK6" s="82"/>
      <c r="FL6" s="82"/>
      <c r="FM6" s="82"/>
      <c r="FN6" s="82"/>
      <c r="FO6" s="82"/>
      <c r="FP6" s="82"/>
      <c r="FQ6" s="82"/>
      <c r="FR6" s="82"/>
      <c r="FS6" s="82"/>
      <c r="FT6" s="82"/>
      <c r="FU6" s="82"/>
      <c r="FV6" s="82"/>
      <c r="FW6" s="82"/>
      <c r="FX6" s="82"/>
      <c r="FY6" s="82"/>
      <c r="FZ6" s="82"/>
      <c r="GA6" s="82"/>
      <c r="GB6" s="82"/>
      <c r="GC6" s="82"/>
      <c r="GD6" s="82"/>
      <c r="GE6" s="82"/>
      <c r="GF6" s="82"/>
      <c r="GG6" s="82"/>
      <c r="GH6" s="82"/>
      <c r="GI6" s="82"/>
      <c r="GJ6" s="82"/>
      <c r="GK6" s="82"/>
      <c r="GL6" s="82"/>
      <c r="GM6" s="82"/>
      <c r="GN6" s="82"/>
      <c r="GO6" s="82"/>
      <c r="GP6" s="82"/>
      <c r="GQ6" s="82"/>
      <c r="GR6" s="82"/>
      <c r="GS6" s="82"/>
      <c r="GT6" s="82"/>
      <c r="GU6" s="82"/>
      <c r="GV6" s="82"/>
      <c r="GW6" s="82"/>
      <c r="GX6" s="82"/>
      <c r="GY6" s="82"/>
      <c r="GZ6" s="82"/>
      <c r="HA6" s="82"/>
      <c r="HB6" s="82"/>
      <c r="HC6" s="82"/>
      <c r="HD6" s="82"/>
      <c r="HE6" s="82"/>
      <c r="HF6" s="82"/>
      <c r="HG6" s="82"/>
      <c r="HH6" s="82"/>
      <c r="HI6" s="82"/>
      <c r="HJ6" s="82"/>
      <c r="HK6" s="82"/>
      <c r="HL6" s="82"/>
      <c r="HM6" s="82"/>
      <c r="HN6" s="82"/>
      <c r="HO6" s="82"/>
      <c r="HP6" s="82"/>
      <c r="HQ6" s="82"/>
      <c r="HR6" s="82"/>
      <c r="HS6" s="82"/>
      <c r="HT6" s="82"/>
      <c r="HU6" s="82"/>
      <c r="HV6" s="82"/>
      <c r="HW6" s="82"/>
      <c r="HX6" s="82"/>
      <c r="HY6" s="82"/>
      <c r="HZ6" s="82"/>
      <c r="IA6" s="82"/>
      <c r="IB6" s="82"/>
      <c r="IC6" s="82"/>
      <c r="ID6" s="82"/>
      <c r="IE6" s="82"/>
      <c r="IF6" s="82"/>
      <c r="IG6" s="82"/>
      <c r="IH6" s="82"/>
      <c r="II6" s="82"/>
      <c r="IJ6" s="82"/>
      <c r="IK6" s="82"/>
      <c r="IL6" s="82"/>
      <c r="IM6" s="82"/>
      <c r="IN6" s="82"/>
      <c r="IO6" s="82"/>
      <c r="IP6" s="82"/>
      <c r="IQ6" s="82"/>
      <c r="IR6" s="82"/>
      <c r="IS6" s="82"/>
      <c r="IT6" s="82"/>
      <c r="IU6" s="82"/>
      <c r="IV6" s="82"/>
    </row>
    <row r="7" spans="1:256" s="251" customFormat="1">
      <c r="A7" s="247" t="s">
        <v>626</v>
      </c>
      <c r="B7" s="63">
        <v>3.3</v>
      </c>
      <c r="C7" s="63" t="s">
        <v>18</v>
      </c>
      <c r="D7" s="63">
        <v>2</v>
      </c>
      <c r="E7" s="63">
        <v>1.0516666699999999</v>
      </c>
      <c r="F7" s="63">
        <v>0.74828675</v>
      </c>
      <c r="G7" s="63">
        <v>12</v>
      </c>
      <c r="H7" s="82">
        <v>1</v>
      </c>
      <c r="I7" s="82"/>
      <c r="J7" s="82" t="s">
        <v>252</v>
      </c>
      <c r="K7" s="63">
        <v>1.3</v>
      </c>
      <c r="L7" s="63">
        <v>7.25</v>
      </c>
      <c r="M7" s="63">
        <v>3</v>
      </c>
      <c r="N7" s="63">
        <v>1.43333333</v>
      </c>
      <c r="O7" s="63">
        <v>1.3730758700000001</v>
      </c>
      <c r="P7" s="63">
        <v>18</v>
      </c>
      <c r="Q7" s="82">
        <v>1</v>
      </c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  <c r="BW7" s="82"/>
      <c r="BX7" s="82"/>
      <c r="BY7" s="82"/>
      <c r="BZ7" s="82"/>
      <c r="CA7" s="82"/>
      <c r="CB7" s="82"/>
      <c r="CC7" s="82"/>
      <c r="CD7" s="82"/>
      <c r="CE7" s="82"/>
      <c r="CF7" s="82"/>
      <c r="CG7" s="82"/>
      <c r="CH7" s="82"/>
      <c r="CI7" s="82"/>
      <c r="CJ7" s="82"/>
      <c r="CK7" s="82"/>
      <c r="CL7" s="82"/>
      <c r="CM7" s="82"/>
      <c r="CN7" s="82"/>
      <c r="CO7" s="82"/>
      <c r="CP7" s="82"/>
      <c r="CQ7" s="82"/>
      <c r="CR7" s="82"/>
      <c r="CS7" s="82"/>
      <c r="CT7" s="82"/>
      <c r="CU7" s="82"/>
      <c r="CV7" s="82"/>
      <c r="CW7" s="82"/>
      <c r="CX7" s="82"/>
      <c r="CY7" s="82"/>
      <c r="CZ7" s="82"/>
      <c r="DA7" s="82"/>
      <c r="DB7" s="82"/>
      <c r="DC7" s="82"/>
      <c r="DD7" s="82"/>
      <c r="DE7" s="82"/>
      <c r="DF7" s="82"/>
      <c r="DG7" s="82"/>
      <c r="DH7" s="82"/>
      <c r="DI7" s="82"/>
      <c r="DJ7" s="82"/>
      <c r="DK7" s="82"/>
      <c r="DL7" s="82"/>
      <c r="DM7" s="82"/>
      <c r="DN7" s="82"/>
      <c r="DO7" s="82"/>
      <c r="DP7" s="82"/>
      <c r="DQ7" s="82"/>
      <c r="DR7" s="82"/>
      <c r="DS7" s="82"/>
      <c r="DT7" s="82"/>
      <c r="DU7" s="82"/>
      <c r="DV7" s="82"/>
      <c r="DW7" s="82"/>
      <c r="DX7" s="82"/>
      <c r="DY7" s="82"/>
      <c r="DZ7" s="82"/>
      <c r="EA7" s="82"/>
      <c r="EB7" s="82"/>
      <c r="EC7" s="82"/>
      <c r="ED7" s="82"/>
      <c r="EE7" s="82"/>
      <c r="EF7" s="82"/>
      <c r="EG7" s="82"/>
      <c r="EH7" s="82"/>
      <c r="EI7" s="82"/>
      <c r="EJ7" s="82"/>
      <c r="EK7" s="82"/>
      <c r="EL7" s="82"/>
      <c r="EM7" s="82"/>
      <c r="EN7" s="82"/>
      <c r="EO7" s="82"/>
      <c r="EP7" s="82"/>
      <c r="EQ7" s="82"/>
      <c r="ER7" s="82"/>
      <c r="ES7" s="82"/>
      <c r="ET7" s="82"/>
      <c r="EU7" s="82"/>
      <c r="EV7" s="82"/>
      <c r="EW7" s="82"/>
      <c r="EX7" s="82"/>
      <c r="EY7" s="82"/>
      <c r="EZ7" s="82"/>
      <c r="FA7" s="82"/>
      <c r="FB7" s="82"/>
      <c r="FC7" s="82"/>
      <c r="FD7" s="82"/>
      <c r="FE7" s="82"/>
      <c r="FF7" s="82"/>
      <c r="FG7" s="82"/>
      <c r="FH7" s="82"/>
      <c r="FI7" s="82"/>
      <c r="FJ7" s="82"/>
      <c r="FK7" s="82"/>
      <c r="FL7" s="82"/>
      <c r="FM7" s="82"/>
      <c r="FN7" s="82"/>
      <c r="FO7" s="82"/>
      <c r="FP7" s="82"/>
      <c r="FQ7" s="82"/>
      <c r="FR7" s="82"/>
      <c r="FS7" s="82"/>
      <c r="FT7" s="82"/>
      <c r="FU7" s="82"/>
      <c r="FV7" s="82"/>
      <c r="FW7" s="82"/>
      <c r="FX7" s="82"/>
      <c r="FY7" s="82"/>
      <c r="FZ7" s="82"/>
      <c r="GA7" s="82"/>
      <c r="GB7" s="82"/>
      <c r="GC7" s="82"/>
      <c r="GD7" s="82"/>
      <c r="GE7" s="82"/>
      <c r="GF7" s="82"/>
      <c r="GG7" s="82"/>
      <c r="GH7" s="82"/>
      <c r="GI7" s="82"/>
      <c r="GJ7" s="82"/>
      <c r="GK7" s="82"/>
      <c r="GL7" s="82"/>
      <c r="GM7" s="82"/>
      <c r="GN7" s="82"/>
      <c r="GO7" s="82"/>
      <c r="GP7" s="82"/>
      <c r="GQ7" s="82"/>
      <c r="GR7" s="82"/>
      <c r="GS7" s="82"/>
      <c r="GT7" s="82"/>
      <c r="GU7" s="82"/>
      <c r="GV7" s="82"/>
      <c r="GW7" s="82"/>
      <c r="GX7" s="82"/>
      <c r="GY7" s="82"/>
      <c r="GZ7" s="82"/>
      <c r="HA7" s="82"/>
      <c r="HB7" s="82"/>
      <c r="HC7" s="82"/>
      <c r="HD7" s="82"/>
      <c r="HE7" s="82"/>
      <c r="HF7" s="82"/>
      <c r="HG7" s="82"/>
      <c r="HH7" s="82"/>
      <c r="HI7" s="82"/>
      <c r="HJ7" s="82"/>
      <c r="HK7" s="82"/>
      <c r="HL7" s="82"/>
      <c r="HM7" s="82"/>
      <c r="HN7" s="82"/>
      <c r="HO7" s="82"/>
      <c r="HP7" s="82"/>
      <c r="HQ7" s="82"/>
      <c r="HR7" s="82"/>
      <c r="HS7" s="82"/>
      <c r="HT7" s="82"/>
      <c r="HU7" s="82"/>
      <c r="HV7" s="82"/>
      <c r="HW7" s="82"/>
      <c r="HX7" s="82"/>
      <c r="HY7" s="82"/>
      <c r="HZ7" s="82"/>
      <c r="IA7" s="82"/>
      <c r="IB7" s="82"/>
      <c r="IC7" s="82"/>
      <c r="ID7" s="82"/>
      <c r="IE7" s="82"/>
      <c r="IF7" s="82"/>
      <c r="IG7" s="82"/>
      <c r="IH7" s="82"/>
      <c r="II7" s="82"/>
      <c r="IJ7" s="82"/>
      <c r="IK7" s="82"/>
      <c r="IL7" s="82"/>
      <c r="IM7" s="82"/>
      <c r="IN7" s="82"/>
      <c r="IO7" s="82"/>
      <c r="IP7" s="82"/>
      <c r="IQ7" s="82"/>
      <c r="IR7" s="82"/>
      <c r="IS7" s="82"/>
      <c r="IT7" s="82"/>
      <c r="IU7" s="82"/>
      <c r="IV7" s="82"/>
    </row>
    <row r="8" spans="1:256" s="251" customFormat="1">
      <c r="A8" s="247" t="s">
        <v>626</v>
      </c>
      <c r="B8" s="82">
        <v>3</v>
      </c>
      <c r="C8" s="82">
        <v>5</v>
      </c>
      <c r="D8" s="63">
        <v>2</v>
      </c>
      <c r="E8" s="63">
        <v>1.0222222000000001</v>
      </c>
      <c r="F8" s="63">
        <f>AVERAGE('Data by Q'!I44:I48)</f>
        <v>0.93839698842000685</v>
      </c>
      <c r="G8" s="82">
        <v>11</v>
      </c>
      <c r="H8" s="82">
        <v>1</v>
      </c>
      <c r="I8" s="246"/>
      <c r="J8" s="82" t="s">
        <v>627</v>
      </c>
      <c r="K8" s="63">
        <v>5.5</v>
      </c>
      <c r="L8" s="63">
        <v>7</v>
      </c>
      <c r="M8" s="63">
        <v>2</v>
      </c>
      <c r="N8" s="63">
        <v>1.708111111</v>
      </c>
      <c r="O8" s="63">
        <v>0.72607473</v>
      </c>
      <c r="P8" s="63">
        <v>11</v>
      </c>
      <c r="Q8" s="82">
        <v>1</v>
      </c>
      <c r="R8" s="246"/>
      <c r="S8" s="246"/>
      <c r="T8" s="246"/>
      <c r="U8" s="246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6"/>
      <c r="AG8" s="246"/>
      <c r="AH8" s="246"/>
      <c r="AI8" s="246"/>
      <c r="AJ8" s="246"/>
      <c r="AK8" s="246"/>
      <c r="AL8" s="246"/>
      <c r="AM8" s="246"/>
      <c r="AN8" s="246"/>
      <c r="AO8" s="246"/>
      <c r="AP8" s="246"/>
      <c r="AQ8" s="246"/>
      <c r="AR8" s="246"/>
      <c r="AS8" s="246"/>
      <c r="AT8" s="246"/>
      <c r="AU8" s="246"/>
      <c r="AV8" s="246"/>
      <c r="AW8" s="246"/>
      <c r="AX8" s="246"/>
      <c r="AY8" s="246"/>
      <c r="AZ8" s="246"/>
      <c r="BA8" s="246"/>
      <c r="BB8" s="246"/>
      <c r="BC8" s="246"/>
      <c r="BD8" s="246"/>
      <c r="BE8" s="246"/>
      <c r="BF8" s="246"/>
      <c r="BG8" s="246"/>
      <c r="BH8" s="246"/>
      <c r="BI8" s="246"/>
      <c r="BJ8" s="246"/>
      <c r="BK8" s="246"/>
      <c r="BL8" s="246"/>
      <c r="BM8" s="246"/>
      <c r="BN8" s="246"/>
      <c r="BO8" s="246"/>
      <c r="BP8" s="246"/>
      <c r="BQ8" s="246"/>
      <c r="BR8" s="246"/>
      <c r="BS8" s="246"/>
      <c r="BT8" s="246"/>
      <c r="BU8" s="246"/>
      <c r="BV8" s="246"/>
      <c r="BW8" s="246"/>
      <c r="BX8" s="246"/>
      <c r="BY8" s="246"/>
      <c r="BZ8" s="246"/>
      <c r="CA8" s="246"/>
      <c r="CB8" s="246"/>
      <c r="CC8" s="246"/>
      <c r="CD8" s="246"/>
      <c r="CE8" s="246"/>
      <c r="CF8" s="246"/>
      <c r="CG8" s="246"/>
      <c r="CH8" s="246"/>
      <c r="CI8" s="246"/>
      <c r="CJ8" s="246"/>
      <c r="CK8" s="246"/>
      <c r="CL8" s="246"/>
      <c r="CM8" s="246"/>
      <c r="CN8" s="246"/>
      <c r="CO8" s="246"/>
      <c r="CP8" s="246"/>
      <c r="CQ8" s="246"/>
      <c r="CR8" s="246"/>
      <c r="CS8" s="246"/>
      <c r="CT8" s="246"/>
      <c r="CU8" s="246"/>
      <c r="CV8" s="246"/>
      <c r="CW8" s="246"/>
      <c r="CX8" s="246"/>
      <c r="CY8" s="246"/>
      <c r="CZ8" s="246"/>
      <c r="DA8" s="246"/>
      <c r="DB8" s="246"/>
      <c r="DC8" s="246"/>
      <c r="DD8" s="246"/>
      <c r="DE8" s="246"/>
      <c r="DF8" s="246"/>
      <c r="DG8" s="246"/>
      <c r="DH8" s="246"/>
      <c r="DI8" s="246"/>
      <c r="DJ8" s="246"/>
      <c r="DK8" s="246"/>
      <c r="DL8" s="246"/>
      <c r="DM8" s="246"/>
      <c r="DN8" s="246"/>
      <c r="DO8" s="246"/>
      <c r="DP8" s="246"/>
      <c r="DQ8" s="246"/>
      <c r="DR8" s="246"/>
      <c r="DS8" s="246"/>
      <c r="DT8" s="246"/>
      <c r="DU8" s="246"/>
      <c r="DV8" s="246"/>
      <c r="DW8" s="246"/>
      <c r="DX8" s="246"/>
      <c r="DY8" s="246"/>
      <c r="DZ8" s="246"/>
      <c r="EA8" s="246"/>
      <c r="EB8" s="246"/>
      <c r="EC8" s="246"/>
      <c r="ED8" s="246"/>
      <c r="EE8" s="246"/>
      <c r="EF8" s="246"/>
      <c r="EG8" s="246"/>
      <c r="EH8" s="246"/>
      <c r="EI8" s="246"/>
      <c r="EJ8" s="246"/>
      <c r="EK8" s="246"/>
      <c r="EL8" s="246"/>
      <c r="EM8" s="246"/>
      <c r="EN8" s="246"/>
      <c r="EO8" s="246"/>
      <c r="EP8" s="246"/>
      <c r="EQ8" s="246"/>
      <c r="ER8" s="246"/>
      <c r="ES8" s="246"/>
      <c r="ET8" s="246"/>
      <c r="EU8" s="246"/>
      <c r="EV8" s="246"/>
      <c r="EW8" s="246"/>
      <c r="EX8" s="246"/>
      <c r="EY8" s="246"/>
      <c r="EZ8" s="246"/>
      <c r="FA8" s="246"/>
      <c r="FB8" s="246"/>
      <c r="FC8" s="246"/>
      <c r="FD8" s="246"/>
      <c r="FE8" s="246"/>
      <c r="FF8" s="246"/>
      <c r="FG8" s="246"/>
      <c r="FH8" s="246"/>
      <c r="FI8" s="246"/>
      <c r="FJ8" s="246"/>
      <c r="FK8" s="246"/>
      <c r="FL8" s="246"/>
      <c r="FM8" s="246"/>
      <c r="FN8" s="246"/>
      <c r="FO8" s="246"/>
      <c r="FP8" s="246"/>
      <c r="FQ8" s="246"/>
      <c r="FR8" s="246"/>
      <c r="FS8" s="246"/>
      <c r="FT8" s="246"/>
      <c r="FU8" s="246"/>
      <c r="FV8" s="246"/>
      <c r="FW8" s="246"/>
      <c r="FX8" s="246"/>
      <c r="FY8" s="246"/>
      <c r="FZ8" s="246"/>
      <c r="GA8" s="246"/>
      <c r="GB8" s="246"/>
      <c r="GC8" s="246"/>
      <c r="GD8" s="246"/>
      <c r="GE8" s="246"/>
      <c r="GF8" s="246"/>
      <c r="GG8" s="246"/>
      <c r="GH8" s="246"/>
      <c r="GI8" s="246"/>
      <c r="GJ8" s="246"/>
      <c r="GK8" s="246"/>
      <c r="GL8" s="246"/>
      <c r="GM8" s="246"/>
      <c r="GN8" s="246"/>
      <c r="GO8" s="246"/>
      <c r="GP8" s="246"/>
      <c r="GQ8" s="246"/>
      <c r="GR8" s="246"/>
      <c r="GS8" s="246"/>
      <c r="GT8" s="246"/>
      <c r="GU8" s="246"/>
      <c r="GV8" s="246"/>
      <c r="GW8" s="246"/>
      <c r="GX8" s="246"/>
      <c r="GY8" s="246"/>
      <c r="GZ8" s="246"/>
      <c r="HA8" s="246"/>
      <c r="HB8" s="246"/>
      <c r="HC8" s="246"/>
      <c r="HD8" s="246"/>
      <c r="HE8" s="246"/>
      <c r="HF8" s="246"/>
      <c r="HG8" s="246"/>
      <c r="HH8" s="246"/>
      <c r="HI8" s="246"/>
      <c r="HJ8" s="246"/>
      <c r="HK8" s="246"/>
      <c r="HL8" s="246"/>
      <c r="HM8" s="246"/>
      <c r="HN8" s="246"/>
      <c r="HO8" s="246"/>
      <c r="HP8" s="246"/>
      <c r="HQ8" s="246"/>
      <c r="HR8" s="246"/>
      <c r="HS8" s="246"/>
      <c r="HT8" s="246"/>
      <c r="HU8" s="246"/>
      <c r="HV8" s="246"/>
      <c r="HW8" s="246"/>
      <c r="HX8" s="246"/>
      <c r="HY8" s="246"/>
      <c r="HZ8" s="246"/>
      <c r="IA8" s="246"/>
      <c r="IB8" s="246"/>
      <c r="IC8" s="246"/>
      <c r="ID8" s="246"/>
      <c r="IE8" s="246"/>
      <c r="IF8" s="246"/>
      <c r="IG8" s="246"/>
      <c r="IH8" s="246"/>
      <c r="II8" s="246"/>
      <c r="IJ8" s="246"/>
      <c r="IK8" s="246"/>
      <c r="IL8" s="246"/>
      <c r="IM8" s="246"/>
      <c r="IN8" s="246"/>
      <c r="IO8" s="246"/>
      <c r="IP8" s="246"/>
      <c r="IQ8" s="246"/>
      <c r="IR8" s="246"/>
      <c r="IS8" s="246"/>
      <c r="IT8" s="246"/>
      <c r="IU8" s="246"/>
      <c r="IV8" s="246"/>
    </row>
    <row r="9" spans="1:256" s="251" customFormat="1">
      <c r="A9" s="247" t="s">
        <v>626</v>
      </c>
      <c r="B9" s="82">
        <v>12</v>
      </c>
      <c r="C9" s="82">
        <v>13</v>
      </c>
      <c r="D9" s="63">
        <v>2</v>
      </c>
      <c r="E9" s="82">
        <v>1.1000000000000001</v>
      </c>
      <c r="F9" s="63">
        <v>0.74609679494659298</v>
      </c>
      <c r="G9" s="63">
        <v>17</v>
      </c>
      <c r="H9" s="82">
        <v>1</v>
      </c>
      <c r="I9" s="246"/>
      <c r="J9" s="254" t="s">
        <v>245</v>
      </c>
      <c r="K9" s="82">
        <f t="shared" ref="K9:Q9" si="1">AVERAGE(B25:B27)</f>
        <v>1.5999999999999999</v>
      </c>
      <c r="L9" s="82">
        <f t="shared" si="1"/>
        <v>5.333333333333333</v>
      </c>
      <c r="M9" s="82">
        <f t="shared" si="1"/>
        <v>2.3333333333333335</v>
      </c>
      <c r="N9" s="82">
        <f t="shared" si="1"/>
        <v>1.3511111113333334</v>
      </c>
      <c r="O9" s="82">
        <f t="shared" si="1"/>
        <v>1.1165059366666668</v>
      </c>
      <c r="P9" s="82">
        <f t="shared" si="1"/>
        <v>17</v>
      </c>
      <c r="Q9" s="82">
        <f t="shared" si="1"/>
        <v>1</v>
      </c>
      <c r="R9" s="246"/>
      <c r="S9" s="246"/>
      <c r="T9" s="246"/>
      <c r="U9" s="246"/>
      <c r="V9" s="246"/>
      <c r="W9" s="246"/>
      <c r="X9" s="246"/>
      <c r="Y9" s="246"/>
      <c r="Z9" s="246"/>
      <c r="AA9" s="246"/>
      <c r="AB9" s="246"/>
      <c r="AC9" s="246"/>
      <c r="AD9" s="246"/>
      <c r="AE9" s="246"/>
      <c r="AF9" s="246"/>
      <c r="AG9" s="246"/>
      <c r="AH9" s="246"/>
      <c r="AI9" s="246"/>
      <c r="AJ9" s="246"/>
      <c r="AK9" s="246"/>
      <c r="AL9" s="246"/>
      <c r="AM9" s="246"/>
      <c r="AN9" s="246"/>
      <c r="AO9" s="246"/>
      <c r="AP9" s="246"/>
      <c r="AQ9" s="246"/>
      <c r="AR9" s="246"/>
      <c r="AS9" s="246"/>
      <c r="AT9" s="246"/>
      <c r="AU9" s="246"/>
      <c r="AV9" s="246"/>
      <c r="AW9" s="246"/>
      <c r="AX9" s="246"/>
      <c r="AY9" s="246"/>
      <c r="AZ9" s="246"/>
      <c r="BA9" s="246"/>
      <c r="BB9" s="246"/>
      <c r="BC9" s="246"/>
      <c r="BD9" s="246"/>
      <c r="BE9" s="246"/>
      <c r="BF9" s="246"/>
      <c r="BG9" s="246"/>
      <c r="BH9" s="246"/>
      <c r="BI9" s="246"/>
      <c r="BJ9" s="246"/>
      <c r="BK9" s="246"/>
      <c r="BL9" s="246"/>
      <c r="BM9" s="246"/>
      <c r="BN9" s="246"/>
      <c r="BO9" s="246"/>
      <c r="BP9" s="246"/>
      <c r="BQ9" s="246"/>
      <c r="BR9" s="246"/>
      <c r="BS9" s="246"/>
      <c r="BT9" s="246"/>
      <c r="BU9" s="246"/>
      <c r="BV9" s="246"/>
      <c r="BW9" s="246"/>
      <c r="BX9" s="246"/>
      <c r="BY9" s="246"/>
      <c r="BZ9" s="246"/>
      <c r="CA9" s="246"/>
      <c r="CB9" s="246"/>
      <c r="CC9" s="246"/>
      <c r="CD9" s="246"/>
      <c r="CE9" s="246"/>
      <c r="CF9" s="246"/>
      <c r="CG9" s="246"/>
      <c r="CH9" s="246"/>
      <c r="CI9" s="246"/>
      <c r="CJ9" s="246"/>
      <c r="CK9" s="246"/>
      <c r="CL9" s="246"/>
      <c r="CM9" s="246"/>
      <c r="CN9" s="246"/>
      <c r="CO9" s="246"/>
      <c r="CP9" s="246"/>
      <c r="CQ9" s="246"/>
      <c r="CR9" s="246"/>
      <c r="CS9" s="246"/>
      <c r="CT9" s="246"/>
      <c r="CU9" s="246"/>
      <c r="CV9" s="246"/>
      <c r="CW9" s="246"/>
      <c r="CX9" s="246"/>
      <c r="CY9" s="246"/>
      <c r="CZ9" s="246"/>
      <c r="DA9" s="246"/>
      <c r="DB9" s="246"/>
      <c r="DC9" s="246"/>
      <c r="DD9" s="246"/>
      <c r="DE9" s="246"/>
      <c r="DF9" s="246"/>
      <c r="DG9" s="246"/>
      <c r="DH9" s="246"/>
      <c r="DI9" s="246"/>
      <c r="DJ9" s="246"/>
      <c r="DK9" s="246"/>
      <c r="DL9" s="246"/>
      <c r="DM9" s="246"/>
      <c r="DN9" s="246"/>
      <c r="DO9" s="246"/>
      <c r="DP9" s="246"/>
      <c r="DQ9" s="246"/>
      <c r="DR9" s="246"/>
      <c r="DS9" s="246"/>
      <c r="DT9" s="246"/>
      <c r="DU9" s="246"/>
      <c r="DV9" s="246"/>
      <c r="DW9" s="246"/>
      <c r="DX9" s="246"/>
      <c r="DY9" s="246"/>
      <c r="DZ9" s="246"/>
      <c r="EA9" s="246"/>
      <c r="EB9" s="246"/>
      <c r="EC9" s="246"/>
      <c r="ED9" s="246"/>
      <c r="EE9" s="246"/>
      <c r="EF9" s="246"/>
      <c r="EG9" s="246"/>
      <c r="EH9" s="246"/>
      <c r="EI9" s="246"/>
      <c r="EJ9" s="246"/>
      <c r="EK9" s="246"/>
      <c r="EL9" s="246"/>
      <c r="EM9" s="246"/>
      <c r="EN9" s="246"/>
      <c r="EO9" s="246"/>
      <c r="EP9" s="246"/>
      <c r="EQ9" s="246"/>
      <c r="ER9" s="246"/>
      <c r="ES9" s="246"/>
      <c r="ET9" s="246"/>
      <c r="EU9" s="246"/>
      <c r="EV9" s="246"/>
      <c r="EW9" s="246"/>
      <c r="EX9" s="246"/>
      <c r="EY9" s="246"/>
      <c r="EZ9" s="246"/>
      <c r="FA9" s="246"/>
      <c r="FB9" s="246"/>
      <c r="FC9" s="246"/>
      <c r="FD9" s="246"/>
      <c r="FE9" s="246"/>
      <c r="FF9" s="246"/>
      <c r="FG9" s="246"/>
      <c r="FH9" s="246"/>
      <c r="FI9" s="246"/>
      <c r="FJ9" s="246"/>
      <c r="FK9" s="246"/>
      <c r="FL9" s="246"/>
      <c r="FM9" s="246"/>
      <c r="FN9" s="246"/>
      <c r="FO9" s="246"/>
      <c r="FP9" s="246"/>
      <c r="FQ9" s="246"/>
      <c r="FR9" s="246"/>
      <c r="FS9" s="246"/>
      <c r="FT9" s="246"/>
      <c r="FU9" s="246"/>
      <c r="FV9" s="246"/>
      <c r="FW9" s="246"/>
      <c r="FX9" s="246"/>
      <c r="FY9" s="246"/>
      <c r="FZ9" s="246"/>
      <c r="GA9" s="246"/>
      <c r="GB9" s="246"/>
      <c r="GC9" s="246"/>
      <c r="GD9" s="246"/>
      <c r="GE9" s="246"/>
      <c r="GF9" s="246"/>
      <c r="GG9" s="246"/>
      <c r="GH9" s="246"/>
      <c r="GI9" s="246"/>
      <c r="GJ9" s="246"/>
      <c r="GK9" s="246"/>
      <c r="GL9" s="246"/>
      <c r="GM9" s="246"/>
      <c r="GN9" s="246"/>
      <c r="GO9" s="246"/>
      <c r="GP9" s="246"/>
      <c r="GQ9" s="246"/>
      <c r="GR9" s="246"/>
      <c r="GS9" s="246"/>
      <c r="GT9" s="246"/>
      <c r="GU9" s="246"/>
      <c r="GV9" s="246"/>
      <c r="GW9" s="246"/>
      <c r="GX9" s="246"/>
      <c r="GY9" s="246"/>
      <c r="GZ9" s="246"/>
      <c r="HA9" s="246"/>
      <c r="HB9" s="246"/>
      <c r="HC9" s="246"/>
      <c r="HD9" s="246"/>
      <c r="HE9" s="246"/>
      <c r="HF9" s="246"/>
      <c r="HG9" s="246"/>
      <c r="HH9" s="246"/>
      <c r="HI9" s="246"/>
      <c r="HJ9" s="246"/>
      <c r="HK9" s="246"/>
      <c r="HL9" s="246"/>
      <c r="HM9" s="246"/>
      <c r="HN9" s="246"/>
      <c r="HO9" s="246"/>
      <c r="HP9" s="246"/>
      <c r="HQ9" s="246"/>
      <c r="HR9" s="246"/>
      <c r="HS9" s="246"/>
      <c r="HT9" s="246"/>
      <c r="HU9" s="246"/>
      <c r="HV9" s="246"/>
      <c r="HW9" s="246"/>
      <c r="HX9" s="246"/>
      <c r="HY9" s="246"/>
      <c r="HZ9" s="246"/>
      <c r="IA9" s="246"/>
      <c r="IB9" s="246"/>
      <c r="IC9" s="246"/>
      <c r="ID9" s="246"/>
      <c r="IE9" s="246"/>
      <c r="IF9" s="246"/>
      <c r="IG9" s="246"/>
      <c r="IH9" s="246"/>
      <c r="II9" s="246"/>
      <c r="IJ9" s="246"/>
      <c r="IK9" s="246"/>
      <c r="IL9" s="246"/>
      <c r="IM9" s="246"/>
      <c r="IN9" s="246"/>
      <c r="IO9" s="246"/>
      <c r="IP9" s="246"/>
      <c r="IQ9" s="246"/>
      <c r="IR9" s="246"/>
      <c r="IS9" s="246"/>
      <c r="IT9" s="246"/>
      <c r="IU9" s="246"/>
      <c r="IV9" s="246"/>
    </row>
    <row r="10" spans="1:256" s="251" customFormat="1">
      <c r="A10" s="247" t="s">
        <v>626</v>
      </c>
      <c r="B10" s="82">
        <v>13</v>
      </c>
      <c r="C10" s="82">
        <v>16</v>
      </c>
      <c r="D10" s="63">
        <v>2</v>
      </c>
      <c r="E10" s="82">
        <v>1.2</v>
      </c>
      <c r="F10" s="63">
        <v>1.4392092076043614</v>
      </c>
      <c r="G10" s="82">
        <v>11</v>
      </c>
      <c r="H10" s="82">
        <v>1</v>
      </c>
      <c r="I10" s="246"/>
      <c r="J10" s="82" t="s">
        <v>568</v>
      </c>
      <c r="K10" s="82">
        <f t="shared" ref="K10:Q10" si="2">AVERAGE(B28:B34)</f>
        <v>3.6671428571428573</v>
      </c>
      <c r="L10" s="82">
        <f t="shared" si="2"/>
        <v>5.378571428571429</v>
      </c>
      <c r="M10" s="82">
        <f t="shared" si="2"/>
        <v>2.5714285714285716</v>
      </c>
      <c r="N10" s="82">
        <f t="shared" si="2"/>
        <v>1.2655555574285715</v>
      </c>
      <c r="O10" s="82">
        <f t="shared" si="2"/>
        <v>1.5407531485714288</v>
      </c>
      <c r="P10" s="82">
        <f t="shared" si="2"/>
        <v>17.142857142857142</v>
      </c>
      <c r="Q10" s="82">
        <f t="shared" si="2"/>
        <v>1.2857142857142858</v>
      </c>
      <c r="R10" s="246"/>
      <c r="S10" s="246"/>
      <c r="T10" s="246"/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246"/>
      <c r="AJ10" s="246"/>
      <c r="AK10" s="246"/>
      <c r="AL10" s="246"/>
      <c r="AM10" s="246"/>
      <c r="AN10" s="246"/>
      <c r="AO10" s="246"/>
      <c r="AP10" s="246"/>
      <c r="AQ10" s="246"/>
      <c r="AR10" s="246"/>
      <c r="AS10" s="246"/>
      <c r="AT10" s="246"/>
      <c r="AU10" s="246"/>
      <c r="AV10" s="246"/>
      <c r="AW10" s="246"/>
      <c r="AX10" s="246"/>
      <c r="AY10" s="246"/>
      <c r="AZ10" s="246"/>
      <c r="BA10" s="246"/>
      <c r="BB10" s="246"/>
      <c r="BC10" s="246"/>
      <c r="BD10" s="246"/>
      <c r="BE10" s="246"/>
      <c r="BF10" s="246"/>
      <c r="BG10" s="246"/>
      <c r="BH10" s="246"/>
      <c r="BI10" s="246"/>
      <c r="BJ10" s="246"/>
      <c r="BK10" s="246"/>
      <c r="BL10" s="246"/>
      <c r="BM10" s="246"/>
      <c r="BN10" s="246"/>
      <c r="BO10" s="246"/>
      <c r="BP10" s="246"/>
      <c r="BQ10" s="246"/>
      <c r="BR10" s="246"/>
      <c r="BS10" s="246"/>
      <c r="BT10" s="246"/>
      <c r="BU10" s="246"/>
      <c r="BV10" s="246"/>
      <c r="BW10" s="246"/>
      <c r="BX10" s="246"/>
      <c r="BY10" s="246"/>
      <c r="BZ10" s="246"/>
      <c r="CA10" s="246"/>
      <c r="CB10" s="246"/>
      <c r="CC10" s="246"/>
      <c r="CD10" s="246"/>
      <c r="CE10" s="246"/>
      <c r="CF10" s="246"/>
      <c r="CG10" s="246"/>
      <c r="CH10" s="246"/>
      <c r="CI10" s="246"/>
      <c r="CJ10" s="246"/>
      <c r="CK10" s="246"/>
      <c r="CL10" s="246"/>
      <c r="CM10" s="246"/>
      <c r="CN10" s="246"/>
      <c r="CO10" s="246"/>
      <c r="CP10" s="246"/>
      <c r="CQ10" s="246"/>
      <c r="CR10" s="246"/>
      <c r="CS10" s="246"/>
      <c r="CT10" s="246"/>
      <c r="CU10" s="246"/>
      <c r="CV10" s="246"/>
      <c r="CW10" s="246"/>
      <c r="CX10" s="246"/>
      <c r="CY10" s="246"/>
      <c r="CZ10" s="246"/>
      <c r="DA10" s="246"/>
      <c r="DB10" s="246"/>
      <c r="DC10" s="246"/>
      <c r="DD10" s="246"/>
      <c r="DE10" s="246"/>
      <c r="DF10" s="246"/>
      <c r="DG10" s="246"/>
      <c r="DH10" s="246"/>
      <c r="DI10" s="246"/>
      <c r="DJ10" s="246"/>
      <c r="DK10" s="246"/>
      <c r="DL10" s="246"/>
      <c r="DM10" s="246"/>
      <c r="DN10" s="246"/>
      <c r="DO10" s="246"/>
      <c r="DP10" s="246"/>
      <c r="DQ10" s="246"/>
      <c r="DR10" s="246"/>
      <c r="DS10" s="246"/>
      <c r="DT10" s="246"/>
      <c r="DU10" s="246"/>
      <c r="DV10" s="246"/>
      <c r="DW10" s="246"/>
      <c r="DX10" s="246"/>
      <c r="DY10" s="246"/>
      <c r="DZ10" s="246"/>
      <c r="EA10" s="246"/>
      <c r="EB10" s="246"/>
      <c r="EC10" s="246"/>
      <c r="ED10" s="246"/>
      <c r="EE10" s="246"/>
      <c r="EF10" s="246"/>
      <c r="EG10" s="246"/>
      <c r="EH10" s="246"/>
      <c r="EI10" s="246"/>
      <c r="EJ10" s="246"/>
      <c r="EK10" s="246"/>
      <c r="EL10" s="246"/>
      <c r="EM10" s="246"/>
      <c r="EN10" s="246"/>
      <c r="EO10" s="246"/>
      <c r="EP10" s="246"/>
      <c r="EQ10" s="246"/>
      <c r="ER10" s="246"/>
      <c r="ES10" s="246"/>
      <c r="ET10" s="246"/>
      <c r="EU10" s="246"/>
      <c r="EV10" s="246"/>
      <c r="EW10" s="246"/>
      <c r="EX10" s="246"/>
      <c r="EY10" s="246"/>
      <c r="EZ10" s="246"/>
      <c r="FA10" s="246"/>
      <c r="FB10" s="246"/>
      <c r="FC10" s="246"/>
      <c r="FD10" s="246"/>
      <c r="FE10" s="246"/>
      <c r="FF10" s="246"/>
      <c r="FG10" s="246"/>
      <c r="FH10" s="246"/>
      <c r="FI10" s="246"/>
      <c r="FJ10" s="246"/>
      <c r="FK10" s="246"/>
      <c r="FL10" s="246"/>
      <c r="FM10" s="246"/>
      <c r="FN10" s="246"/>
      <c r="FO10" s="246"/>
      <c r="FP10" s="246"/>
      <c r="FQ10" s="246"/>
      <c r="FR10" s="246"/>
      <c r="FS10" s="246"/>
      <c r="FT10" s="246"/>
      <c r="FU10" s="246"/>
      <c r="FV10" s="246"/>
      <c r="FW10" s="246"/>
      <c r="FX10" s="246"/>
      <c r="FY10" s="246"/>
      <c r="FZ10" s="246"/>
      <c r="GA10" s="246"/>
      <c r="GB10" s="246"/>
      <c r="GC10" s="246"/>
      <c r="GD10" s="246"/>
      <c r="GE10" s="246"/>
      <c r="GF10" s="246"/>
      <c r="GG10" s="246"/>
      <c r="GH10" s="246"/>
      <c r="GI10" s="246"/>
      <c r="GJ10" s="246"/>
      <c r="GK10" s="246"/>
      <c r="GL10" s="246"/>
      <c r="GM10" s="246"/>
      <c r="GN10" s="246"/>
      <c r="GO10" s="246"/>
      <c r="GP10" s="246"/>
      <c r="GQ10" s="246"/>
      <c r="GR10" s="246"/>
      <c r="GS10" s="246"/>
      <c r="GT10" s="246"/>
      <c r="GU10" s="246"/>
      <c r="GV10" s="246"/>
      <c r="GW10" s="246"/>
      <c r="GX10" s="246"/>
      <c r="GY10" s="246"/>
      <c r="GZ10" s="246"/>
      <c r="HA10" s="246"/>
      <c r="HB10" s="246"/>
      <c r="HC10" s="246"/>
      <c r="HD10" s="246"/>
      <c r="HE10" s="246"/>
      <c r="HF10" s="246"/>
      <c r="HG10" s="246"/>
      <c r="HH10" s="246"/>
      <c r="HI10" s="246"/>
      <c r="HJ10" s="246"/>
      <c r="HK10" s="246"/>
      <c r="HL10" s="246"/>
      <c r="HM10" s="246"/>
      <c r="HN10" s="246"/>
      <c r="HO10" s="246"/>
      <c r="HP10" s="246"/>
      <c r="HQ10" s="246"/>
      <c r="HR10" s="246"/>
      <c r="HS10" s="246"/>
      <c r="HT10" s="246"/>
      <c r="HU10" s="246"/>
      <c r="HV10" s="246"/>
      <c r="HW10" s="246"/>
      <c r="HX10" s="246"/>
      <c r="HY10" s="246"/>
      <c r="HZ10" s="246"/>
      <c r="IA10" s="246"/>
      <c r="IB10" s="246"/>
      <c r="IC10" s="246"/>
      <c r="ID10" s="246"/>
      <c r="IE10" s="246"/>
      <c r="IF10" s="246"/>
      <c r="IG10" s="246"/>
      <c r="IH10" s="246"/>
      <c r="II10" s="246"/>
      <c r="IJ10" s="246"/>
      <c r="IK10" s="246"/>
      <c r="IL10" s="246"/>
      <c r="IM10" s="246"/>
      <c r="IN10" s="246"/>
      <c r="IO10" s="246"/>
      <c r="IP10" s="246"/>
      <c r="IQ10" s="246"/>
      <c r="IR10" s="246"/>
      <c r="IS10" s="246"/>
      <c r="IT10" s="246"/>
      <c r="IU10" s="246"/>
      <c r="IV10" s="246"/>
    </row>
    <row r="11" spans="1:256" s="251" customFormat="1">
      <c r="A11" s="247" t="s">
        <v>626</v>
      </c>
      <c r="B11" s="63">
        <v>11</v>
      </c>
      <c r="C11" s="63">
        <v>14</v>
      </c>
      <c r="D11" s="63">
        <v>2</v>
      </c>
      <c r="E11" s="63">
        <v>1.1000000000000001</v>
      </c>
      <c r="F11" s="63">
        <v>1.3904382621603799</v>
      </c>
      <c r="G11" s="63">
        <v>15</v>
      </c>
      <c r="H11" s="63">
        <v>1</v>
      </c>
      <c r="J11" s="246" t="s">
        <v>15</v>
      </c>
      <c r="K11" s="251">
        <f>AVERAGE(B35:B36)</f>
        <v>11.5</v>
      </c>
      <c r="L11" s="251">
        <f>AVERAGE(C35:C36)</f>
        <v>13.5</v>
      </c>
      <c r="M11" s="251">
        <v>2</v>
      </c>
      <c r="N11" s="251">
        <f>AVERAGE(E35:E36)</f>
        <v>1.1000000000000001</v>
      </c>
      <c r="O11" s="251">
        <f>AVERAGE(F35:F36)</f>
        <v>1.0682675285534864</v>
      </c>
      <c r="P11" s="251">
        <f>AVERAGE(G35:G36)</f>
        <v>16</v>
      </c>
      <c r="Q11" s="251">
        <f>AVERAGE(H35:H36)</f>
        <v>1.5</v>
      </c>
    </row>
    <row r="12" spans="1:256" s="251" customFormat="1">
      <c r="A12" s="247"/>
      <c r="B12" s="63"/>
      <c r="C12" s="63"/>
      <c r="D12" s="63"/>
      <c r="E12" s="63"/>
      <c r="F12" s="63"/>
      <c r="G12" s="63"/>
      <c r="H12" s="63"/>
      <c r="J12" s="254" t="s">
        <v>446</v>
      </c>
      <c r="K12" s="63">
        <v>5.4</v>
      </c>
      <c r="L12" s="63">
        <v>7.8</v>
      </c>
      <c r="M12" s="63">
        <v>1</v>
      </c>
      <c r="N12" s="63">
        <v>1.0011111100000001</v>
      </c>
      <c r="O12" s="254" t="s">
        <v>18</v>
      </c>
      <c r="P12" s="254">
        <v>6</v>
      </c>
      <c r="Q12" s="254">
        <v>5</v>
      </c>
    </row>
    <row r="13" spans="1:256" s="251" customFormat="1">
      <c r="A13" s="254" t="s">
        <v>246</v>
      </c>
      <c r="B13" s="63">
        <v>3.85</v>
      </c>
      <c r="C13" s="63">
        <v>6.35</v>
      </c>
      <c r="D13" s="63">
        <v>3</v>
      </c>
      <c r="E13" s="63">
        <v>1.36111111</v>
      </c>
      <c r="F13" s="63">
        <v>1.3427670300000001</v>
      </c>
      <c r="G13" s="63">
        <v>26</v>
      </c>
      <c r="H13" s="254">
        <v>1</v>
      </c>
      <c r="I13" s="252"/>
      <c r="J13" s="254" t="s">
        <v>562</v>
      </c>
      <c r="K13" s="254">
        <v>-7</v>
      </c>
      <c r="L13" s="254">
        <v>-7</v>
      </c>
      <c r="M13" s="254">
        <v>1</v>
      </c>
      <c r="N13" s="254">
        <v>1</v>
      </c>
      <c r="O13" s="254" t="s">
        <v>18</v>
      </c>
      <c r="P13" s="254">
        <v>6</v>
      </c>
      <c r="Q13" s="254" t="s">
        <v>18</v>
      </c>
      <c r="R13" s="252"/>
      <c r="S13" s="252"/>
      <c r="T13" s="252"/>
      <c r="U13" s="252"/>
      <c r="V13" s="252"/>
      <c r="W13" s="252"/>
      <c r="X13" s="252"/>
      <c r="Y13" s="252"/>
      <c r="Z13" s="252"/>
      <c r="AA13" s="252"/>
      <c r="AB13" s="252"/>
      <c r="AC13" s="252"/>
      <c r="AD13" s="252"/>
      <c r="AE13" s="252"/>
      <c r="AF13" s="252"/>
      <c r="AG13" s="252"/>
      <c r="AH13" s="252"/>
      <c r="AI13" s="252"/>
      <c r="AJ13" s="252"/>
      <c r="AK13" s="252"/>
      <c r="AL13" s="252"/>
      <c r="AM13" s="252"/>
      <c r="AN13" s="252"/>
      <c r="AO13" s="252"/>
      <c r="AP13" s="252"/>
      <c r="AQ13" s="252"/>
      <c r="AR13" s="252"/>
      <c r="AS13" s="252"/>
      <c r="AT13" s="252"/>
      <c r="AU13" s="252"/>
      <c r="AV13" s="252"/>
      <c r="AW13" s="252"/>
      <c r="AX13" s="252"/>
      <c r="AY13" s="252"/>
      <c r="AZ13" s="252"/>
      <c r="BA13" s="252"/>
      <c r="BB13" s="252"/>
      <c r="BC13" s="252"/>
      <c r="BD13" s="252"/>
      <c r="BE13" s="252"/>
      <c r="BF13" s="252"/>
      <c r="BG13" s="252"/>
      <c r="BH13" s="252"/>
      <c r="BI13" s="252"/>
      <c r="BJ13" s="252"/>
      <c r="BK13" s="252"/>
      <c r="BL13" s="252"/>
      <c r="BM13" s="252"/>
      <c r="BN13" s="252"/>
      <c r="BO13" s="252"/>
      <c r="BP13" s="252"/>
      <c r="BQ13" s="252"/>
      <c r="BR13" s="252"/>
      <c r="BS13" s="252"/>
      <c r="BT13" s="252"/>
      <c r="BU13" s="252"/>
      <c r="BV13" s="252"/>
      <c r="BW13" s="252"/>
      <c r="BX13" s="252"/>
      <c r="BY13" s="252"/>
      <c r="BZ13" s="252"/>
      <c r="CA13" s="252"/>
      <c r="CB13" s="252"/>
      <c r="CC13" s="252"/>
      <c r="CD13" s="252"/>
      <c r="CE13" s="252"/>
      <c r="CF13" s="252"/>
      <c r="CG13" s="252"/>
      <c r="CH13" s="252"/>
      <c r="CI13" s="252"/>
      <c r="CJ13" s="252"/>
      <c r="CK13" s="252"/>
      <c r="CL13" s="252"/>
      <c r="CM13" s="252"/>
      <c r="CN13" s="252"/>
      <c r="CO13" s="252"/>
      <c r="CP13" s="252"/>
      <c r="CQ13" s="252"/>
      <c r="CR13" s="252"/>
      <c r="CS13" s="252"/>
      <c r="CT13" s="252"/>
      <c r="CU13" s="252"/>
      <c r="CV13" s="252"/>
      <c r="CW13" s="252"/>
      <c r="CX13" s="252"/>
      <c r="CY13" s="252"/>
      <c r="CZ13" s="252"/>
      <c r="DA13" s="252"/>
      <c r="DB13" s="252"/>
      <c r="DC13" s="252"/>
      <c r="DD13" s="252"/>
      <c r="DE13" s="252"/>
      <c r="DF13" s="252"/>
      <c r="DG13" s="252"/>
      <c r="DH13" s="252"/>
      <c r="DI13" s="252"/>
      <c r="DJ13" s="252"/>
      <c r="DK13" s="252"/>
      <c r="DL13" s="252"/>
      <c r="DM13" s="252"/>
      <c r="DN13" s="252"/>
      <c r="DO13" s="252"/>
      <c r="DP13" s="252"/>
      <c r="DQ13" s="252"/>
      <c r="DR13" s="252"/>
      <c r="DS13" s="252"/>
      <c r="DT13" s="252"/>
      <c r="DU13" s="252"/>
      <c r="DV13" s="252"/>
      <c r="DW13" s="252"/>
      <c r="DX13" s="252"/>
      <c r="DY13" s="252"/>
      <c r="DZ13" s="252"/>
      <c r="EA13" s="252"/>
      <c r="EB13" s="252"/>
      <c r="EC13" s="252"/>
      <c r="ED13" s="252"/>
      <c r="EE13" s="252"/>
      <c r="EF13" s="252"/>
      <c r="EG13" s="252"/>
      <c r="EH13" s="252"/>
      <c r="EI13" s="252"/>
      <c r="EJ13" s="252"/>
      <c r="EK13" s="252"/>
      <c r="EL13" s="252"/>
      <c r="EM13" s="252"/>
      <c r="EN13" s="252"/>
      <c r="EO13" s="252"/>
      <c r="EP13" s="252"/>
      <c r="EQ13" s="252"/>
      <c r="ER13" s="252"/>
      <c r="ES13" s="252"/>
      <c r="ET13" s="252"/>
      <c r="EU13" s="252"/>
      <c r="EV13" s="252"/>
      <c r="EW13" s="252"/>
      <c r="EX13" s="252"/>
      <c r="EY13" s="252"/>
      <c r="EZ13" s="252"/>
      <c r="FA13" s="252"/>
      <c r="FB13" s="252"/>
      <c r="FC13" s="252"/>
      <c r="FD13" s="252"/>
      <c r="FE13" s="252"/>
      <c r="FF13" s="252"/>
      <c r="FG13" s="252"/>
      <c r="FH13" s="252"/>
      <c r="FI13" s="252"/>
      <c r="FJ13" s="252"/>
      <c r="FK13" s="252"/>
      <c r="FL13" s="252"/>
      <c r="FM13" s="252"/>
      <c r="FN13" s="252"/>
      <c r="FO13" s="252"/>
      <c r="FP13" s="252"/>
      <c r="FQ13" s="252"/>
      <c r="FR13" s="252"/>
      <c r="FS13" s="252"/>
      <c r="FT13" s="252"/>
      <c r="FU13" s="252"/>
      <c r="FV13" s="252"/>
      <c r="FW13" s="252"/>
      <c r="FX13" s="252"/>
      <c r="FY13" s="252"/>
      <c r="FZ13" s="252"/>
      <c r="GA13" s="252"/>
      <c r="GB13" s="252"/>
      <c r="GC13" s="252"/>
      <c r="GD13" s="252"/>
      <c r="GE13" s="252"/>
      <c r="GF13" s="252"/>
      <c r="GG13" s="252"/>
      <c r="GH13" s="252"/>
      <c r="GI13" s="252"/>
      <c r="GJ13" s="252"/>
      <c r="GK13" s="252"/>
      <c r="GL13" s="252"/>
      <c r="GM13" s="252"/>
      <c r="GN13" s="252"/>
      <c r="GO13" s="252"/>
      <c r="GP13" s="252"/>
      <c r="GQ13" s="252"/>
      <c r="GR13" s="252"/>
      <c r="GS13" s="252"/>
      <c r="GT13" s="252"/>
      <c r="GU13" s="252"/>
      <c r="GV13" s="252"/>
      <c r="GW13" s="252"/>
      <c r="GX13" s="252"/>
      <c r="GY13" s="252"/>
      <c r="GZ13" s="252"/>
      <c r="HA13" s="252"/>
      <c r="HB13" s="252"/>
      <c r="HC13" s="252"/>
      <c r="HD13" s="252"/>
      <c r="HE13" s="252"/>
      <c r="HF13" s="252"/>
      <c r="HG13" s="252"/>
      <c r="HH13" s="252"/>
      <c r="HI13" s="252"/>
      <c r="HJ13" s="252"/>
      <c r="HK13" s="252"/>
      <c r="HL13" s="252"/>
      <c r="HM13" s="252"/>
      <c r="HN13" s="252"/>
      <c r="HO13" s="252"/>
      <c r="HP13" s="252"/>
      <c r="HQ13" s="252"/>
      <c r="HR13" s="252"/>
      <c r="HS13" s="252"/>
      <c r="HT13" s="252"/>
      <c r="HU13" s="252"/>
      <c r="HV13" s="252"/>
      <c r="HW13" s="252"/>
      <c r="HX13" s="252"/>
      <c r="HY13" s="252"/>
      <c r="HZ13" s="252"/>
      <c r="IA13" s="252"/>
      <c r="IB13" s="252"/>
      <c r="IC13" s="252"/>
      <c r="ID13" s="252"/>
      <c r="IE13" s="252"/>
      <c r="IF13" s="252"/>
      <c r="IG13" s="252"/>
      <c r="IH13" s="252"/>
      <c r="II13" s="252"/>
      <c r="IJ13" s="252"/>
      <c r="IK13" s="252"/>
      <c r="IL13" s="252"/>
      <c r="IM13" s="252"/>
      <c r="IN13" s="252"/>
      <c r="IO13" s="252"/>
      <c r="IP13" s="252"/>
      <c r="IQ13" s="252"/>
      <c r="IR13" s="252"/>
      <c r="IS13" s="252"/>
      <c r="IT13" s="252"/>
      <c r="IU13" s="252"/>
      <c r="IV13" s="252"/>
    </row>
    <row r="14" spans="1:256" s="251" customFormat="1">
      <c r="A14" s="246" t="s">
        <v>608</v>
      </c>
      <c r="B14" s="251">
        <v>0.3</v>
      </c>
      <c r="C14" s="251">
        <v>2.4</v>
      </c>
      <c r="D14" s="251">
        <v>3</v>
      </c>
      <c r="E14" s="251">
        <v>1.25</v>
      </c>
      <c r="F14" s="251">
        <v>1.6422535700000001</v>
      </c>
      <c r="G14" s="251">
        <v>14</v>
      </c>
      <c r="H14" s="246">
        <v>8</v>
      </c>
      <c r="I14" s="246"/>
      <c r="J14" s="246" t="s">
        <v>421</v>
      </c>
      <c r="K14" s="246">
        <f t="shared" ref="K14:Q14" si="3">AVERAGE(B38:B46)</f>
        <v>3.6277777777777778</v>
      </c>
      <c r="L14" s="246">
        <f t="shared" si="3"/>
        <v>6.1055555555555552</v>
      </c>
      <c r="M14" s="246">
        <f t="shared" si="3"/>
        <v>2.6666666666666665</v>
      </c>
      <c r="N14" s="246">
        <f t="shared" si="3"/>
        <v>1.342746917111111</v>
      </c>
      <c r="O14" s="246">
        <f t="shared" si="3"/>
        <v>1.3051528943683244</v>
      </c>
      <c r="P14" s="246">
        <f t="shared" si="3"/>
        <v>17.555555555555557</v>
      </c>
      <c r="Q14" s="246">
        <f t="shared" si="3"/>
        <v>2.2222222222222223</v>
      </c>
      <c r="R14" s="246"/>
      <c r="S14" s="246"/>
      <c r="T14" s="246"/>
      <c r="U14" s="246"/>
      <c r="V14" s="246"/>
      <c r="W14" s="246"/>
      <c r="X14" s="246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246"/>
      <c r="AJ14" s="246"/>
      <c r="AK14" s="246"/>
      <c r="AL14" s="246"/>
      <c r="AM14" s="246"/>
      <c r="AN14" s="246"/>
      <c r="AO14" s="246"/>
      <c r="AP14" s="246"/>
      <c r="AQ14" s="246"/>
      <c r="AR14" s="246"/>
      <c r="AS14" s="246"/>
      <c r="AT14" s="246"/>
      <c r="AU14" s="246"/>
      <c r="AV14" s="246"/>
      <c r="AW14" s="246"/>
      <c r="AX14" s="246"/>
      <c r="AY14" s="246"/>
      <c r="AZ14" s="246"/>
      <c r="BA14" s="246"/>
      <c r="BB14" s="246"/>
      <c r="BC14" s="246"/>
      <c r="BD14" s="246"/>
      <c r="BE14" s="246"/>
      <c r="BF14" s="246"/>
      <c r="BG14" s="246"/>
      <c r="BH14" s="246"/>
      <c r="BI14" s="246"/>
      <c r="BJ14" s="246"/>
      <c r="BK14" s="246"/>
      <c r="BL14" s="246"/>
      <c r="BM14" s="246"/>
      <c r="BN14" s="246"/>
      <c r="BO14" s="246"/>
      <c r="BP14" s="246"/>
      <c r="BQ14" s="246"/>
      <c r="BR14" s="246"/>
      <c r="BS14" s="246"/>
      <c r="BT14" s="246"/>
      <c r="BU14" s="246"/>
      <c r="BV14" s="246"/>
      <c r="BW14" s="246"/>
      <c r="BX14" s="246"/>
      <c r="BY14" s="246"/>
      <c r="BZ14" s="246"/>
      <c r="CA14" s="246"/>
      <c r="CB14" s="246"/>
      <c r="CC14" s="246"/>
      <c r="CD14" s="246"/>
      <c r="CE14" s="246"/>
      <c r="CF14" s="246"/>
      <c r="CG14" s="246"/>
      <c r="CH14" s="246"/>
      <c r="CI14" s="246"/>
      <c r="CJ14" s="246"/>
      <c r="CK14" s="246"/>
      <c r="CL14" s="246"/>
      <c r="CM14" s="246"/>
      <c r="CN14" s="246"/>
      <c r="CO14" s="246"/>
      <c r="CP14" s="246"/>
      <c r="CQ14" s="246"/>
      <c r="CR14" s="246"/>
      <c r="CS14" s="246"/>
      <c r="CT14" s="246"/>
      <c r="CU14" s="246"/>
      <c r="CV14" s="246"/>
      <c r="CW14" s="246"/>
      <c r="CX14" s="246"/>
      <c r="CY14" s="246"/>
      <c r="CZ14" s="246"/>
      <c r="DA14" s="246"/>
      <c r="DB14" s="246"/>
      <c r="DC14" s="246"/>
      <c r="DD14" s="246"/>
      <c r="DE14" s="246"/>
      <c r="DF14" s="246"/>
      <c r="DG14" s="246"/>
      <c r="DH14" s="246"/>
      <c r="DI14" s="246"/>
      <c r="DJ14" s="246"/>
      <c r="DK14" s="246"/>
      <c r="DL14" s="246"/>
      <c r="DM14" s="246"/>
      <c r="DN14" s="246"/>
      <c r="DO14" s="246"/>
      <c r="DP14" s="246"/>
      <c r="DQ14" s="246"/>
      <c r="DR14" s="246"/>
      <c r="DS14" s="246"/>
      <c r="DT14" s="246"/>
      <c r="DU14" s="246"/>
      <c r="DV14" s="246"/>
      <c r="DW14" s="246"/>
      <c r="DX14" s="246"/>
      <c r="DY14" s="246"/>
      <c r="DZ14" s="246"/>
      <c r="EA14" s="246"/>
      <c r="EB14" s="246"/>
      <c r="EC14" s="246"/>
      <c r="ED14" s="246"/>
      <c r="EE14" s="246"/>
      <c r="EF14" s="246"/>
      <c r="EG14" s="246"/>
      <c r="EH14" s="246"/>
      <c r="EI14" s="246"/>
      <c r="EJ14" s="246"/>
      <c r="EK14" s="246"/>
      <c r="EL14" s="246"/>
      <c r="EM14" s="246"/>
      <c r="EN14" s="246"/>
      <c r="EO14" s="246"/>
      <c r="EP14" s="246"/>
      <c r="EQ14" s="246"/>
      <c r="ER14" s="246"/>
      <c r="ES14" s="246"/>
      <c r="ET14" s="246"/>
      <c r="EU14" s="246"/>
      <c r="EV14" s="246"/>
      <c r="EW14" s="246"/>
      <c r="EX14" s="246"/>
      <c r="EY14" s="246"/>
      <c r="EZ14" s="246"/>
      <c r="FA14" s="246"/>
      <c r="FB14" s="246"/>
      <c r="FC14" s="246"/>
      <c r="FD14" s="246"/>
      <c r="FE14" s="246"/>
      <c r="FF14" s="246"/>
      <c r="FG14" s="246"/>
      <c r="FH14" s="246"/>
      <c r="FI14" s="246"/>
      <c r="FJ14" s="246"/>
      <c r="FK14" s="246"/>
      <c r="FL14" s="246"/>
      <c r="FM14" s="246"/>
      <c r="FN14" s="246"/>
      <c r="FO14" s="246"/>
      <c r="FP14" s="246"/>
      <c r="FQ14" s="246"/>
      <c r="FR14" s="246"/>
      <c r="FS14" s="246"/>
      <c r="FT14" s="246"/>
      <c r="FU14" s="246"/>
      <c r="FV14" s="246"/>
      <c r="FW14" s="246"/>
      <c r="FX14" s="246"/>
      <c r="FY14" s="246"/>
      <c r="FZ14" s="246"/>
      <c r="GA14" s="246"/>
      <c r="GB14" s="246"/>
      <c r="GC14" s="246"/>
      <c r="GD14" s="246"/>
      <c r="GE14" s="246"/>
      <c r="GF14" s="246"/>
      <c r="GG14" s="246"/>
      <c r="GH14" s="246"/>
      <c r="GI14" s="246"/>
      <c r="GJ14" s="246"/>
      <c r="GK14" s="246"/>
      <c r="GL14" s="246"/>
      <c r="GM14" s="246"/>
      <c r="GN14" s="246"/>
      <c r="GO14" s="246"/>
      <c r="GP14" s="246"/>
      <c r="GQ14" s="246"/>
      <c r="GR14" s="246"/>
      <c r="GS14" s="246"/>
      <c r="GT14" s="246"/>
      <c r="GU14" s="246"/>
      <c r="GV14" s="246"/>
      <c r="GW14" s="246"/>
      <c r="GX14" s="246"/>
      <c r="GY14" s="246"/>
      <c r="GZ14" s="246"/>
      <c r="HA14" s="246"/>
      <c r="HB14" s="246"/>
      <c r="HC14" s="246"/>
      <c r="HD14" s="246"/>
      <c r="HE14" s="246"/>
      <c r="HF14" s="246"/>
      <c r="HG14" s="246"/>
      <c r="HH14" s="246"/>
      <c r="HI14" s="246"/>
      <c r="HJ14" s="246"/>
      <c r="HK14" s="246"/>
      <c r="HL14" s="246"/>
      <c r="HM14" s="246"/>
      <c r="HN14" s="246"/>
      <c r="HO14" s="246"/>
      <c r="HP14" s="246"/>
      <c r="HQ14" s="246"/>
      <c r="HR14" s="246"/>
      <c r="HS14" s="246"/>
      <c r="HT14" s="246"/>
      <c r="HU14" s="246"/>
      <c r="HV14" s="246"/>
      <c r="HW14" s="246"/>
      <c r="HX14" s="246"/>
      <c r="HY14" s="246"/>
      <c r="HZ14" s="246"/>
      <c r="IA14" s="246"/>
      <c r="IB14" s="246"/>
      <c r="IC14" s="246"/>
      <c r="ID14" s="246"/>
      <c r="IE14" s="246"/>
      <c r="IF14" s="246"/>
      <c r="IG14" s="246"/>
      <c r="IH14" s="246"/>
      <c r="II14" s="246"/>
      <c r="IJ14" s="246"/>
      <c r="IK14" s="246"/>
      <c r="IL14" s="246"/>
      <c r="IM14" s="246"/>
      <c r="IN14" s="246"/>
      <c r="IO14" s="246"/>
      <c r="IP14" s="246"/>
      <c r="IQ14" s="246"/>
      <c r="IR14" s="246"/>
      <c r="IS14" s="246"/>
      <c r="IT14" s="246"/>
      <c r="IU14" s="246"/>
      <c r="IV14" s="246"/>
    </row>
    <row r="15" spans="1:256" s="251" customFormat="1">
      <c r="A15" s="252" t="s">
        <v>608</v>
      </c>
      <c r="B15" s="251">
        <v>2.52</v>
      </c>
      <c r="C15" s="251">
        <v>3.35</v>
      </c>
      <c r="D15" s="251">
        <v>3</v>
      </c>
      <c r="E15" s="251">
        <v>1.2811111100000001</v>
      </c>
      <c r="F15" s="251">
        <v>2.6789258999999999</v>
      </c>
      <c r="G15" s="251">
        <v>13</v>
      </c>
      <c r="H15" s="252">
        <v>4</v>
      </c>
      <c r="I15" s="252"/>
      <c r="J15" s="261" t="s">
        <v>613</v>
      </c>
      <c r="K15" s="252">
        <f t="shared" ref="K15:Q15" si="4">AVERAGE(B48:B57)</f>
        <v>4.032</v>
      </c>
      <c r="L15" s="252">
        <f t="shared" si="4"/>
        <v>5.35</v>
      </c>
      <c r="M15" s="252">
        <f t="shared" si="4"/>
        <v>2.2000000000000002</v>
      </c>
      <c r="N15" s="252">
        <f t="shared" si="4"/>
        <v>1.2597222202</v>
      </c>
      <c r="O15" s="252">
        <f t="shared" si="4"/>
        <v>1.2632933146406273</v>
      </c>
      <c r="P15" s="252">
        <f t="shared" si="4"/>
        <v>12.5</v>
      </c>
      <c r="Q15" s="252">
        <f t="shared" si="4"/>
        <v>2.7</v>
      </c>
      <c r="R15" s="252"/>
      <c r="S15" s="252"/>
      <c r="T15" s="252"/>
      <c r="U15" s="252"/>
      <c r="V15" s="252"/>
      <c r="W15" s="252"/>
      <c r="X15" s="252"/>
      <c r="Y15" s="252"/>
      <c r="Z15" s="252"/>
      <c r="AA15" s="252"/>
      <c r="AB15" s="252"/>
      <c r="AC15" s="252"/>
      <c r="AD15" s="252"/>
      <c r="AE15" s="252"/>
      <c r="AF15" s="252"/>
      <c r="AG15" s="252"/>
      <c r="AH15" s="252"/>
      <c r="AI15" s="252"/>
      <c r="AJ15" s="252"/>
      <c r="AK15" s="252"/>
      <c r="AL15" s="252"/>
      <c r="AM15" s="252"/>
      <c r="AN15" s="252"/>
      <c r="AO15" s="252"/>
      <c r="AP15" s="252"/>
      <c r="AQ15" s="252"/>
      <c r="AR15" s="252"/>
      <c r="AS15" s="252"/>
      <c r="AT15" s="252"/>
      <c r="AU15" s="252"/>
      <c r="AV15" s="252"/>
      <c r="AW15" s="252"/>
      <c r="AX15" s="252"/>
      <c r="AY15" s="252"/>
      <c r="AZ15" s="252"/>
      <c r="BA15" s="252"/>
      <c r="BB15" s="252"/>
      <c r="BC15" s="252"/>
      <c r="BD15" s="252"/>
      <c r="BE15" s="252"/>
      <c r="BF15" s="252"/>
      <c r="BG15" s="252"/>
      <c r="BH15" s="252"/>
      <c r="BI15" s="252"/>
      <c r="BJ15" s="252"/>
      <c r="BK15" s="252"/>
      <c r="BL15" s="252"/>
      <c r="BM15" s="252"/>
      <c r="BN15" s="252"/>
      <c r="BO15" s="252"/>
      <c r="BP15" s="252"/>
      <c r="BQ15" s="252"/>
      <c r="BR15" s="252"/>
      <c r="BS15" s="252"/>
      <c r="BT15" s="252"/>
      <c r="BU15" s="252"/>
      <c r="BV15" s="252"/>
      <c r="BW15" s="252"/>
      <c r="BX15" s="252"/>
      <c r="BY15" s="252"/>
      <c r="BZ15" s="252"/>
      <c r="CA15" s="252"/>
      <c r="CB15" s="252"/>
      <c r="CC15" s="252"/>
      <c r="CD15" s="252"/>
      <c r="CE15" s="252"/>
      <c r="CF15" s="252"/>
      <c r="CG15" s="252"/>
      <c r="CH15" s="252"/>
      <c r="CI15" s="252"/>
      <c r="CJ15" s="252"/>
      <c r="CK15" s="252"/>
      <c r="CL15" s="252"/>
      <c r="CM15" s="252"/>
      <c r="CN15" s="252"/>
      <c r="CO15" s="252"/>
      <c r="CP15" s="252"/>
      <c r="CQ15" s="252"/>
      <c r="CR15" s="252"/>
      <c r="CS15" s="252"/>
      <c r="CT15" s="252"/>
      <c r="CU15" s="252"/>
      <c r="CV15" s="252"/>
      <c r="CW15" s="252"/>
      <c r="CX15" s="252"/>
      <c r="CY15" s="252"/>
      <c r="CZ15" s="252"/>
      <c r="DA15" s="252"/>
      <c r="DB15" s="252"/>
      <c r="DC15" s="252"/>
      <c r="DD15" s="252"/>
      <c r="DE15" s="252"/>
      <c r="DF15" s="252"/>
      <c r="DG15" s="252"/>
      <c r="DH15" s="252"/>
      <c r="DI15" s="252"/>
      <c r="DJ15" s="252"/>
      <c r="DK15" s="252"/>
      <c r="DL15" s="252"/>
      <c r="DM15" s="252"/>
      <c r="DN15" s="252"/>
      <c r="DO15" s="252"/>
      <c r="DP15" s="252"/>
      <c r="DQ15" s="252"/>
      <c r="DR15" s="252"/>
      <c r="DS15" s="252"/>
      <c r="DT15" s="252"/>
      <c r="DU15" s="252"/>
      <c r="DV15" s="252"/>
      <c r="DW15" s="252"/>
      <c r="DX15" s="252"/>
      <c r="DY15" s="252"/>
      <c r="DZ15" s="252"/>
      <c r="EA15" s="252"/>
      <c r="EB15" s="252"/>
      <c r="EC15" s="252"/>
      <c r="ED15" s="252"/>
      <c r="EE15" s="252"/>
      <c r="EF15" s="252"/>
      <c r="EG15" s="252"/>
      <c r="EH15" s="252"/>
      <c r="EI15" s="252"/>
      <c r="EJ15" s="252"/>
      <c r="EK15" s="252"/>
      <c r="EL15" s="252"/>
      <c r="EM15" s="252"/>
      <c r="EN15" s="252"/>
      <c r="EO15" s="252"/>
      <c r="EP15" s="252"/>
      <c r="EQ15" s="252"/>
      <c r="ER15" s="252"/>
      <c r="ES15" s="252"/>
      <c r="ET15" s="252"/>
      <c r="EU15" s="252"/>
      <c r="EV15" s="252"/>
      <c r="EW15" s="252"/>
      <c r="EX15" s="252"/>
      <c r="EY15" s="252"/>
      <c r="EZ15" s="252"/>
      <c r="FA15" s="252"/>
      <c r="FB15" s="252"/>
      <c r="FC15" s="252"/>
      <c r="FD15" s="252"/>
      <c r="FE15" s="252"/>
      <c r="FF15" s="252"/>
      <c r="FG15" s="252"/>
      <c r="FH15" s="252"/>
      <c r="FI15" s="252"/>
      <c r="FJ15" s="252"/>
      <c r="FK15" s="252"/>
      <c r="FL15" s="252"/>
      <c r="FM15" s="252"/>
      <c r="FN15" s="252"/>
      <c r="FO15" s="252"/>
      <c r="FP15" s="252"/>
      <c r="FQ15" s="252"/>
      <c r="FR15" s="252"/>
      <c r="FS15" s="252"/>
      <c r="FT15" s="252"/>
      <c r="FU15" s="252"/>
      <c r="FV15" s="252"/>
      <c r="FW15" s="252"/>
      <c r="FX15" s="252"/>
      <c r="FY15" s="252"/>
      <c r="FZ15" s="252"/>
      <c r="GA15" s="252"/>
      <c r="GB15" s="252"/>
      <c r="GC15" s="252"/>
      <c r="GD15" s="252"/>
      <c r="GE15" s="252"/>
      <c r="GF15" s="252"/>
      <c r="GG15" s="252"/>
      <c r="GH15" s="252"/>
      <c r="GI15" s="252"/>
      <c r="GJ15" s="252"/>
      <c r="GK15" s="252"/>
      <c r="GL15" s="252"/>
      <c r="GM15" s="252"/>
      <c r="GN15" s="252"/>
      <c r="GO15" s="252"/>
      <c r="GP15" s="252"/>
      <c r="GQ15" s="252"/>
      <c r="GR15" s="252"/>
      <c r="GS15" s="252"/>
      <c r="GT15" s="252"/>
      <c r="GU15" s="252"/>
      <c r="GV15" s="252"/>
      <c r="GW15" s="252"/>
      <c r="GX15" s="252"/>
      <c r="GY15" s="252"/>
      <c r="GZ15" s="252"/>
      <c r="HA15" s="252"/>
      <c r="HB15" s="252"/>
      <c r="HC15" s="252"/>
      <c r="HD15" s="252"/>
      <c r="HE15" s="252"/>
      <c r="HF15" s="252"/>
      <c r="HG15" s="252"/>
      <c r="HH15" s="252"/>
      <c r="HI15" s="252"/>
      <c r="HJ15" s="252"/>
      <c r="HK15" s="252"/>
      <c r="HL15" s="252"/>
      <c r="HM15" s="252"/>
      <c r="HN15" s="252"/>
      <c r="HO15" s="252"/>
      <c r="HP15" s="252"/>
      <c r="HQ15" s="252"/>
      <c r="HR15" s="252"/>
      <c r="HS15" s="252"/>
      <c r="HT15" s="252"/>
      <c r="HU15" s="252"/>
      <c r="HV15" s="252"/>
      <c r="HW15" s="252"/>
      <c r="HX15" s="252"/>
      <c r="HY15" s="252"/>
      <c r="HZ15" s="252"/>
      <c r="IA15" s="252"/>
      <c r="IB15" s="252"/>
      <c r="IC15" s="252"/>
      <c r="ID15" s="252"/>
      <c r="IE15" s="252"/>
      <c r="IF15" s="252"/>
      <c r="IG15" s="252"/>
      <c r="IH15" s="252"/>
      <c r="II15" s="252"/>
      <c r="IJ15" s="252"/>
      <c r="IK15" s="252"/>
      <c r="IL15" s="252"/>
      <c r="IM15" s="252"/>
      <c r="IN15" s="252"/>
      <c r="IO15" s="252"/>
      <c r="IP15" s="252"/>
      <c r="IQ15" s="252"/>
      <c r="IR15" s="252"/>
      <c r="IS15" s="252"/>
      <c r="IT15" s="252"/>
      <c r="IU15" s="252"/>
      <c r="IV15" s="252"/>
    </row>
    <row r="16" spans="1:256" s="251" customFormat="1">
      <c r="A16" s="246" t="s">
        <v>608</v>
      </c>
      <c r="B16" s="251">
        <v>2.5</v>
      </c>
      <c r="C16" s="251">
        <v>6</v>
      </c>
      <c r="D16" s="251">
        <v>3</v>
      </c>
      <c r="E16" s="251">
        <v>1.6666666699999999</v>
      </c>
      <c r="F16" s="251" t="s">
        <v>18</v>
      </c>
      <c r="G16" s="251">
        <v>11</v>
      </c>
      <c r="H16" s="246">
        <v>10</v>
      </c>
      <c r="I16" s="246"/>
      <c r="J16" s="82" t="s">
        <v>504</v>
      </c>
      <c r="K16" s="63">
        <v>2.52</v>
      </c>
      <c r="L16" s="63">
        <v>3.35</v>
      </c>
      <c r="M16" s="63">
        <v>3</v>
      </c>
      <c r="N16" s="63">
        <v>1.2811111100000001</v>
      </c>
      <c r="O16" s="63">
        <v>2.6789258999999999</v>
      </c>
      <c r="P16" s="63">
        <v>13</v>
      </c>
      <c r="Q16" s="82">
        <v>1</v>
      </c>
      <c r="R16" s="246"/>
      <c r="S16" s="246"/>
      <c r="T16" s="246"/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246"/>
      <c r="AJ16" s="246"/>
      <c r="AK16" s="246"/>
      <c r="AL16" s="246"/>
      <c r="AM16" s="246"/>
      <c r="AN16" s="246"/>
      <c r="AO16" s="246"/>
      <c r="AP16" s="246"/>
      <c r="AQ16" s="246"/>
      <c r="AR16" s="246"/>
      <c r="AS16" s="246"/>
      <c r="AT16" s="246"/>
      <c r="AU16" s="246"/>
      <c r="AV16" s="246"/>
      <c r="AW16" s="246"/>
      <c r="AX16" s="246"/>
      <c r="AY16" s="246"/>
      <c r="AZ16" s="246"/>
      <c r="BA16" s="246"/>
      <c r="BB16" s="246"/>
      <c r="BC16" s="246"/>
      <c r="BD16" s="246"/>
      <c r="BE16" s="246"/>
      <c r="BF16" s="246"/>
      <c r="BG16" s="246"/>
      <c r="BH16" s="246"/>
      <c r="BI16" s="246"/>
      <c r="BJ16" s="246"/>
      <c r="BK16" s="246"/>
      <c r="BL16" s="246"/>
      <c r="BM16" s="246"/>
      <c r="BN16" s="246"/>
      <c r="BO16" s="246"/>
      <c r="BP16" s="246"/>
      <c r="BQ16" s="246"/>
      <c r="BR16" s="246"/>
      <c r="BS16" s="246"/>
      <c r="BT16" s="246"/>
      <c r="BU16" s="246"/>
      <c r="BV16" s="246"/>
      <c r="BW16" s="246"/>
      <c r="BX16" s="246"/>
      <c r="BY16" s="246"/>
      <c r="BZ16" s="246"/>
      <c r="CA16" s="246"/>
      <c r="CB16" s="246"/>
      <c r="CC16" s="246"/>
      <c r="CD16" s="246"/>
      <c r="CE16" s="246"/>
      <c r="CF16" s="246"/>
      <c r="CG16" s="246"/>
      <c r="CH16" s="246"/>
      <c r="CI16" s="246"/>
      <c r="CJ16" s="246"/>
      <c r="CK16" s="246"/>
      <c r="CL16" s="246"/>
      <c r="CM16" s="246"/>
      <c r="CN16" s="246"/>
      <c r="CO16" s="246"/>
      <c r="CP16" s="246"/>
      <c r="CQ16" s="246"/>
      <c r="CR16" s="246"/>
      <c r="CS16" s="246"/>
      <c r="CT16" s="246"/>
      <c r="CU16" s="246"/>
      <c r="CV16" s="246"/>
      <c r="CW16" s="246"/>
      <c r="CX16" s="246"/>
      <c r="CY16" s="246"/>
      <c r="CZ16" s="246"/>
      <c r="DA16" s="246"/>
      <c r="DB16" s="246"/>
      <c r="DC16" s="246"/>
      <c r="DD16" s="246"/>
      <c r="DE16" s="246"/>
      <c r="DF16" s="246"/>
      <c r="DG16" s="246"/>
      <c r="DH16" s="246"/>
      <c r="DI16" s="246"/>
      <c r="DJ16" s="246"/>
      <c r="DK16" s="246"/>
      <c r="DL16" s="246"/>
      <c r="DM16" s="246"/>
      <c r="DN16" s="246"/>
      <c r="DO16" s="246"/>
      <c r="DP16" s="246"/>
      <c r="DQ16" s="246"/>
      <c r="DR16" s="246"/>
      <c r="DS16" s="246"/>
      <c r="DT16" s="246"/>
      <c r="DU16" s="246"/>
      <c r="DV16" s="246"/>
      <c r="DW16" s="246"/>
      <c r="DX16" s="246"/>
      <c r="DY16" s="246"/>
      <c r="DZ16" s="246"/>
      <c r="EA16" s="246"/>
      <c r="EB16" s="246"/>
      <c r="EC16" s="246"/>
      <c r="ED16" s="246"/>
      <c r="EE16" s="246"/>
      <c r="EF16" s="246"/>
      <c r="EG16" s="246"/>
      <c r="EH16" s="246"/>
      <c r="EI16" s="246"/>
      <c r="EJ16" s="246"/>
      <c r="EK16" s="246"/>
      <c r="EL16" s="246"/>
      <c r="EM16" s="246"/>
      <c r="EN16" s="246"/>
      <c r="EO16" s="246"/>
      <c r="EP16" s="246"/>
      <c r="EQ16" s="246"/>
      <c r="ER16" s="246"/>
      <c r="ES16" s="246"/>
      <c r="ET16" s="246"/>
      <c r="EU16" s="246"/>
      <c r="EV16" s="246"/>
      <c r="EW16" s="246"/>
      <c r="EX16" s="246"/>
      <c r="EY16" s="246"/>
      <c r="EZ16" s="246"/>
      <c r="FA16" s="246"/>
      <c r="FB16" s="246"/>
      <c r="FC16" s="246"/>
      <c r="FD16" s="246"/>
      <c r="FE16" s="246"/>
      <c r="FF16" s="246"/>
      <c r="FG16" s="246"/>
      <c r="FH16" s="246"/>
      <c r="FI16" s="246"/>
      <c r="FJ16" s="246"/>
      <c r="FK16" s="246"/>
      <c r="FL16" s="246"/>
      <c r="FM16" s="246"/>
      <c r="FN16" s="246"/>
      <c r="FO16" s="246"/>
      <c r="FP16" s="246"/>
      <c r="FQ16" s="246"/>
      <c r="FR16" s="246"/>
      <c r="FS16" s="246"/>
      <c r="FT16" s="246"/>
      <c r="FU16" s="246"/>
      <c r="FV16" s="246"/>
      <c r="FW16" s="246"/>
      <c r="FX16" s="246"/>
      <c r="FY16" s="246"/>
      <c r="FZ16" s="246"/>
      <c r="GA16" s="246"/>
      <c r="GB16" s="246"/>
      <c r="GC16" s="246"/>
      <c r="GD16" s="246"/>
      <c r="GE16" s="246"/>
      <c r="GF16" s="246"/>
      <c r="GG16" s="246"/>
      <c r="GH16" s="246"/>
      <c r="GI16" s="246"/>
      <c r="GJ16" s="246"/>
      <c r="GK16" s="246"/>
      <c r="GL16" s="246"/>
      <c r="GM16" s="246"/>
      <c r="GN16" s="246"/>
      <c r="GO16" s="246"/>
      <c r="GP16" s="246"/>
      <c r="GQ16" s="246"/>
      <c r="GR16" s="246"/>
      <c r="GS16" s="246"/>
      <c r="GT16" s="246"/>
      <c r="GU16" s="246"/>
      <c r="GV16" s="246"/>
      <c r="GW16" s="246"/>
      <c r="GX16" s="246"/>
      <c r="GY16" s="246"/>
      <c r="GZ16" s="246"/>
      <c r="HA16" s="246"/>
      <c r="HB16" s="246"/>
      <c r="HC16" s="246"/>
      <c r="HD16" s="246"/>
      <c r="HE16" s="246"/>
      <c r="HF16" s="246"/>
      <c r="HG16" s="246"/>
      <c r="HH16" s="246"/>
      <c r="HI16" s="246"/>
      <c r="HJ16" s="246"/>
      <c r="HK16" s="246"/>
      <c r="HL16" s="246"/>
      <c r="HM16" s="246"/>
      <c r="HN16" s="246"/>
      <c r="HO16" s="246"/>
      <c r="HP16" s="246"/>
      <c r="HQ16" s="246"/>
      <c r="HR16" s="246"/>
      <c r="HS16" s="246"/>
      <c r="HT16" s="246"/>
      <c r="HU16" s="246"/>
      <c r="HV16" s="246"/>
      <c r="HW16" s="246"/>
      <c r="HX16" s="246"/>
      <c r="HY16" s="246"/>
      <c r="HZ16" s="246"/>
      <c r="IA16" s="246"/>
      <c r="IB16" s="246"/>
      <c r="IC16" s="246"/>
      <c r="ID16" s="246"/>
      <c r="IE16" s="246"/>
      <c r="IF16" s="246"/>
      <c r="IG16" s="246"/>
      <c r="IH16" s="246"/>
      <c r="II16" s="246"/>
      <c r="IJ16" s="246"/>
      <c r="IK16" s="246"/>
      <c r="IL16" s="246"/>
      <c r="IM16" s="246"/>
      <c r="IN16" s="246"/>
      <c r="IO16" s="246"/>
      <c r="IP16" s="246"/>
      <c r="IQ16" s="246"/>
      <c r="IR16" s="246"/>
      <c r="IS16" s="246"/>
      <c r="IT16" s="246"/>
      <c r="IU16" s="246"/>
      <c r="IV16" s="246"/>
    </row>
    <row r="17" spans="1:256" s="251" customFormat="1">
      <c r="A17" s="246" t="s">
        <v>608</v>
      </c>
      <c r="B17" s="251">
        <v>5.7</v>
      </c>
      <c r="C17" s="251">
        <v>8.8000000000000007</v>
      </c>
      <c r="D17" s="251">
        <v>2</v>
      </c>
      <c r="E17" s="251">
        <v>1.0777777799999999</v>
      </c>
      <c r="F17" s="251">
        <v>1.24570494</v>
      </c>
      <c r="G17" s="251">
        <v>20</v>
      </c>
      <c r="H17" s="246">
        <v>2</v>
      </c>
      <c r="I17" s="246"/>
      <c r="J17" s="263" t="s">
        <v>501</v>
      </c>
      <c r="K17" s="246">
        <f t="shared" ref="K17:Q17" si="5">AVERAGE(B59:B64)</f>
        <v>3.0840000000000005</v>
      </c>
      <c r="L17" s="246">
        <f t="shared" si="5"/>
        <v>5.69</v>
      </c>
      <c r="M17" s="246">
        <f t="shared" si="5"/>
        <v>2.6666666666666665</v>
      </c>
      <c r="N17" s="246">
        <f t="shared" si="5"/>
        <v>1.3308796300000001</v>
      </c>
      <c r="O17" s="246">
        <f t="shared" si="5"/>
        <v>1.5542468340000002</v>
      </c>
      <c r="P17" s="246">
        <f t="shared" si="5"/>
        <v>14.5</v>
      </c>
      <c r="Q17" s="265">
        <f t="shared" si="5"/>
        <v>-236.5</v>
      </c>
      <c r="R17" s="246"/>
      <c r="S17" s="246"/>
      <c r="T17" s="246"/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246"/>
      <c r="AJ17" s="246"/>
      <c r="AK17" s="246"/>
      <c r="AL17" s="246"/>
      <c r="AM17" s="246"/>
      <c r="AN17" s="246"/>
      <c r="AO17" s="246"/>
      <c r="AP17" s="246"/>
      <c r="AQ17" s="246"/>
      <c r="AR17" s="246"/>
      <c r="AS17" s="246"/>
      <c r="AT17" s="246"/>
      <c r="AU17" s="246"/>
      <c r="AV17" s="246"/>
      <c r="AW17" s="246"/>
      <c r="AX17" s="246"/>
      <c r="AY17" s="246"/>
      <c r="AZ17" s="246"/>
      <c r="BA17" s="246"/>
      <c r="BB17" s="246"/>
      <c r="BC17" s="246"/>
      <c r="BD17" s="246"/>
      <c r="BE17" s="246"/>
      <c r="BF17" s="246"/>
      <c r="BG17" s="246"/>
      <c r="BH17" s="246"/>
      <c r="BI17" s="246"/>
      <c r="BJ17" s="246"/>
      <c r="BK17" s="246"/>
      <c r="BL17" s="246"/>
      <c r="BM17" s="246"/>
      <c r="BN17" s="246"/>
      <c r="BO17" s="246"/>
      <c r="BP17" s="246"/>
      <c r="BQ17" s="246"/>
      <c r="BR17" s="246"/>
      <c r="BS17" s="246"/>
      <c r="BT17" s="246"/>
      <c r="BU17" s="246"/>
      <c r="BV17" s="246"/>
      <c r="BW17" s="246"/>
      <c r="BX17" s="246"/>
      <c r="BY17" s="246"/>
      <c r="BZ17" s="246"/>
      <c r="CA17" s="246"/>
      <c r="CB17" s="246"/>
      <c r="CC17" s="246"/>
      <c r="CD17" s="246"/>
      <c r="CE17" s="246"/>
      <c r="CF17" s="246"/>
      <c r="CG17" s="246"/>
      <c r="CH17" s="246"/>
      <c r="CI17" s="246"/>
      <c r="CJ17" s="246"/>
      <c r="CK17" s="246"/>
      <c r="CL17" s="246"/>
      <c r="CM17" s="246"/>
      <c r="CN17" s="246"/>
      <c r="CO17" s="246"/>
      <c r="CP17" s="246"/>
      <c r="CQ17" s="246"/>
      <c r="CR17" s="246"/>
      <c r="CS17" s="246"/>
      <c r="CT17" s="246"/>
      <c r="CU17" s="246"/>
      <c r="CV17" s="246"/>
      <c r="CW17" s="246"/>
      <c r="CX17" s="246"/>
      <c r="CY17" s="246"/>
      <c r="CZ17" s="246"/>
      <c r="DA17" s="246"/>
      <c r="DB17" s="246"/>
      <c r="DC17" s="246"/>
      <c r="DD17" s="246"/>
      <c r="DE17" s="246"/>
      <c r="DF17" s="246"/>
      <c r="DG17" s="246"/>
      <c r="DH17" s="246"/>
      <c r="DI17" s="246"/>
      <c r="DJ17" s="246"/>
      <c r="DK17" s="246"/>
      <c r="DL17" s="246"/>
      <c r="DM17" s="246"/>
      <c r="DN17" s="246"/>
      <c r="DO17" s="246"/>
      <c r="DP17" s="246"/>
      <c r="DQ17" s="246"/>
      <c r="DR17" s="246"/>
      <c r="DS17" s="246"/>
      <c r="DT17" s="246"/>
      <c r="DU17" s="246"/>
      <c r="DV17" s="246"/>
      <c r="DW17" s="246"/>
      <c r="DX17" s="246"/>
      <c r="DY17" s="246"/>
      <c r="DZ17" s="246"/>
      <c r="EA17" s="246"/>
      <c r="EB17" s="246"/>
      <c r="EC17" s="246"/>
      <c r="ED17" s="246"/>
      <c r="EE17" s="246"/>
      <c r="EF17" s="246"/>
      <c r="EG17" s="246"/>
      <c r="EH17" s="246"/>
      <c r="EI17" s="246"/>
      <c r="EJ17" s="246"/>
      <c r="EK17" s="246"/>
      <c r="EL17" s="246"/>
      <c r="EM17" s="246"/>
      <c r="EN17" s="246"/>
      <c r="EO17" s="246"/>
      <c r="EP17" s="246"/>
      <c r="EQ17" s="246"/>
      <c r="ER17" s="246"/>
      <c r="ES17" s="246"/>
      <c r="ET17" s="246"/>
      <c r="EU17" s="246"/>
      <c r="EV17" s="246"/>
      <c r="EW17" s="246"/>
      <c r="EX17" s="246"/>
      <c r="EY17" s="246"/>
      <c r="EZ17" s="246"/>
      <c r="FA17" s="246"/>
      <c r="FB17" s="246"/>
      <c r="FC17" s="246"/>
      <c r="FD17" s="246"/>
      <c r="FE17" s="246"/>
      <c r="FF17" s="246"/>
      <c r="FG17" s="246"/>
      <c r="FH17" s="246"/>
      <c r="FI17" s="246"/>
      <c r="FJ17" s="246"/>
      <c r="FK17" s="246"/>
      <c r="FL17" s="246"/>
      <c r="FM17" s="246"/>
      <c r="FN17" s="246"/>
      <c r="FO17" s="246"/>
      <c r="FP17" s="246"/>
      <c r="FQ17" s="246"/>
      <c r="FR17" s="246"/>
      <c r="FS17" s="246"/>
      <c r="FT17" s="246"/>
      <c r="FU17" s="246"/>
      <c r="FV17" s="246"/>
      <c r="FW17" s="246"/>
      <c r="FX17" s="246"/>
      <c r="FY17" s="246"/>
      <c r="FZ17" s="246"/>
      <c r="GA17" s="246"/>
      <c r="GB17" s="246"/>
      <c r="GC17" s="246"/>
      <c r="GD17" s="246"/>
      <c r="GE17" s="246"/>
      <c r="GF17" s="246"/>
      <c r="GG17" s="246"/>
      <c r="GH17" s="246"/>
      <c r="GI17" s="246"/>
      <c r="GJ17" s="246"/>
      <c r="GK17" s="246"/>
      <c r="GL17" s="246"/>
      <c r="GM17" s="246"/>
      <c r="GN17" s="246"/>
      <c r="GO17" s="246"/>
      <c r="GP17" s="246"/>
      <c r="GQ17" s="246"/>
      <c r="GR17" s="246"/>
      <c r="GS17" s="246"/>
      <c r="GT17" s="246"/>
      <c r="GU17" s="246"/>
      <c r="GV17" s="246"/>
      <c r="GW17" s="246"/>
      <c r="GX17" s="246"/>
      <c r="GY17" s="246"/>
      <c r="GZ17" s="246"/>
      <c r="HA17" s="246"/>
      <c r="HB17" s="246"/>
      <c r="HC17" s="246"/>
      <c r="HD17" s="246"/>
      <c r="HE17" s="246"/>
      <c r="HF17" s="246"/>
      <c r="HG17" s="246"/>
      <c r="HH17" s="246"/>
      <c r="HI17" s="246"/>
      <c r="HJ17" s="246"/>
      <c r="HK17" s="246"/>
      <c r="HL17" s="246"/>
      <c r="HM17" s="246"/>
      <c r="HN17" s="246"/>
      <c r="HO17" s="246"/>
      <c r="HP17" s="246"/>
      <c r="HQ17" s="246"/>
      <c r="HR17" s="246"/>
      <c r="HS17" s="246"/>
      <c r="HT17" s="246"/>
      <c r="HU17" s="246"/>
      <c r="HV17" s="246"/>
      <c r="HW17" s="246"/>
      <c r="HX17" s="246"/>
      <c r="HY17" s="246"/>
      <c r="HZ17" s="246"/>
      <c r="IA17" s="246"/>
      <c r="IB17" s="246"/>
      <c r="IC17" s="246"/>
      <c r="ID17" s="246"/>
      <c r="IE17" s="246"/>
      <c r="IF17" s="246"/>
      <c r="IG17" s="246"/>
      <c r="IH17" s="246"/>
      <c r="II17" s="246"/>
      <c r="IJ17" s="246"/>
      <c r="IK17" s="246"/>
      <c r="IL17" s="246"/>
      <c r="IM17" s="246"/>
      <c r="IN17" s="246"/>
      <c r="IO17" s="246"/>
      <c r="IP17" s="246"/>
      <c r="IQ17" s="246"/>
      <c r="IR17" s="246"/>
      <c r="IS17" s="246"/>
      <c r="IT17" s="246"/>
      <c r="IU17" s="246"/>
      <c r="IV17" s="246"/>
    </row>
    <row r="18" spans="1:256" s="251" customFormat="1">
      <c r="A18" s="246" t="s">
        <v>608</v>
      </c>
      <c r="B18" s="251">
        <v>3.85</v>
      </c>
      <c r="C18" s="251">
        <v>6.35</v>
      </c>
      <c r="D18" s="251">
        <v>3</v>
      </c>
      <c r="E18" s="251">
        <v>1.36111111</v>
      </c>
      <c r="F18" s="251">
        <v>1.3427670300000001</v>
      </c>
      <c r="G18" s="251">
        <v>26</v>
      </c>
      <c r="H18" s="246">
        <v>4</v>
      </c>
      <c r="I18" s="246"/>
      <c r="J18" s="266" t="s">
        <v>450</v>
      </c>
      <c r="K18" s="246">
        <f t="shared" ref="K18:Q18" si="6">AVERAGE(B65:B75)</f>
        <v>3.6718181818181819</v>
      </c>
      <c r="L18" s="246">
        <f t="shared" si="6"/>
        <v>5.0354545454545452</v>
      </c>
      <c r="M18" s="246">
        <f t="shared" si="6"/>
        <v>1.3636363636363635</v>
      </c>
      <c r="N18" s="246">
        <f t="shared" si="6"/>
        <v>1.1058888689999997</v>
      </c>
      <c r="O18" s="246">
        <f t="shared" si="6"/>
        <v>1.03992947378554</v>
      </c>
      <c r="P18" s="246">
        <f t="shared" si="6"/>
        <v>6.9090909090909092</v>
      </c>
      <c r="Q18" s="246">
        <f t="shared" si="6"/>
        <v>7.5454545454545459</v>
      </c>
      <c r="R18" s="246"/>
      <c r="S18" s="246"/>
      <c r="T18" s="246"/>
      <c r="U18" s="246"/>
      <c r="V18" s="246"/>
      <c r="W18" s="246"/>
      <c r="X18" s="246"/>
      <c r="Y18" s="246"/>
      <c r="Z18" s="246"/>
      <c r="AA18" s="246"/>
      <c r="AB18" s="246"/>
      <c r="AC18" s="246"/>
      <c r="AD18" s="246"/>
      <c r="AE18" s="246"/>
      <c r="AF18" s="246"/>
      <c r="AG18" s="246"/>
      <c r="AH18" s="246"/>
      <c r="AI18" s="246"/>
      <c r="AJ18" s="246"/>
      <c r="AK18" s="246"/>
      <c r="AL18" s="246"/>
      <c r="AM18" s="246"/>
      <c r="AN18" s="246"/>
      <c r="AO18" s="246"/>
      <c r="AP18" s="246"/>
      <c r="AQ18" s="246"/>
      <c r="AR18" s="246"/>
      <c r="AS18" s="246"/>
      <c r="AT18" s="246"/>
      <c r="AU18" s="246"/>
      <c r="AV18" s="246"/>
      <c r="AW18" s="246"/>
      <c r="AX18" s="246"/>
      <c r="AY18" s="246"/>
      <c r="AZ18" s="246"/>
      <c r="BA18" s="246"/>
      <c r="BB18" s="246"/>
      <c r="BC18" s="246"/>
      <c r="BD18" s="246"/>
      <c r="BE18" s="246"/>
      <c r="BF18" s="246"/>
      <c r="BG18" s="246"/>
      <c r="BH18" s="246"/>
      <c r="BI18" s="246"/>
      <c r="BJ18" s="246"/>
      <c r="BK18" s="246"/>
      <c r="BL18" s="246"/>
      <c r="BM18" s="246"/>
      <c r="BN18" s="246"/>
      <c r="BO18" s="246"/>
      <c r="BP18" s="246"/>
      <c r="BQ18" s="246"/>
      <c r="BR18" s="246"/>
      <c r="BS18" s="246"/>
      <c r="BT18" s="246"/>
      <c r="BU18" s="246"/>
      <c r="BV18" s="246"/>
      <c r="BW18" s="246"/>
      <c r="BX18" s="246"/>
      <c r="BY18" s="246"/>
      <c r="BZ18" s="246"/>
      <c r="CA18" s="246"/>
      <c r="CB18" s="246"/>
      <c r="CC18" s="246"/>
      <c r="CD18" s="246"/>
      <c r="CE18" s="246"/>
      <c r="CF18" s="246"/>
      <c r="CG18" s="246"/>
      <c r="CH18" s="246"/>
      <c r="CI18" s="246"/>
      <c r="CJ18" s="246"/>
      <c r="CK18" s="246"/>
      <c r="CL18" s="246"/>
      <c r="CM18" s="246"/>
      <c r="CN18" s="246"/>
      <c r="CO18" s="246"/>
      <c r="CP18" s="246"/>
      <c r="CQ18" s="246"/>
      <c r="CR18" s="246"/>
      <c r="CS18" s="246"/>
      <c r="CT18" s="246"/>
      <c r="CU18" s="246"/>
      <c r="CV18" s="246"/>
      <c r="CW18" s="246"/>
      <c r="CX18" s="246"/>
      <c r="CY18" s="246"/>
      <c r="CZ18" s="246"/>
      <c r="DA18" s="246"/>
      <c r="DB18" s="246"/>
      <c r="DC18" s="246"/>
      <c r="DD18" s="246"/>
      <c r="DE18" s="246"/>
      <c r="DF18" s="246"/>
      <c r="DG18" s="246"/>
      <c r="DH18" s="246"/>
      <c r="DI18" s="246"/>
      <c r="DJ18" s="246"/>
      <c r="DK18" s="246"/>
      <c r="DL18" s="246"/>
      <c r="DM18" s="246"/>
      <c r="DN18" s="246"/>
      <c r="DO18" s="246"/>
      <c r="DP18" s="246"/>
      <c r="DQ18" s="246"/>
      <c r="DR18" s="246"/>
      <c r="DS18" s="246"/>
      <c r="DT18" s="246"/>
      <c r="DU18" s="246"/>
      <c r="DV18" s="246"/>
      <c r="DW18" s="246"/>
      <c r="DX18" s="246"/>
      <c r="DY18" s="246"/>
      <c r="DZ18" s="246"/>
      <c r="EA18" s="246"/>
      <c r="EB18" s="246"/>
      <c r="EC18" s="246"/>
      <c r="ED18" s="246"/>
      <c r="EE18" s="246"/>
      <c r="EF18" s="246"/>
      <c r="EG18" s="246"/>
      <c r="EH18" s="246"/>
      <c r="EI18" s="246"/>
      <c r="EJ18" s="246"/>
      <c r="EK18" s="246"/>
      <c r="EL18" s="246"/>
      <c r="EM18" s="246"/>
      <c r="EN18" s="246"/>
      <c r="EO18" s="246"/>
      <c r="EP18" s="246"/>
      <c r="EQ18" s="246"/>
      <c r="ER18" s="246"/>
      <c r="ES18" s="246"/>
      <c r="ET18" s="246"/>
      <c r="EU18" s="246"/>
      <c r="EV18" s="246"/>
      <c r="EW18" s="246"/>
      <c r="EX18" s="246"/>
      <c r="EY18" s="246"/>
      <c r="EZ18" s="246"/>
      <c r="FA18" s="246"/>
      <c r="FB18" s="246"/>
      <c r="FC18" s="246"/>
      <c r="FD18" s="246"/>
      <c r="FE18" s="246"/>
      <c r="FF18" s="246"/>
      <c r="FG18" s="246"/>
      <c r="FH18" s="246"/>
      <c r="FI18" s="246"/>
      <c r="FJ18" s="246"/>
      <c r="FK18" s="246"/>
      <c r="FL18" s="246"/>
      <c r="FM18" s="246"/>
      <c r="FN18" s="246"/>
      <c r="FO18" s="246"/>
      <c r="FP18" s="246"/>
      <c r="FQ18" s="246"/>
      <c r="FR18" s="246"/>
      <c r="FS18" s="246"/>
      <c r="FT18" s="246"/>
      <c r="FU18" s="246"/>
      <c r="FV18" s="246"/>
      <c r="FW18" s="246"/>
      <c r="FX18" s="246"/>
      <c r="FY18" s="246"/>
      <c r="FZ18" s="246"/>
      <c r="GA18" s="246"/>
      <c r="GB18" s="246"/>
      <c r="GC18" s="246"/>
      <c r="GD18" s="246"/>
      <c r="GE18" s="246"/>
      <c r="GF18" s="246"/>
      <c r="GG18" s="246"/>
      <c r="GH18" s="246"/>
      <c r="GI18" s="246"/>
      <c r="GJ18" s="246"/>
      <c r="GK18" s="246"/>
      <c r="GL18" s="246"/>
      <c r="GM18" s="246"/>
      <c r="GN18" s="246"/>
      <c r="GO18" s="246"/>
      <c r="GP18" s="246"/>
      <c r="GQ18" s="246"/>
      <c r="GR18" s="246"/>
      <c r="GS18" s="246"/>
      <c r="GT18" s="246"/>
      <c r="GU18" s="246"/>
      <c r="GV18" s="246"/>
      <c r="GW18" s="246"/>
      <c r="GX18" s="246"/>
      <c r="GY18" s="246"/>
      <c r="GZ18" s="246"/>
      <c r="HA18" s="246"/>
      <c r="HB18" s="246"/>
      <c r="HC18" s="246"/>
      <c r="HD18" s="246"/>
      <c r="HE18" s="246"/>
      <c r="HF18" s="246"/>
      <c r="HG18" s="246"/>
      <c r="HH18" s="246"/>
      <c r="HI18" s="246"/>
      <c r="HJ18" s="246"/>
      <c r="HK18" s="246"/>
      <c r="HL18" s="246"/>
      <c r="HM18" s="246"/>
      <c r="HN18" s="246"/>
      <c r="HO18" s="246"/>
      <c r="HP18" s="246"/>
      <c r="HQ18" s="246"/>
      <c r="HR18" s="246"/>
      <c r="HS18" s="246"/>
      <c r="HT18" s="246"/>
      <c r="HU18" s="246"/>
      <c r="HV18" s="246"/>
      <c r="HW18" s="246"/>
      <c r="HX18" s="246"/>
      <c r="HY18" s="246"/>
      <c r="HZ18" s="246"/>
      <c r="IA18" s="246"/>
      <c r="IB18" s="246"/>
      <c r="IC18" s="246"/>
      <c r="ID18" s="246"/>
      <c r="IE18" s="246"/>
      <c r="IF18" s="246"/>
      <c r="IG18" s="246"/>
      <c r="IH18" s="246"/>
      <c r="II18" s="246"/>
      <c r="IJ18" s="246"/>
      <c r="IK18" s="246"/>
      <c r="IL18" s="246"/>
      <c r="IM18" s="246"/>
      <c r="IN18" s="246"/>
      <c r="IO18" s="246"/>
      <c r="IP18" s="246"/>
      <c r="IQ18" s="246"/>
      <c r="IR18" s="246"/>
      <c r="IS18" s="246"/>
      <c r="IT18" s="246"/>
      <c r="IU18" s="246"/>
      <c r="IV18" s="246"/>
    </row>
    <row r="19" spans="1:256" s="251" customFormat="1">
      <c r="A19" s="246" t="s">
        <v>608</v>
      </c>
      <c r="B19" s="251">
        <v>1.4</v>
      </c>
      <c r="C19" s="251">
        <v>2.6</v>
      </c>
      <c r="D19" s="251">
        <v>3</v>
      </c>
      <c r="E19" s="251">
        <v>1.172222222</v>
      </c>
      <c r="F19" s="251">
        <v>2.2120339100000002</v>
      </c>
      <c r="G19" s="251">
        <v>17</v>
      </c>
      <c r="H19" s="246">
        <v>2</v>
      </c>
      <c r="I19" s="246"/>
      <c r="J19" s="270" t="s">
        <v>561</v>
      </c>
      <c r="K19" s="246">
        <f t="shared" ref="K19:Q19" si="7">AVERAGE(B76:B88)</f>
        <v>3.4049999999999998</v>
      </c>
      <c r="L19" s="246">
        <f t="shared" si="7"/>
        <v>4.6190909090909091</v>
      </c>
      <c r="M19" s="246">
        <f t="shared" si="7"/>
        <v>1.3846153846153846</v>
      </c>
      <c r="N19" s="246">
        <f t="shared" si="7"/>
        <v>1.0788888873076923</v>
      </c>
      <c r="O19" s="246">
        <f t="shared" si="7"/>
        <v>1.1678808840060921</v>
      </c>
      <c r="P19" s="246">
        <f t="shared" si="7"/>
        <v>8.2307692307692299</v>
      </c>
      <c r="Q19" s="246">
        <f t="shared" si="7"/>
        <v>4.25</v>
      </c>
      <c r="R19" s="246"/>
      <c r="S19" s="246"/>
      <c r="T19" s="246"/>
      <c r="U19" s="246"/>
      <c r="V19" s="246"/>
      <c r="W19" s="246"/>
      <c r="X19" s="246"/>
      <c r="Y19" s="246"/>
      <c r="Z19" s="246"/>
      <c r="AA19" s="246"/>
      <c r="AB19" s="246"/>
      <c r="AC19" s="246"/>
      <c r="AD19" s="246"/>
      <c r="AE19" s="246"/>
      <c r="AF19" s="246"/>
      <c r="AG19" s="246"/>
      <c r="AH19" s="246"/>
      <c r="AI19" s="246"/>
      <c r="AJ19" s="246"/>
      <c r="AK19" s="246"/>
      <c r="AL19" s="246"/>
      <c r="AM19" s="246"/>
      <c r="AN19" s="246"/>
      <c r="AO19" s="246"/>
      <c r="AP19" s="246"/>
      <c r="AQ19" s="246"/>
      <c r="AR19" s="246"/>
      <c r="AS19" s="246"/>
      <c r="AT19" s="246"/>
      <c r="AU19" s="246"/>
      <c r="AV19" s="246"/>
      <c r="AW19" s="246"/>
      <c r="AX19" s="246"/>
      <c r="AY19" s="246"/>
      <c r="AZ19" s="246"/>
      <c r="BA19" s="246"/>
      <c r="BB19" s="246"/>
      <c r="BC19" s="246"/>
      <c r="BD19" s="246"/>
      <c r="BE19" s="246"/>
      <c r="BF19" s="246"/>
      <c r="BG19" s="246"/>
      <c r="BH19" s="246"/>
      <c r="BI19" s="246"/>
      <c r="BJ19" s="246"/>
      <c r="BK19" s="246"/>
      <c r="BL19" s="246"/>
      <c r="BM19" s="246"/>
      <c r="BN19" s="246"/>
      <c r="BO19" s="246"/>
      <c r="BP19" s="246"/>
      <c r="BQ19" s="246"/>
      <c r="BR19" s="246"/>
      <c r="BS19" s="246"/>
      <c r="BT19" s="246"/>
      <c r="BU19" s="246"/>
      <c r="BV19" s="246"/>
      <c r="BW19" s="246"/>
      <c r="BX19" s="246"/>
      <c r="BY19" s="246"/>
      <c r="BZ19" s="246"/>
      <c r="CA19" s="246"/>
      <c r="CB19" s="246"/>
      <c r="CC19" s="246"/>
      <c r="CD19" s="246"/>
      <c r="CE19" s="246"/>
      <c r="CF19" s="246"/>
      <c r="CG19" s="246"/>
      <c r="CH19" s="246"/>
      <c r="CI19" s="246"/>
      <c r="CJ19" s="246"/>
      <c r="CK19" s="246"/>
      <c r="CL19" s="246"/>
      <c r="CM19" s="246"/>
      <c r="CN19" s="246"/>
      <c r="CO19" s="246"/>
      <c r="CP19" s="246"/>
      <c r="CQ19" s="246"/>
      <c r="CR19" s="246"/>
      <c r="CS19" s="246"/>
      <c r="CT19" s="246"/>
      <c r="CU19" s="246"/>
      <c r="CV19" s="246"/>
      <c r="CW19" s="246"/>
      <c r="CX19" s="246"/>
      <c r="CY19" s="246"/>
      <c r="CZ19" s="246"/>
      <c r="DA19" s="246"/>
      <c r="DB19" s="246"/>
      <c r="DC19" s="246"/>
      <c r="DD19" s="246"/>
      <c r="DE19" s="246"/>
      <c r="DF19" s="246"/>
      <c r="DG19" s="246"/>
      <c r="DH19" s="246"/>
      <c r="DI19" s="246"/>
      <c r="DJ19" s="246"/>
      <c r="DK19" s="246"/>
      <c r="DL19" s="246"/>
      <c r="DM19" s="246"/>
      <c r="DN19" s="246"/>
      <c r="DO19" s="246"/>
      <c r="DP19" s="246"/>
      <c r="DQ19" s="246"/>
      <c r="DR19" s="246"/>
      <c r="DS19" s="246"/>
      <c r="DT19" s="246"/>
      <c r="DU19" s="246"/>
      <c r="DV19" s="246"/>
      <c r="DW19" s="246"/>
      <c r="DX19" s="246"/>
      <c r="DY19" s="246"/>
      <c r="DZ19" s="246"/>
      <c r="EA19" s="246"/>
      <c r="EB19" s="246"/>
      <c r="EC19" s="246"/>
      <c r="ED19" s="246"/>
      <c r="EE19" s="246"/>
      <c r="EF19" s="246"/>
      <c r="EG19" s="246"/>
      <c r="EH19" s="246"/>
      <c r="EI19" s="246"/>
      <c r="EJ19" s="246"/>
      <c r="EK19" s="246"/>
      <c r="EL19" s="246"/>
      <c r="EM19" s="246"/>
      <c r="EN19" s="246"/>
      <c r="EO19" s="246"/>
      <c r="EP19" s="246"/>
      <c r="EQ19" s="246"/>
      <c r="ER19" s="246"/>
      <c r="ES19" s="246"/>
      <c r="ET19" s="246"/>
      <c r="EU19" s="246"/>
      <c r="EV19" s="246"/>
      <c r="EW19" s="246"/>
      <c r="EX19" s="246"/>
      <c r="EY19" s="246"/>
      <c r="EZ19" s="246"/>
      <c r="FA19" s="246"/>
      <c r="FB19" s="246"/>
      <c r="FC19" s="246"/>
      <c r="FD19" s="246"/>
      <c r="FE19" s="246"/>
      <c r="FF19" s="246"/>
      <c r="FG19" s="246"/>
      <c r="FH19" s="246"/>
      <c r="FI19" s="246"/>
      <c r="FJ19" s="246"/>
      <c r="FK19" s="246"/>
      <c r="FL19" s="246"/>
      <c r="FM19" s="246"/>
      <c r="FN19" s="246"/>
      <c r="FO19" s="246"/>
      <c r="FP19" s="246"/>
      <c r="FQ19" s="246"/>
      <c r="FR19" s="246"/>
      <c r="FS19" s="246"/>
      <c r="FT19" s="246"/>
      <c r="FU19" s="246"/>
      <c r="FV19" s="246"/>
      <c r="FW19" s="246"/>
      <c r="FX19" s="246"/>
      <c r="FY19" s="246"/>
      <c r="FZ19" s="246"/>
      <c r="GA19" s="246"/>
      <c r="GB19" s="246"/>
      <c r="GC19" s="246"/>
      <c r="GD19" s="246"/>
      <c r="GE19" s="246"/>
      <c r="GF19" s="246"/>
      <c r="GG19" s="246"/>
      <c r="GH19" s="246"/>
      <c r="GI19" s="246"/>
      <c r="GJ19" s="246"/>
      <c r="GK19" s="246"/>
      <c r="GL19" s="246"/>
      <c r="GM19" s="246"/>
      <c r="GN19" s="246"/>
      <c r="GO19" s="246"/>
      <c r="GP19" s="246"/>
      <c r="GQ19" s="246"/>
      <c r="GR19" s="246"/>
      <c r="GS19" s="246"/>
      <c r="GT19" s="246"/>
      <c r="GU19" s="246"/>
      <c r="GV19" s="246"/>
      <c r="GW19" s="246"/>
      <c r="GX19" s="246"/>
      <c r="GY19" s="246"/>
      <c r="GZ19" s="246"/>
      <c r="HA19" s="246"/>
      <c r="HB19" s="246"/>
      <c r="HC19" s="246"/>
      <c r="HD19" s="246"/>
      <c r="HE19" s="246"/>
      <c r="HF19" s="246"/>
      <c r="HG19" s="246"/>
      <c r="HH19" s="246"/>
      <c r="HI19" s="246"/>
      <c r="HJ19" s="246"/>
      <c r="HK19" s="246"/>
      <c r="HL19" s="246"/>
      <c r="HM19" s="246"/>
      <c r="HN19" s="246"/>
      <c r="HO19" s="246"/>
      <c r="HP19" s="246"/>
      <c r="HQ19" s="246"/>
      <c r="HR19" s="246"/>
      <c r="HS19" s="246"/>
      <c r="HT19" s="246"/>
      <c r="HU19" s="246"/>
      <c r="HV19" s="246"/>
      <c r="HW19" s="246"/>
      <c r="HX19" s="246"/>
      <c r="HY19" s="246"/>
      <c r="HZ19" s="246"/>
      <c r="IA19" s="246"/>
      <c r="IB19" s="246"/>
      <c r="IC19" s="246"/>
      <c r="ID19" s="246"/>
      <c r="IE19" s="246"/>
      <c r="IF19" s="246"/>
      <c r="IG19" s="246"/>
      <c r="IH19" s="246"/>
      <c r="II19" s="246"/>
      <c r="IJ19" s="246"/>
      <c r="IK19" s="246"/>
      <c r="IL19" s="246"/>
      <c r="IM19" s="246"/>
      <c r="IN19" s="246"/>
      <c r="IO19" s="246"/>
      <c r="IP19" s="246"/>
      <c r="IQ19" s="246"/>
      <c r="IR19" s="246"/>
      <c r="IS19" s="246"/>
      <c r="IT19" s="246"/>
      <c r="IU19" s="246"/>
      <c r="IV19" s="246"/>
    </row>
    <row r="20" spans="1:256" s="251" customFormat="1">
      <c r="A20" s="246" t="s">
        <v>608</v>
      </c>
      <c r="B20" s="251">
        <v>2.6</v>
      </c>
      <c r="C20" s="251">
        <v>4.25</v>
      </c>
      <c r="D20" s="251">
        <v>3</v>
      </c>
      <c r="E20" s="251">
        <v>1.3</v>
      </c>
      <c r="F20" s="251">
        <v>1.7782608099999999</v>
      </c>
      <c r="G20" s="251">
        <v>16</v>
      </c>
      <c r="H20" s="246">
        <v>2</v>
      </c>
      <c r="I20" s="246"/>
      <c r="J20" s="272" t="s">
        <v>445</v>
      </c>
      <c r="K20" s="246">
        <f t="shared" ref="K20:Q20" si="8">AVERAGE(B89:B92)</f>
        <v>4.8</v>
      </c>
      <c r="L20" s="246">
        <f t="shared" si="8"/>
        <v>7.7625000000000002</v>
      </c>
      <c r="M20" s="246">
        <f t="shared" si="8"/>
        <v>1.5</v>
      </c>
      <c r="N20" s="246">
        <f t="shared" si="8"/>
        <v>1.244722221</v>
      </c>
      <c r="O20" s="246">
        <f t="shared" si="8"/>
        <v>1.0557950216488643</v>
      </c>
      <c r="P20" s="246">
        <f t="shared" si="8"/>
        <v>15.25</v>
      </c>
      <c r="Q20" s="246">
        <f t="shared" si="8"/>
        <v>2.5</v>
      </c>
      <c r="R20" s="246"/>
      <c r="S20" s="246"/>
      <c r="T20" s="246"/>
      <c r="U20" s="246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246"/>
      <c r="AJ20" s="246"/>
      <c r="AK20" s="246"/>
      <c r="AL20" s="246"/>
      <c r="AM20" s="246"/>
      <c r="AN20" s="246"/>
      <c r="AO20" s="246"/>
      <c r="AP20" s="246"/>
      <c r="AQ20" s="246"/>
      <c r="AR20" s="246"/>
      <c r="AS20" s="246"/>
      <c r="AT20" s="246"/>
      <c r="AU20" s="246"/>
      <c r="AV20" s="246"/>
      <c r="AW20" s="246"/>
      <c r="AX20" s="246"/>
      <c r="AY20" s="246"/>
      <c r="AZ20" s="246"/>
      <c r="BA20" s="246"/>
      <c r="BB20" s="246"/>
      <c r="BC20" s="246"/>
      <c r="BD20" s="246"/>
      <c r="BE20" s="246"/>
      <c r="BF20" s="246"/>
      <c r="BG20" s="246"/>
      <c r="BH20" s="246"/>
      <c r="BI20" s="246"/>
      <c r="BJ20" s="246"/>
      <c r="BK20" s="246"/>
      <c r="BL20" s="246"/>
      <c r="BM20" s="246"/>
      <c r="BN20" s="246"/>
      <c r="BO20" s="246"/>
      <c r="BP20" s="246"/>
      <c r="BQ20" s="246"/>
      <c r="BR20" s="246"/>
      <c r="BS20" s="246"/>
      <c r="BT20" s="246"/>
      <c r="BU20" s="246"/>
      <c r="BV20" s="246"/>
      <c r="BW20" s="246"/>
      <c r="BX20" s="246"/>
      <c r="BY20" s="246"/>
      <c r="BZ20" s="246"/>
      <c r="CA20" s="246"/>
      <c r="CB20" s="246"/>
      <c r="CC20" s="246"/>
      <c r="CD20" s="246"/>
      <c r="CE20" s="246"/>
      <c r="CF20" s="246"/>
      <c r="CG20" s="246"/>
      <c r="CH20" s="246"/>
      <c r="CI20" s="246"/>
      <c r="CJ20" s="246"/>
      <c r="CK20" s="246"/>
      <c r="CL20" s="246"/>
      <c r="CM20" s="246"/>
      <c r="CN20" s="246"/>
      <c r="CO20" s="246"/>
      <c r="CP20" s="246"/>
      <c r="CQ20" s="246"/>
      <c r="CR20" s="246"/>
      <c r="CS20" s="246"/>
      <c r="CT20" s="246"/>
      <c r="CU20" s="246"/>
      <c r="CV20" s="246"/>
      <c r="CW20" s="246"/>
      <c r="CX20" s="246"/>
      <c r="CY20" s="246"/>
      <c r="CZ20" s="246"/>
      <c r="DA20" s="246"/>
      <c r="DB20" s="246"/>
      <c r="DC20" s="246"/>
      <c r="DD20" s="246"/>
      <c r="DE20" s="246"/>
      <c r="DF20" s="246"/>
      <c r="DG20" s="246"/>
      <c r="DH20" s="246"/>
      <c r="DI20" s="246"/>
      <c r="DJ20" s="246"/>
      <c r="DK20" s="246"/>
      <c r="DL20" s="246"/>
      <c r="DM20" s="246"/>
      <c r="DN20" s="246"/>
      <c r="DO20" s="246"/>
      <c r="DP20" s="246"/>
      <c r="DQ20" s="246"/>
      <c r="DR20" s="246"/>
      <c r="DS20" s="246"/>
      <c r="DT20" s="246"/>
      <c r="DU20" s="246"/>
      <c r="DV20" s="246"/>
      <c r="DW20" s="246"/>
      <c r="DX20" s="246"/>
      <c r="DY20" s="246"/>
      <c r="DZ20" s="246"/>
      <c r="EA20" s="246"/>
      <c r="EB20" s="246"/>
      <c r="EC20" s="246"/>
      <c r="ED20" s="246"/>
      <c r="EE20" s="246"/>
      <c r="EF20" s="246"/>
      <c r="EG20" s="246"/>
      <c r="EH20" s="246"/>
      <c r="EI20" s="246"/>
      <c r="EJ20" s="246"/>
      <c r="EK20" s="246"/>
      <c r="EL20" s="246"/>
      <c r="EM20" s="246"/>
      <c r="EN20" s="246"/>
      <c r="EO20" s="246"/>
      <c r="EP20" s="246"/>
      <c r="EQ20" s="246"/>
      <c r="ER20" s="246"/>
      <c r="ES20" s="246"/>
      <c r="ET20" s="246"/>
      <c r="EU20" s="246"/>
      <c r="EV20" s="246"/>
      <c r="EW20" s="246"/>
      <c r="EX20" s="246"/>
      <c r="EY20" s="246"/>
      <c r="EZ20" s="246"/>
      <c r="FA20" s="246"/>
      <c r="FB20" s="246"/>
      <c r="FC20" s="246"/>
      <c r="FD20" s="246"/>
      <c r="FE20" s="246"/>
      <c r="FF20" s="246"/>
      <c r="FG20" s="246"/>
      <c r="FH20" s="246"/>
      <c r="FI20" s="246"/>
      <c r="FJ20" s="246"/>
      <c r="FK20" s="246"/>
      <c r="FL20" s="246"/>
      <c r="FM20" s="246"/>
      <c r="FN20" s="246"/>
      <c r="FO20" s="246"/>
      <c r="FP20" s="246"/>
      <c r="FQ20" s="246"/>
      <c r="FR20" s="246"/>
      <c r="FS20" s="246"/>
      <c r="FT20" s="246"/>
      <c r="FU20" s="246"/>
      <c r="FV20" s="246"/>
      <c r="FW20" s="246"/>
      <c r="FX20" s="246"/>
      <c r="FY20" s="246"/>
      <c r="FZ20" s="246"/>
      <c r="GA20" s="246"/>
      <c r="GB20" s="246"/>
      <c r="GC20" s="246"/>
      <c r="GD20" s="246"/>
      <c r="GE20" s="246"/>
      <c r="GF20" s="246"/>
      <c r="GG20" s="246"/>
      <c r="GH20" s="246"/>
      <c r="GI20" s="246"/>
      <c r="GJ20" s="246"/>
      <c r="GK20" s="246"/>
      <c r="GL20" s="246"/>
      <c r="GM20" s="246"/>
      <c r="GN20" s="246"/>
      <c r="GO20" s="246"/>
      <c r="GP20" s="246"/>
      <c r="GQ20" s="246"/>
      <c r="GR20" s="246"/>
      <c r="GS20" s="246"/>
      <c r="GT20" s="246"/>
      <c r="GU20" s="246"/>
      <c r="GV20" s="246"/>
      <c r="GW20" s="246"/>
      <c r="GX20" s="246"/>
      <c r="GY20" s="246"/>
      <c r="GZ20" s="246"/>
      <c r="HA20" s="246"/>
      <c r="HB20" s="246"/>
      <c r="HC20" s="246"/>
      <c r="HD20" s="246"/>
      <c r="HE20" s="246"/>
      <c r="HF20" s="246"/>
      <c r="HG20" s="246"/>
      <c r="HH20" s="246"/>
      <c r="HI20" s="246"/>
      <c r="HJ20" s="246"/>
      <c r="HK20" s="246"/>
      <c r="HL20" s="246"/>
      <c r="HM20" s="246"/>
      <c r="HN20" s="246"/>
      <c r="HO20" s="246"/>
      <c r="HP20" s="246"/>
      <c r="HQ20" s="246"/>
      <c r="HR20" s="246"/>
      <c r="HS20" s="246"/>
      <c r="HT20" s="246"/>
      <c r="HU20" s="246"/>
      <c r="HV20" s="246"/>
      <c r="HW20" s="246"/>
      <c r="HX20" s="246"/>
      <c r="HY20" s="246"/>
      <c r="HZ20" s="246"/>
      <c r="IA20" s="246"/>
      <c r="IB20" s="246"/>
      <c r="IC20" s="246"/>
      <c r="ID20" s="246"/>
      <c r="IE20" s="246"/>
      <c r="IF20" s="246"/>
      <c r="IG20" s="246"/>
      <c r="IH20" s="246"/>
      <c r="II20" s="246"/>
      <c r="IJ20" s="246"/>
      <c r="IK20" s="246"/>
      <c r="IL20" s="246"/>
      <c r="IM20" s="246"/>
      <c r="IN20" s="246"/>
      <c r="IO20" s="246"/>
      <c r="IP20" s="246"/>
      <c r="IQ20" s="246"/>
      <c r="IR20" s="246"/>
      <c r="IS20" s="246"/>
      <c r="IT20" s="246"/>
      <c r="IU20" s="246"/>
      <c r="IV20" s="246"/>
    </row>
    <row r="21" spans="1:256" s="251" customFormat="1">
      <c r="A21" s="246" t="s">
        <v>608</v>
      </c>
      <c r="B21" s="251">
        <v>1.3</v>
      </c>
      <c r="C21" s="251">
        <v>7.25</v>
      </c>
      <c r="D21" s="251">
        <v>3</v>
      </c>
      <c r="E21" s="251">
        <v>1.43333333</v>
      </c>
      <c r="F21" s="251">
        <v>1.3730758700000001</v>
      </c>
      <c r="G21" s="251">
        <v>18</v>
      </c>
      <c r="H21" s="251">
        <v>4</v>
      </c>
      <c r="J21" s="82" t="s">
        <v>241</v>
      </c>
      <c r="K21" s="63">
        <f t="shared" ref="K21:Q21" si="9">AVERAGE(B93:B95)</f>
        <v>5.05</v>
      </c>
      <c r="L21" s="63">
        <f t="shared" si="9"/>
        <v>7.583333333333333</v>
      </c>
      <c r="M21" s="63">
        <f t="shared" si="9"/>
        <v>2.6666666666666665</v>
      </c>
      <c r="N21" s="63">
        <f t="shared" si="9"/>
        <v>1.2370370366666668</v>
      </c>
      <c r="O21" s="63">
        <f t="shared" si="9"/>
        <v>1.4584862873867934</v>
      </c>
      <c r="P21" s="63">
        <f t="shared" si="9"/>
        <v>18.333333333333332</v>
      </c>
      <c r="Q21" s="82">
        <f t="shared" si="9"/>
        <v>1.3333333333333333</v>
      </c>
    </row>
    <row r="22" spans="1:256" s="251" customFormat="1">
      <c r="A22" s="82" t="s">
        <v>242</v>
      </c>
      <c r="B22" s="63">
        <v>3.85</v>
      </c>
      <c r="C22" s="63">
        <v>6.35</v>
      </c>
      <c r="D22" s="63">
        <v>3</v>
      </c>
      <c r="E22" s="63">
        <v>1.36111111</v>
      </c>
      <c r="F22" s="63">
        <v>1.3427670300000001</v>
      </c>
      <c r="G22" s="63">
        <v>26</v>
      </c>
      <c r="H22" s="82">
        <v>1</v>
      </c>
      <c r="I22" s="246"/>
      <c r="J22" s="274" t="s">
        <v>528</v>
      </c>
      <c r="K22" s="246">
        <f t="shared" ref="K22:Q22" si="10">AVERAGE(B96:B102)</f>
        <v>3.1928571428571431</v>
      </c>
      <c r="L22" s="246">
        <f t="shared" si="10"/>
        <v>6.0714285714285712</v>
      </c>
      <c r="M22" s="246">
        <f t="shared" si="10"/>
        <v>2.4285714285714284</v>
      </c>
      <c r="N22" s="246">
        <f t="shared" si="10"/>
        <v>1.2395238091428573</v>
      </c>
      <c r="O22" s="246">
        <f t="shared" si="10"/>
        <v>1.3329926028571428</v>
      </c>
      <c r="P22" s="246">
        <f t="shared" si="10"/>
        <v>18</v>
      </c>
      <c r="Q22" s="246">
        <f t="shared" si="10"/>
        <v>4.2857142857142856</v>
      </c>
      <c r="R22" s="246"/>
      <c r="S22" s="246"/>
      <c r="T22" s="246"/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246"/>
      <c r="AJ22" s="246"/>
      <c r="AK22" s="246"/>
      <c r="AL22" s="246"/>
      <c r="AM22" s="246"/>
      <c r="AN22" s="246"/>
      <c r="AO22" s="246"/>
      <c r="AP22" s="246"/>
      <c r="AQ22" s="246"/>
      <c r="AR22" s="246"/>
      <c r="AS22" s="246"/>
      <c r="AT22" s="246"/>
      <c r="AU22" s="246"/>
      <c r="AV22" s="246"/>
      <c r="AW22" s="246"/>
      <c r="AX22" s="246"/>
      <c r="AY22" s="246"/>
      <c r="AZ22" s="246"/>
      <c r="BA22" s="246"/>
      <c r="BB22" s="246"/>
      <c r="BC22" s="246"/>
      <c r="BD22" s="246"/>
      <c r="BE22" s="246"/>
      <c r="BF22" s="246"/>
      <c r="BG22" s="246"/>
      <c r="BH22" s="246"/>
      <c r="BI22" s="246"/>
      <c r="BJ22" s="246"/>
      <c r="BK22" s="246"/>
      <c r="BL22" s="246"/>
      <c r="BM22" s="246"/>
      <c r="BN22" s="246"/>
      <c r="BO22" s="246"/>
      <c r="BP22" s="246"/>
      <c r="BQ22" s="246"/>
      <c r="BR22" s="246"/>
      <c r="BS22" s="246"/>
      <c r="BT22" s="246"/>
      <c r="BU22" s="246"/>
      <c r="BV22" s="246"/>
      <c r="BW22" s="246"/>
      <c r="BX22" s="246"/>
      <c r="BY22" s="246"/>
      <c r="BZ22" s="246"/>
      <c r="CA22" s="246"/>
      <c r="CB22" s="246"/>
      <c r="CC22" s="246"/>
      <c r="CD22" s="246"/>
      <c r="CE22" s="246"/>
      <c r="CF22" s="246"/>
      <c r="CG22" s="246"/>
      <c r="CH22" s="246"/>
      <c r="CI22" s="246"/>
      <c r="CJ22" s="246"/>
      <c r="CK22" s="246"/>
      <c r="CL22" s="246"/>
      <c r="CM22" s="246"/>
      <c r="CN22" s="246"/>
      <c r="CO22" s="246"/>
      <c r="CP22" s="246"/>
      <c r="CQ22" s="246"/>
      <c r="CR22" s="246"/>
      <c r="CS22" s="246"/>
      <c r="CT22" s="246"/>
      <c r="CU22" s="246"/>
      <c r="CV22" s="246"/>
      <c r="CW22" s="246"/>
      <c r="CX22" s="246"/>
      <c r="CY22" s="246"/>
      <c r="CZ22" s="246"/>
      <c r="DA22" s="246"/>
      <c r="DB22" s="246"/>
      <c r="DC22" s="246"/>
      <c r="DD22" s="246"/>
      <c r="DE22" s="246"/>
      <c r="DF22" s="246"/>
      <c r="DG22" s="246"/>
      <c r="DH22" s="246"/>
      <c r="DI22" s="246"/>
      <c r="DJ22" s="246"/>
      <c r="DK22" s="246"/>
      <c r="DL22" s="246"/>
      <c r="DM22" s="246"/>
      <c r="DN22" s="246"/>
      <c r="DO22" s="246"/>
      <c r="DP22" s="246"/>
      <c r="DQ22" s="246"/>
      <c r="DR22" s="246"/>
      <c r="DS22" s="246"/>
      <c r="DT22" s="246"/>
      <c r="DU22" s="246"/>
      <c r="DV22" s="246"/>
      <c r="DW22" s="246"/>
      <c r="DX22" s="246"/>
      <c r="DY22" s="246"/>
      <c r="DZ22" s="246"/>
      <c r="EA22" s="246"/>
      <c r="EB22" s="246"/>
      <c r="EC22" s="246"/>
      <c r="ED22" s="246"/>
      <c r="EE22" s="246"/>
      <c r="EF22" s="246"/>
      <c r="EG22" s="246"/>
      <c r="EH22" s="246"/>
      <c r="EI22" s="246"/>
      <c r="EJ22" s="246"/>
      <c r="EK22" s="246"/>
      <c r="EL22" s="246"/>
      <c r="EM22" s="246"/>
      <c r="EN22" s="246"/>
      <c r="EO22" s="246"/>
      <c r="EP22" s="246"/>
      <c r="EQ22" s="246"/>
      <c r="ER22" s="246"/>
      <c r="ES22" s="246"/>
      <c r="ET22" s="246"/>
      <c r="EU22" s="246"/>
      <c r="EV22" s="246"/>
      <c r="EW22" s="246"/>
      <c r="EX22" s="246"/>
      <c r="EY22" s="246"/>
      <c r="EZ22" s="246"/>
      <c r="FA22" s="246"/>
      <c r="FB22" s="246"/>
      <c r="FC22" s="246"/>
      <c r="FD22" s="246"/>
      <c r="FE22" s="246"/>
      <c r="FF22" s="246"/>
      <c r="FG22" s="246"/>
      <c r="FH22" s="246"/>
      <c r="FI22" s="246"/>
      <c r="FJ22" s="246"/>
      <c r="FK22" s="246"/>
      <c r="FL22" s="246"/>
      <c r="FM22" s="246"/>
      <c r="FN22" s="246"/>
      <c r="FO22" s="246"/>
      <c r="FP22" s="246"/>
      <c r="FQ22" s="246"/>
      <c r="FR22" s="246"/>
      <c r="FS22" s="246"/>
      <c r="FT22" s="246"/>
      <c r="FU22" s="246"/>
      <c r="FV22" s="246"/>
      <c r="FW22" s="246"/>
      <c r="FX22" s="246"/>
      <c r="FY22" s="246"/>
      <c r="FZ22" s="246"/>
      <c r="GA22" s="246"/>
      <c r="GB22" s="246"/>
      <c r="GC22" s="246"/>
      <c r="GD22" s="246"/>
      <c r="GE22" s="246"/>
      <c r="GF22" s="246"/>
      <c r="GG22" s="246"/>
      <c r="GH22" s="246"/>
      <c r="GI22" s="246"/>
      <c r="GJ22" s="246"/>
      <c r="GK22" s="246"/>
      <c r="GL22" s="246"/>
      <c r="GM22" s="246"/>
      <c r="GN22" s="246"/>
      <c r="GO22" s="246"/>
      <c r="GP22" s="246"/>
      <c r="GQ22" s="246"/>
      <c r="GR22" s="246"/>
      <c r="GS22" s="246"/>
      <c r="GT22" s="246"/>
      <c r="GU22" s="246"/>
      <c r="GV22" s="246"/>
      <c r="GW22" s="246"/>
      <c r="GX22" s="246"/>
      <c r="GY22" s="246"/>
      <c r="GZ22" s="246"/>
      <c r="HA22" s="246"/>
      <c r="HB22" s="246"/>
      <c r="HC22" s="246"/>
      <c r="HD22" s="246"/>
      <c r="HE22" s="246"/>
      <c r="HF22" s="246"/>
      <c r="HG22" s="246"/>
      <c r="HH22" s="246"/>
      <c r="HI22" s="246"/>
      <c r="HJ22" s="246"/>
      <c r="HK22" s="246"/>
      <c r="HL22" s="246"/>
      <c r="HM22" s="246"/>
      <c r="HN22" s="246"/>
      <c r="HO22" s="246"/>
      <c r="HP22" s="246"/>
      <c r="HQ22" s="246"/>
      <c r="HR22" s="246"/>
      <c r="HS22" s="246"/>
      <c r="HT22" s="246"/>
      <c r="HU22" s="246"/>
      <c r="HV22" s="246"/>
      <c r="HW22" s="246"/>
      <c r="HX22" s="246"/>
      <c r="HY22" s="246"/>
      <c r="HZ22" s="246"/>
      <c r="IA22" s="246"/>
      <c r="IB22" s="246"/>
      <c r="IC22" s="246"/>
      <c r="ID22" s="246"/>
      <c r="IE22" s="246"/>
      <c r="IF22" s="246"/>
      <c r="IG22" s="246"/>
      <c r="IH22" s="246"/>
      <c r="II22" s="246"/>
      <c r="IJ22" s="246"/>
      <c r="IK22" s="246"/>
      <c r="IL22" s="246"/>
      <c r="IM22" s="246"/>
      <c r="IN22" s="246"/>
      <c r="IO22" s="246"/>
      <c r="IP22" s="246"/>
      <c r="IQ22" s="246"/>
      <c r="IR22" s="246"/>
      <c r="IS22" s="246"/>
      <c r="IT22" s="246"/>
      <c r="IU22" s="246"/>
      <c r="IV22" s="246"/>
    </row>
    <row r="23" spans="1:256" s="251" customFormat="1">
      <c r="A23" s="82" t="s">
        <v>252</v>
      </c>
      <c r="B23" s="63">
        <v>1.3</v>
      </c>
      <c r="C23" s="63">
        <v>7.25</v>
      </c>
      <c r="D23" s="63">
        <v>3</v>
      </c>
      <c r="E23" s="63">
        <v>1.43333333</v>
      </c>
      <c r="F23" s="63">
        <v>1.3730758700000001</v>
      </c>
      <c r="G23" s="63">
        <v>18</v>
      </c>
      <c r="H23" s="82">
        <v>1</v>
      </c>
      <c r="I23" s="246"/>
      <c r="J23" s="82" t="s">
        <v>511</v>
      </c>
      <c r="K23" s="246">
        <f t="shared" ref="K23:Q23" si="11">AVERAGE(B120:B141)</f>
        <v>4.3928571428571432</v>
      </c>
      <c r="L23" s="246">
        <f t="shared" si="11"/>
        <v>6.26</v>
      </c>
      <c r="M23" s="246">
        <f t="shared" si="11"/>
        <v>2.1363636363636362</v>
      </c>
      <c r="N23" s="246">
        <f t="shared" si="11"/>
        <v>1.1774242421363634</v>
      </c>
      <c r="O23" s="246">
        <f t="shared" si="11"/>
        <v>1.2870153290657438</v>
      </c>
      <c r="P23" s="246">
        <f t="shared" si="11"/>
        <v>14.136363636363637</v>
      </c>
      <c r="Q23" s="246">
        <f t="shared" si="11"/>
        <v>7.4090909090909092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246"/>
      <c r="AJ23" s="246"/>
      <c r="AK23" s="246"/>
      <c r="AL23" s="246"/>
      <c r="AM23" s="246"/>
      <c r="AN23" s="246"/>
      <c r="AO23" s="246"/>
      <c r="AP23" s="246"/>
      <c r="AQ23" s="246"/>
      <c r="AR23" s="246"/>
      <c r="AS23" s="246"/>
      <c r="AT23" s="246"/>
      <c r="AU23" s="246"/>
      <c r="AV23" s="246"/>
      <c r="AW23" s="246"/>
      <c r="AX23" s="246"/>
      <c r="AY23" s="246"/>
      <c r="AZ23" s="246"/>
      <c r="BA23" s="246"/>
      <c r="BB23" s="246"/>
      <c r="BC23" s="246"/>
      <c r="BD23" s="246"/>
      <c r="BE23" s="246"/>
      <c r="BF23" s="246"/>
      <c r="BG23" s="246"/>
      <c r="BH23" s="246"/>
      <c r="BI23" s="246"/>
      <c r="BJ23" s="246"/>
      <c r="BK23" s="246"/>
      <c r="BL23" s="246"/>
      <c r="BM23" s="246"/>
      <c r="BN23" s="246"/>
      <c r="BO23" s="246"/>
      <c r="BP23" s="246"/>
      <c r="BQ23" s="246"/>
      <c r="BR23" s="246"/>
      <c r="BS23" s="246"/>
      <c r="BT23" s="246"/>
      <c r="BU23" s="246"/>
      <c r="BV23" s="246"/>
      <c r="BW23" s="246"/>
      <c r="BX23" s="246"/>
      <c r="BY23" s="246"/>
      <c r="BZ23" s="246"/>
      <c r="CA23" s="246"/>
      <c r="CB23" s="246"/>
      <c r="CC23" s="246"/>
      <c r="CD23" s="246"/>
      <c r="CE23" s="246"/>
      <c r="CF23" s="246"/>
      <c r="CG23" s="246"/>
      <c r="CH23" s="246"/>
      <c r="CI23" s="246"/>
      <c r="CJ23" s="246"/>
      <c r="CK23" s="246"/>
      <c r="CL23" s="246"/>
      <c r="CM23" s="246"/>
      <c r="CN23" s="246"/>
      <c r="CO23" s="246"/>
      <c r="CP23" s="246"/>
      <c r="CQ23" s="246"/>
      <c r="CR23" s="246"/>
      <c r="CS23" s="246"/>
      <c r="CT23" s="246"/>
      <c r="CU23" s="246"/>
      <c r="CV23" s="246"/>
      <c r="CW23" s="246"/>
      <c r="CX23" s="246"/>
      <c r="CY23" s="246"/>
      <c r="CZ23" s="246"/>
      <c r="DA23" s="246"/>
      <c r="DB23" s="246"/>
      <c r="DC23" s="246"/>
      <c r="DD23" s="246"/>
      <c r="DE23" s="246"/>
      <c r="DF23" s="246"/>
      <c r="DG23" s="246"/>
      <c r="DH23" s="246"/>
      <c r="DI23" s="246"/>
      <c r="DJ23" s="246"/>
      <c r="DK23" s="246"/>
      <c r="DL23" s="246"/>
      <c r="DM23" s="246"/>
      <c r="DN23" s="246"/>
      <c r="DO23" s="246"/>
      <c r="DP23" s="246"/>
      <c r="DQ23" s="246"/>
      <c r="DR23" s="246"/>
      <c r="DS23" s="246"/>
      <c r="DT23" s="246"/>
      <c r="DU23" s="246"/>
      <c r="DV23" s="246"/>
      <c r="DW23" s="246"/>
      <c r="DX23" s="246"/>
      <c r="DY23" s="246"/>
      <c r="DZ23" s="246"/>
      <c r="EA23" s="246"/>
      <c r="EB23" s="246"/>
      <c r="EC23" s="246"/>
      <c r="ED23" s="246"/>
      <c r="EE23" s="246"/>
      <c r="EF23" s="246"/>
      <c r="EG23" s="246"/>
      <c r="EH23" s="246"/>
      <c r="EI23" s="246"/>
      <c r="EJ23" s="246"/>
      <c r="EK23" s="246"/>
      <c r="EL23" s="246"/>
      <c r="EM23" s="246"/>
      <c r="EN23" s="246"/>
      <c r="EO23" s="246"/>
      <c r="EP23" s="246"/>
      <c r="EQ23" s="246"/>
      <c r="ER23" s="246"/>
      <c r="ES23" s="246"/>
      <c r="ET23" s="246"/>
      <c r="EU23" s="246"/>
      <c r="EV23" s="246"/>
      <c r="EW23" s="246"/>
      <c r="EX23" s="246"/>
      <c r="EY23" s="246"/>
      <c r="EZ23" s="246"/>
      <c r="FA23" s="246"/>
      <c r="FB23" s="246"/>
      <c r="FC23" s="246"/>
      <c r="FD23" s="246"/>
      <c r="FE23" s="246"/>
      <c r="FF23" s="246"/>
      <c r="FG23" s="246"/>
      <c r="FH23" s="246"/>
      <c r="FI23" s="246"/>
      <c r="FJ23" s="246"/>
      <c r="FK23" s="246"/>
      <c r="FL23" s="246"/>
      <c r="FM23" s="246"/>
      <c r="FN23" s="246"/>
      <c r="FO23" s="246"/>
      <c r="FP23" s="246"/>
      <c r="FQ23" s="246"/>
      <c r="FR23" s="246"/>
      <c r="FS23" s="246"/>
      <c r="FT23" s="246"/>
      <c r="FU23" s="246"/>
      <c r="FV23" s="246"/>
      <c r="FW23" s="246"/>
      <c r="FX23" s="246"/>
      <c r="FY23" s="246"/>
      <c r="FZ23" s="246"/>
      <c r="GA23" s="246"/>
      <c r="GB23" s="246"/>
      <c r="GC23" s="246"/>
      <c r="GD23" s="246"/>
      <c r="GE23" s="246"/>
      <c r="GF23" s="246"/>
      <c r="GG23" s="246"/>
      <c r="GH23" s="246"/>
      <c r="GI23" s="246"/>
      <c r="GJ23" s="246"/>
      <c r="GK23" s="246"/>
      <c r="GL23" s="246"/>
      <c r="GM23" s="246"/>
      <c r="GN23" s="246"/>
      <c r="GO23" s="246"/>
      <c r="GP23" s="246"/>
      <c r="GQ23" s="246"/>
      <c r="GR23" s="246"/>
      <c r="GS23" s="246"/>
      <c r="GT23" s="246"/>
      <c r="GU23" s="246"/>
      <c r="GV23" s="246"/>
      <c r="GW23" s="246"/>
      <c r="GX23" s="246"/>
      <c r="GY23" s="246"/>
      <c r="GZ23" s="246"/>
      <c r="HA23" s="246"/>
      <c r="HB23" s="246"/>
      <c r="HC23" s="246"/>
      <c r="HD23" s="246"/>
      <c r="HE23" s="246"/>
      <c r="HF23" s="246"/>
      <c r="HG23" s="246"/>
      <c r="HH23" s="246"/>
      <c r="HI23" s="246"/>
      <c r="HJ23" s="246"/>
      <c r="HK23" s="246"/>
      <c r="HL23" s="246"/>
      <c r="HM23" s="246"/>
      <c r="HN23" s="246"/>
      <c r="HO23" s="246"/>
      <c r="HP23" s="246"/>
      <c r="HQ23" s="246"/>
      <c r="HR23" s="246"/>
      <c r="HS23" s="246"/>
      <c r="HT23" s="246"/>
      <c r="HU23" s="246"/>
      <c r="HV23" s="246"/>
      <c r="HW23" s="246"/>
      <c r="HX23" s="246"/>
      <c r="HY23" s="246"/>
      <c r="HZ23" s="246"/>
      <c r="IA23" s="246"/>
      <c r="IB23" s="246"/>
      <c r="IC23" s="246"/>
      <c r="ID23" s="246"/>
      <c r="IE23" s="246"/>
      <c r="IF23" s="246"/>
      <c r="IG23" s="246"/>
      <c r="IH23" s="246"/>
      <c r="II23" s="246"/>
      <c r="IJ23" s="246"/>
      <c r="IK23" s="246"/>
      <c r="IL23" s="246"/>
      <c r="IM23" s="246"/>
      <c r="IN23" s="246"/>
      <c r="IO23" s="246"/>
      <c r="IP23" s="246"/>
      <c r="IQ23" s="246"/>
      <c r="IR23" s="246"/>
      <c r="IS23" s="246"/>
      <c r="IT23" s="246"/>
      <c r="IU23" s="246"/>
      <c r="IV23" s="246"/>
    </row>
    <row r="24" spans="1:256" s="251" customFormat="1">
      <c r="A24" s="82" t="s">
        <v>627</v>
      </c>
      <c r="B24" s="63">
        <v>5.5</v>
      </c>
      <c r="C24" s="63">
        <v>7</v>
      </c>
      <c r="D24" s="63">
        <v>2</v>
      </c>
      <c r="E24" s="63">
        <v>1.708111111</v>
      </c>
      <c r="F24" s="63">
        <v>0.72607473</v>
      </c>
      <c r="G24" s="63">
        <v>11</v>
      </c>
      <c r="H24" s="82">
        <v>1</v>
      </c>
      <c r="I24" s="82"/>
      <c r="J24" s="82" t="s">
        <v>578</v>
      </c>
      <c r="K24" s="63">
        <v>1.4</v>
      </c>
      <c r="L24" s="63">
        <v>2.6</v>
      </c>
      <c r="M24" s="63">
        <v>3</v>
      </c>
      <c r="N24" s="63">
        <v>1.172222222</v>
      </c>
      <c r="O24" s="63">
        <v>2.2120339100000002</v>
      </c>
      <c r="P24" s="63">
        <v>17</v>
      </c>
      <c r="Q24" s="82">
        <v>1</v>
      </c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G24" s="82"/>
      <c r="BH24" s="82"/>
      <c r="BI24" s="82"/>
      <c r="BJ24" s="82"/>
      <c r="BK24" s="82"/>
      <c r="BL24" s="82"/>
      <c r="BM24" s="82"/>
      <c r="BN24" s="82"/>
      <c r="BO24" s="82"/>
      <c r="BP24" s="82"/>
      <c r="BQ24" s="82"/>
      <c r="BR24" s="82"/>
      <c r="BS24" s="82"/>
      <c r="BT24" s="82"/>
      <c r="BU24" s="82"/>
      <c r="BV24" s="82"/>
      <c r="BW24" s="82"/>
      <c r="BX24" s="82"/>
      <c r="BY24" s="82"/>
      <c r="BZ24" s="82"/>
      <c r="CA24" s="82"/>
      <c r="CB24" s="82"/>
      <c r="CC24" s="82"/>
      <c r="CD24" s="82"/>
      <c r="CE24" s="82"/>
      <c r="CF24" s="82"/>
      <c r="CG24" s="82"/>
      <c r="CH24" s="82"/>
      <c r="CI24" s="82"/>
      <c r="CJ24" s="82"/>
      <c r="CK24" s="82"/>
      <c r="CL24" s="82"/>
      <c r="CM24" s="82"/>
      <c r="CN24" s="82"/>
      <c r="CO24" s="82"/>
      <c r="CP24" s="82"/>
      <c r="CQ24" s="82"/>
      <c r="CR24" s="82"/>
      <c r="CS24" s="82"/>
      <c r="CT24" s="82"/>
      <c r="CU24" s="82"/>
      <c r="CV24" s="82"/>
      <c r="CW24" s="82"/>
      <c r="CX24" s="82"/>
      <c r="CY24" s="82"/>
      <c r="CZ24" s="82"/>
      <c r="DA24" s="82"/>
      <c r="DB24" s="82"/>
      <c r="DC24" s="82"/>
      <c r="DD24" s="82"/>
      <c r="DE24" s="82"/>
      <c r="DF24" s="82"/>
      <c r="DG24" s="82"/>
      <c r="DH24" s="82"/>
      <c r="DI24" s="82"/>
      <c r="DJ24" s="82"/>
      <c r="DK24" s="82"/>
      <c r="DL24" s="82"/>
      <c r="DM24" s="82"/>
      <c r="DN24" s="82"/>
      <c r="DO24" s="82"/>
      <c r="DP24" s="82"/>
      <c r="DQ24" s="82"/>
      <c r="DR24" s="82"/>
      <c r="DS24" s="82"/>
      <c r="DT24" s="82"/>
      <c r="DU24" s="82"/>
      <c r="DV24" s="82"/>
      <c r="DW24" s="82"/>
      <c r="DX24" s="82"/>
      <c r="DY24" s="82"/>
      <c r="DZ24" s="82"/>
      <c r="EA24" s="82"/>
      <c r="EB24" s="82"/>
      <c r="EC24" s="82"/>
      <c r="ED24" s="82"/>
      <c r="EE24" s="82"/>
      <c r="EF24" s="82"/>
      <c r="EG24" s="82"/>
      <c r="EH24" s="82"/>
      <c r="EI24" s="82"/>
      <c r="EJ24" s="82"/>
      <c r="EK24" s="82"/>
      <c r="EL24" s="82"/>
      <c r="EM24" s="82"/>
      <c r="EN24" s="82"/>
      <c r="EO24" s="82"/>
      <c r="EP24" s="82"/>
      <c r="EQ24" s="82"/>
      <c r="ER24" s="82"/>
      <c r="ES24" s="82"/>
      <c r="ET24" s="82"/>
      <c r="EU24" s="82"/>
      <c r="EV24" s="82"/>
      <c r="EW24" s="82"/>
      <c r="EX24" s="82"/>
      <c r="EY24" s="82"/>
      <c r="EZ24" s="82"/>
      <c r="FA24" s="82"/>
      <c r="FB24" s="82"/>
      <c r="FC24" s="82"/>
      <c r="FD24" s="82"/>
      <c r="FE24" s="82"/>
      <c r="FF24" s="82"/>
      <c r="FG24" s="82"/>
      <c r="FH24" s="82"/>
      <c r="FI24" s="82"/>
      <c r="FJ24" s="82"/>
      <c r="FK24" s="82"/>
      <c r="FL24" s="82"/>
      <c r="FM24" s="82"/>
      <c r="FN24" s="82"/>
      <c r="FO24" s="82"/>
      <c r="FP24" s="82"/>
      <c r="FQ24" s="82"/>
      <c r="FR24" s="82"/>
      <c r="FS24" s="82"/>
      <c r="FT24" s="82"/>
      <c r="FU24" s="82"/>
      <c r="FV24" s="82"/>
      <c r="FW24" s="82"/>
      <c r="FX24" s="82"/>
      <c r="FY24" s="82"/>
      <c r="FZ24" s="82"/>
      <c r="GA24" s="82"/>
      <c r="GB24" s="82"/>
      <c r="GC24" s="82"/>
      <c r="GD24" s="82"/>
      <c r="GE24" s="82"/>
      <c r="GF24" s="82"/>
      <c r="GG24" s="82"/>
      <c r="GH24" s="82"/>
      <c r="GI24" s="82"/>
      <c r="GJ24" s="82"/>
      <c r="GK24" s="82"/>
      <c r="GL24" s="82"/>
      <c r="GM24" s="82"/>
      <c r="GN24" s="82"/>
      <c r="GO24" s="82"/>
      <c r="GP24" s="82"/>
      <c r="GQ24" s="82"/>
      <c r="GR24" s="82"/>
      <c r="GS24" s="82"/>
      <c r="GT24" s="82"/>
      <c r="GU24" s="82"/>
      <c r="GV24" s="82"/>
      <c r="GW24" s="82"/>
      <c r="GX24" s="82"/>
      <c r="GY24" s="82"/>
      <c r="GZ24" s="82"/>
      <c r="HA24" s="82"/>
      <c r="HB24" s="82"/>
      <c r="HC24" s="82"/>
      <c r="HD24" s="82"/>
      <c r="HE24" s="82"/>
      <c r="HF24" s="82"/>
      <c r="HG24" s="82"/>
      <c r="HH24" s="82"/>
      <c r="HI24" s="82"/>
      <c r="HJ24" s="82"/>
      <c r="HK24" s="82"/>
      <c r="HL24" s="82"/>
      <c r="HM24" s="82"/>
      <c r="HN24" s="82"/>
      <c r="HO24" s="82"/>
      <c r="HP24" s="82"/>
      <c r="HQ24" s="82"/>
      <c r="HR24" s="82"/>
      <c r="HS24" s="82"/>
      <c r="HT24" s="82"/>
      <c r="HU24" s="82"/>
      <c r="HV24" s="82"/>
      <c r="HW24" s="82"/>
      <c r="HX24" s="82"/>
      <c r="HY24" s="82"/>
      <c r="HZ24" s="82"/>
      <c r="IA24" s="82"/>
      <c r="IB24" s="82"/>
      <c r="IC24" s="82"/>
      <c r="ID24" s="82"/>
      <c r="IE24" s="82"/>
      <c r="IF24" s="82"/>
      <c r="IG24" s="82"/>
      <c r="IH24" s="82"/>
      <c r="II24" s="82"/>
      <c r="IJ24" s="82"/>
      <c r="IK24" s="82"/>
      <c r="IL24" s="82"/>
      <c r="IM24" s="82"/>
      <c r="IN24" s="82"/>
      <c r="IO24" s="82"/>
      <c r="IP24" s="82"/>
      <c r="IQ24" s="82"/>
      <c r="IR24" s="82"/>
      <c r="IS24" s="82"/>
      <c r="IT24" s="82"/>
      <c r="IU24" s="82"/>
      <c r="IV24" s="82"/>
    </row>
    <row r="25" spans="1:256" s="251" customFormat="1">
      <c r="A25" s="252" t="s">
        <v>245</v>
      </c>
      <c r="B25" s="251">
        <v>0.5</v>
      </c>
      <c r="C25" s="251">
        <v>3</v>
      </c>
      <c r="D25" s="251">
        <v>2</v>
      </c>
      <c r="E25" s="251">
        <v>1.4444444439999999</v>
      </c>
      <c r="F25" s="251">
        <v>1.0482123999999999</v>
      </c>
      <c r="G25" s="251">
        <v>20</v>
      </c>
      <c r="H25" s="252">
        <v>1</v>
      </c>
      <c r="I25" s="252"/>
      <c r="J25" s="82" t="s">
        <v>240</v>
      </c>
      <c r="K25" s="63">
        <v>3.85</v>
      </c>
      <c r="L25" s="63">
        <v>6.35</v>
      </c>
      <c r="M25" s="63">
        <v>3</v>
      </c>
      <c r="N25" s="63">
        <v>1.36111111</v>
      </c>
      <c r="O25" s="63">
        <v>1.3427670300000001</v>
      </c>
      <c r="P25" s="63">
        <v>26</v>
      </c>
      <c r="Q25" s="82">
        <v>3</v>
      </c>
      <c r="R25" s="252"/>
      <c r="S25" s="252"/>
      <c r="T25" s="252"/>
      <c r="U25" s="252"/>
      <c r="V25" s="252"/>
      <c r="W25" s="252"/>
      <c r="X25" s="252"/>
      <c r="Y25" s="252"/>
      <c r="Z25" s="252"/>
      <c r="AA25" s="252"/>
      <c r="AB25" s="252"/>
      <c r="AC25" s="252"/>
      <c r="AD25" s="252"/>
      <c r="AE25" s="252"/>
      <c r="AF25" s="252"/>
      <c r="AG25" s="252"/>
      <c r="AH25" s="252"/>
      <c r="AI25" s="252"/>
      <c r="AJ25" s="252"/>
      <c r="AK25" s="252"/>
      <c r="AL25" s="252"/>
      <c r="AM25" s="252"/>
      <c r="AN25" s="252"/>
      <c r="AO25" s="252"/>
      <c r="AP25" s="252"/>
      <c r="AQ25" s="252"/>
      <c r="AR25" s="252"/>
      <c r="AS25" s="252"/>
      <c r="AT25" s="252"/>
      <c r="AU25" s="252"/>
      <c r="AV25" s="252"/>
      <c r="AW25" s="252"/>
      <c r="AX25" s="252"/>
      <c r="AY25" s="252"/>
      <c r="AZ25" s="252"/>
      <c r="BA25" s="252"/>
      <c r="BB25" s="252"/>
      <c r="BC25" s="252"/>
      <c r="BD25" s="252"/>
      <c r="BE25" s="252"/>
      <c r="BF25" s="252"/>
      <c r="BG25" s="252"/>
      <c r="BH25" s="252"/>
      <c r="BI25" s="252"/>
      <c r="BJ25" s="252"/>
      <c r="BK25" s="252"/>
      <c r="BL25" s="252"/>
      <c r="BM25" s="252"/>
      <c r="BN25" s="252"/>
      <c r="BO25" s="252"/>
      <c r="BP25" s="252"/>
      <c r="BQ25" s="252"/>
      <c r="BR25" s="252"/>
      <c r="BS25" s="252"/>
      <c r="BT25" s="252"/>
      <c r="BU25" s="252"/>
      <c r="BV25" s="252"/>
      <c r="BW25" s="252"/>
      <c r="BX25" s="252"/>
      <c r="BY25" s="252"/>
      <c r="BZ25" s="252"/>
      <c r="CA25" s="252"/>
      <c r="CB25" s="252"/>
      <c r="CC25" s="252"/>
      <c r="CD25" s="252"/>
      <c r="CE25" s="252"/>
      <c r="CF25" s="252"/>
      <c r="CG25" s="252"/>
      <c r="CH25" s="252"/>
      <c r="CI25" s="252"/>
      <c r="CJ25" s="252"/>
      <c r="CK25" s="252"/>
      <c r="CL25" s="252"/>
      <c r="CM25" s="252"/>
      <c r="CN25" s="252"/>
      <c r="CO25" s="252"/>
      <c r="CP25" s="252"/>
      <c r="CQ25" s="252"/>
      <c r="CR25" s="252"/>
      <c r="CS25" s="252"/>
      <c r="CT25" s="252"/>
      <c r="CU25" s="252"/>
      <c r="CV25" s="252"/>
      <c r="CW25" s="252"/>
      <c r="CX25" s="252"/>
      <c r="CY25" s="252"/>
      <c r="CZ25" s="252"/>
      <c r="DA25" s="252"/>
      <c r="DB25" s="252"/>
      <c r="DC25" s="252"/>
      <c r="DD25" s="252"/>
      <c r="DE25" s="252"/>
      <c r="DF25" s="252"/>
      <c r="DG25" s="252"/>
      <c r="DH25" s="252"/>
      <c r="DI25" s="252"/>
      <c r="DJ25" s="252"/>
      <c r="DK25" s="252"/>
      <c r="DL25" s="252"/>
      <c r="DM25" s="252"/>
      <c r="DN25" s="252"/>
      <c r="DO25" s="252"/>
      <c r="DP25" s="252"/>
      <c r="DQ25" s="252"/>
      <c r="DR25" s="252"/>
      <c r="DS25" s="252"/>
      <c r="DT25" s="252"/>
      <c r="DU25" s="252"/>
      <c r="DV25" s="252"/>
      <c r="DW25" s="252"/>
      <c r="DX25" s="252"/>
      <c r="DY25" s="252"/>
      <c r="DZ25" s="252"/>
      <c r="EA25" s="252"/>
      <c r="EB25" s="252"/>
      <c r="EC25" s="252"/>
      <c r="ED25" s="252"/>
      <c r="EE25" s="252"/>
      <c r="EF25" s="252"/>
      <c r="EG25" s="252"/>
      <c r="EH25" s="252"/>
      <c r="EI25" s="252"/>
      <c r="EJ25" s="252"/>
      <c r="EK25" s="252"/>
      <c r="EL25" s="252"/>
      <c r="EM25" s="252"/>
      <c r="EN25" s="252"/>
      <c r="EO25" s="252"/>
      <c r="EP25" s="252"/>
      <c r="EQ25" s="252"/>
      <c r="ER25" s="252"/>
      <c r="ES25" s="252"/>
      <c r="ET25" s="252"/>
      <c r="EU25" s="252"/>
      <c r="EV25" s="252"/>
      <c r="EW25" s="252"/>
      <c r="EX25" s="252"/>
      <c r="EY25" s="252"/>
      <c r="EZ25" s="252"/>
      <c r="FA25" s="252"/>
      <c r="FB25" s="252"/>
      <c r="FC25" s="252"/>
      <c r="FD25" s="252"/>
      <c r="FE25" s="252"/>
      <c r="FF25" s="252"/>
      <c r="FG25" s="252"/>
      <c r="FH25" s="252"/>
      <c r="FI25" s="252"/>
      <c r="FJ25" s="252"/>
      <c r="FK25" s="252"/>
      <c r="FL25" s="252"/>
      <c r="FM25" s="252"/>
      <c r="FN25" s="252"/>
      <c r="FO25" s="252"/>
      <c r="FP25" s="252"/>
      <c r="FQ25" s="252"/>
      <c r="FR25" s="252"/>
      <c r="FS25" s="252"/>
      <c r="FT25" s="252"/>
      <c r="FU25" s="252"/>
      <c r="FV25" s="252"/>
      <c r="FW25" s="252"/>
      <c r="FX25" s="252"/>
      <c r="FY25" s="252"/>
      <c r="FZ25" s="252"/>
      <c r="GA25" s="252"/>
      <c r="GB25" s="252"/>
      <c r="GC25" s="252"/>
      <c r="GD25" s="252"/>
      <c r="GE25" s="252"/>
      <c r="GF25" s="252"/>
      <c r="GG25" s="252"/>
      <c r="GH25" s="252"/>
      <c r="GI25" s="252"/>
      <c r="GJ25" s="252"/>
      <c r="GK25" s="252"/>
      <c r="GL25" s="252"/>
      <c r="GM25" s="252"/>
      <c r="GN25" s="252"/>
      <c r="GO25" s="252"/>
      <c r="GP25" s="252"/>
      <c r="GQ25" s="252"/>
      <c r="GR25" s="252"/>
      <c r="GS25" s="252"/>
      <c r="GT25" s="252"/>
      <c r="GU25" s="252"/>
      <c r="GV25" s="252"/>
      <c r="GW25" s="252"/>
      <c r="GX25" s="252"/>
      <c r="GY25" s="252"/>
      <c r="GZ25" s="252"/>
      <c r="HA25" s="252"/>
      <c r="HB25" s="252"/>
      <c r="HC25" s="252"/>
      <c r="HD25" s="252"/>
      <c r="HE25" s="252"/>
      <c r="HF25" s="252"/>
      <c r="HG25" s="252"/>
      <c r="HH25" s="252"/>
      <c r="HI25" s="252"/>
      <c r="HJ25" s="252"/>
      <c r="HK25" s="252"/>
      <c r="HL25" s="252"/>
      <c r="HM25" s="252"/>
      <c r="HN25" s="252"/>
      <c r="HO25" s="252"/>
      <c r="HP25" s="252"/>
      <c r="HQ25" s="252"/>
      <c r="HR25" s="252"/>
      <c r="HS25" s="252"/>
      <c r="HT25" s="252"/>
      <c r="HU25" s="252"/>
      <c r="HV25" s="252"/>
      <c r="HW25" s="252"/>
      <c r="HX25" s="252"/>
      <c r="HY25" s="252"/>
      <c r="HZ25" s="252"/>
      <c r="IA25" s="252"/>
      <c r="IB25" s="252"/>
      <c r="IC25" s="252"/>
      <c r="ID25" s="252"/>
      <c r="IE25" s="252"/>
      <c r="IF25" s="252"/>
      <c r="IG25" s="252"/>
      <c r="IH25" s="252"/>
      <c r="II25" s="252"/>
      <c r="IJ25" s="252"/>
      <c r="IK25" s="252"/>
      <c r="IL25" s="252"/>
      <c r="IM25" s="252"/>
      <c r="IN25" s="252"/>
      <c r="IO25" s="252"/>
      <c r="IP25" s="252"/>
      <c r="IQ25" s="252"/>
      <c r="IR25" s="252"/>
      <c r="IS25" s="252"/>
      <c r="IT25" s="252"/>
      <c r="IU25" s="252"/>
      <c r="IV25" s="252"/>
    </row>
    <row r="26" spans="1:256" s="251" customFormat="1">
      <c r="A26" s="246" t="s">
        <v>245</v>
      </c>
      <c r="B26" s="251">
        <v>1.3</v>
      </c>
      <c r="C26" s="251">
        <v>7.25</v>
      </c>
      <c r="D26" s="251">
        <v>3</v>
      </c>
      <c r="E26" s="251">
        <v>1.43333333</v>
      </c>
      <c r="F26" s="251">
        <v>1.3730758700000001</v>
      </c>
      <c r="G26" s="251">
        <v>18</v>
      </c>
      <c r="H26" s="246">
        <v>1</v>
      </c>
      <c r="I26" s="246"/>
      <c r="J26" s="270" t="s">
        <v>451</v>
      </c>
      <c r="K26" s="246">
        <f t="shared" ref="K26:Q26" si="12">AVERAGE(B144:B145)</f>
        <v>4.05</v>
      </c>
      <c r="L26" s="246">
        <f t="shared" si="12"/>
        <v>5.625</v>
      </c>
      <c r="M26" s="246">
        <f t="shared" si="12"/>
        <v>2.5</v>
      </c>
      <c r="N26" s="246">
        <f t="shared" si="12"/>
        <v>1.5040555554999999</v>
      </c>
      <c r="O26" s="246">
        <f t="shared" si="12"/>
        <v>1.25216777</v>
      </c>
      <c r="P26" s="246">
        <f t="shared" si="12"/>
        <v>13.5</v>
      </c>
      <c r="Q26" s="246">
        <f t="shared" si="12"/>
        <v>1.5</v>
      </c>
      <c r="R26" s="246"/>
      <c r="S26" s="246"/>
      <c r="T26" s="246"/>
      <c r="U26" s="246"/>
      <c r="V26" s="246"/>
      <c r="W26" s="246"/>
      <c r="X26" s="246"/>
      <c r="Y26" s="246"/>
      <c r="Z26" s="246"/>
      <c r="AA26" s="246"/>
      <c r="AB26" s="246"/>
      <c r="AC26" s="246"/>
      <c r="AD26" s="246"/>
      <c r="AE26" s="246"/>
      <c r="AF26" s="246"/>
      <c r="AG26" s="246"/>
      <c r="AH26" s="246"/>
      <c r="AI26" s="246"/>
      <c r="AJ26" s="246"/>
      <c r="AK26" s="246"/>
      <c r="AL26" s="246"/>
      <c r="AM26" s="246"/>
      <c r="AN26" s="246"/>
      <c r="AO26" s="246"/>
      <c r="AP26" s="246"/>
      <c r="AQ26" s="246"/>
      <c r="AR26" s="246"/>
      <c r="AS26" s="246"/>
      <c r="AT26" s="246"/>
      <c r="AU26" s="246"/>
      <c r="AV26" s="246"/>
      <c r="AW26" s="246"/>
      <c r="AX26" s="246"/>
      <c r="AY26" s="246"/>
      <c r="AZ26" s="246"/>
      <c r="BA26" s="246"/>
      <c r="BB26" s="246"/>
      <c r="BC26" s="246"/>
      <c r="BD26" s="246"/>
      <c r="BE26" s="246"/>
      <c r="BF26" s="246"/>
      <c r="BG26" s="246"/>
      <c r="BH26" s="246"/>
      <c r="BI26" s="246"/>
      <c r="BJ26" s="246"/>
      <c r="BK26" s="246"/>
      <c r="BL26" s="246"/>
      <c r="BM26" s="246"/>
      <c r="BN26" s="246"/>
      <c r="BO26" s="246"/>
      <c r="BP26" s="246"/>
      <c r="BQ26" s="246"/>
      <c r="BR26" s="246"/>
      <c r="BS26" s="246"/>
      <c r="BT26" s="246"/>
      <c r="BU26" s="246"/>
      <c r="BV26" s="246"/>
      <c r="BW26" s="246"/>
      <c r="BX26" s="246"/>
      <c r="BY26" s="246"/>
      <c r="BZ26" s="246"/>
      <c r="CA26" s="246"/>
      <c r="CB26" s="246"/>
      <c r="CC26" s="246"/>
      <c r="CD26" s="246"/>
      <c r="CE26" s="246"/>
      <c r="CF26" s="246"/>
      <c r="CG26" s="246"/>
      <c r="CH26" s="246"/>
      <c r="CI26" s="246"/>
      <c r="CJ26" s="246"/>
      <c r="CK26" s="246"/>
      <c r="CL26" s="246"/>
      <c r="CM26" s="246"/>
      <c r="CN26" s="246"/>
      <c r="CO26" s="246"/>
      <c r="CP26" s="246"/>
      <c r="CQ26" s="246"/>
      <c r="CR26" s="246"/>
      <c r="CS26" s="246"/>
      <c r="CT26" s="246"/>
      <c r="CU26" s="246"/>
      <c r="CV26" s="246"/>
      <c r="CW26" s="246"/>
      <c r="CX26" s="246"/>
      <c r="CY26" s="246"/>
      <c r="CZ26" s="246"/>
      <c r="DA26" s="246"/>
      <c r="DB26" s="246"/>
      <c r="DC26" s="246"/>
      <c r="DD26" s="246"/>
      <c r="DE26" s="246"/>
      <c r="DF26" s="246"/>
      <c r="DG26" s="246"/>
      <c r="DH26" s="246"/>
      <c r="DI26" s="246"/>
      <c r="DJ26" s="246"/>
      <c r="DK26" s="246"/>
      <c r="DL26" s="246"/>
      <c r="DM26" s="246"/>
      <c r="DN26" s="246"/>
      <c r="DO26" s="246"/>
      <c r="DP26" s="246"/>
      <c r="DQ26" s="246"/>
      <c r="DR26" s="246"/>
      <c r="DS26" s="246"/>
      <c r="DT26" s="246"/>
      <c r="DU26" s="246"/>
      <c r="DV26" s="246"/>
      <c r="DW26" s="246"/>
      <c r="DX26" s="246"/>
      <c r="DY26" s="246"/>
      <c r="DZ26" s="246"/>
      <c r="EA26" s="246"/>
      <c r="EB26" s="246"/>
      <c r="EC26" s="246"/>
      <c r="ED26" s="246"/>
      <c r="EE26" s="246"/>
      <c r="EF26" s="246"/>
      <c r="EG26" s="246"/>
      <c r="EH26" s="246"/>
      <c r="EI26" s="246"/>
      <c r="EJ26" s="246"/>
      <c r="EK26" s="246"/>
      <c r="EL26" s="246"/>
      <c r="EM26" s="246"/>
      <c r="EN26" s="246"/>
      <c r="EO26" s="246"/>
      <c r="EP26" s="246"/>
      <c r="EQ26" s="246"/>
      <c r="ER26" s="246"/>
      <c r="ES26" s="246"/>
      <c r="ET26" s="246"/>
      <c r="EU26" s="246"/>
      <c r="EV26" s="246"/>
      <c r="EW26" s="246"/>
      <c r="EX26" s="246"/>
      <c r="EY26" s="246"/>
      <c r="EZ26" s="246"/>
      <c r="FA26" s="246"/>
      <c r="FB26" s="246"/>
      <c r="FC26" s="246"/>
      <c r="FD26" s="246"/>
      <c r="FE26" s="246"/>
      <c r="FF26" s="246"/>
      <c r="FG26" s="246"/>
      <c r="FH26" s="246"/>
      <c r="FI26" s="246"/>
      <c r="FJ26" s="246"/>
      <c r="FK26" s="246"/>
      <c r="FL26" s="246"/>
      <c r="FM26" s="246"/>
      <c r="FN26" s="246"/>
      <c r="FO26" s="246"/>
      <c r="FP26" s="246"/>
      <c r="FQ26" s="246"/>
      <c r="FR26" s="246"/>
      <c r="FS26" s="246"/>
      <c r="FT26" s="246"/>
      <c r="FU26" s="246"/>
      <c r="FV26" s="246"/>
      <c r="FW26" s="246"/>
      <c r="FX26" s="246"/>
      <c r="FY26" s="246"/>
      <c r="FZ26" s="246"/>
      <c r="GA26" s="246"/>
      <c r="GB26" s="246"/>
      <c r="GC26" s="246"/>
      <c r="GD26" s="246"/>
      <c r="GE26" s="246"/>
      <c r="GF26" s="246"/>
      <c r="GG26" s="246"/>
      <c r="GH26" s="246"/>
      <c r="GI26" s="246"/>
      <c r="GJ26" s="246"/>
      <c r="GK26" s="246"/>
      <c r="GL26" s="246"/>
      <c r="GM26" s="246"/>
      <c r="GN26" s="246"/>
      <c r="GO26" s="246"/>
      <c r="GP26" s="246"/>
      <c r="GQ26" s="246"/>
      <c r="GR26" s="246"/>
      <c r="GS26" s="246"/>
      <c r="GT26" s="246"/>
      <c r="GU26" s="246"/>
      <c r="GV26" s="246"/>
      <c r="GW26" s="246"/>
      <c r="GX26" s="246"/>
      <c r="GY26" s="246"/>
      <c r="GZ26" s="246"/>
      <c r="HA26" s="246"/>
      <c r="HB26" s="246"/>
      <c r="HC26" s="246"/>
      <c r="HD26" s="246"/>
      <c r="HE26" s="246"/>
      <c r="HF26" s="246"/>
      <c r="HG26" s="246"/>
      <c r="HH26" s="246"/>
      <c r="HI26" s="246"/>
      <c r="HJ26" s="246"/>
      <c r="HK26" s="246"/>
      <c r="HL26" s="246"/>
      <c r="HM26" s="246"/>
      <c r="HN26" s="246"/>
      <c r="HO26" s="246"/>
      <c r="HP26" s="246"/>
      <c r="HQ26" s="246"/>
      <c r="HR26" s="246"/>
      <c r="HS26" s="246"/>
      <c r="HT26" s="246"/>
      <c r="HU26" s="246"/>
      <c r="HV26" s="246"/>
      <c r="HW26" s="246"/>
      <c r="HX26" s="246"/>
      <c r="HY26" s="246"/>
      <c r="HZ26" s="246"/>
      <c r="IA26" s="246"/>
      <c r="IB26" s="246"/>
      <c r="IC26" s="246"/>
      <c r="ID26" s="246"/>
      <c r="IE26" s="246"/>
      <c r="IF26" s="246"/>
      <c r="IG26" s="246"/>
      <c r="IH26" s="246"/>
      <c r="II26" s="246"/>
      <c r="IJ26" s="246"/>
      <c r="IK26" s="246"/>
      <c r="IL26" s="246"/>
      <c r="IM26" s="246"/>
      <c r="IN26" s="246"/>
      <c r="IO26" s="246"/>
      <c r="IP26" s="246"/>
      <c r="IQ26" s="246"/>
      <c r="IR26" s="246"/>
      <c r="IS26" s="246"/>
      <c r="IT26" s="246"/>
      <c r="IU26" s="246"/>
      <c r="IV26" s="246"/>
    </row>
    <row r="27" spans="1:256" s="251" customFormat="1">
      <c r="A27" s="252" t="s">
        <v>245</v>
      </c>
      <c r="B27" s="252">
        <v>3</v>
      </c>
      <c r="C27" s="252">
        <v>5.75</v>
      </c>
      <c r="D27" s="252">
        <v>2</v>
      </c>
      <c r="E27" s="252">
        <v>1.1755555600000001</v>
      </c>
      <c r="F27" s="246">
        <v>0.92822954000000002</v>
      </c>
      <c r="G27" s="251">
        <v>13</v>
      </c>
      <c r="H27" s="252">
        <v>1</v>
      </c>
      <c r="I27" s="252"/>
      <c r="J27" s="82" t="s">
        <v>177</v>
      </c>
      <c r="K27" s="252">
        <f>AVERAGE(B146:B147)</f>
        <v>2.9249999999999998</v>
      </c>
      <c r="L27" s="252">
        <f>AVERAGE(C146:C147)</f>
        <v>4.4749999999999996</v>
      </c>
      <c r="M27" s="252">
        <f>AVERAGE(D146:D147)</f>
        <v>2.5</v>
      </c>
      <c r="N27" s="252">
        <f>AVERAGE(E147:E148)</f>
        <v>1.2250000000000001</v>
      </c>
      <c r="O27" s="252">
        <f>AVERAGE(F146:F147)</f>
        <v>1.199401999558896</v>
      </c>
      <c r="P27" s="252">
        <f>AVERAGE(G146:G147)</f>
        <v>18</v>
      </c>
      <c r="Q27" s="252">
        <v>1</v>
      </c>
      <c r="R27" s="252"/>
      <c r="S27" s="252"/>
      <c r="T27" s="252"/>
      <c r="U27" s="252"/>
      <c r="V27" s="252"/>
      <c r="W27" s="252"/>
      <c r="X27" s="252"/>
      <c r="Y27" s="252"/>
      <c r="Z27" s="252"/>
      <c r="AA27" s="252"/>
      <c r="AB27" s="252"/>
      <c r="AC27" s="252"/>
      <c r="AD27" s="252"/>
      <c r="AE27" s="252"/>
      <c r="AF27" s="252"/>
      <c r="AG27" s="252"/>
      <c r="AH27" s="252"/>
      <c r="AI27" s="252"/>
      <c r="AJ27" s="252"/>
      <c r="AK27" s="252"/>
      <c r="AL27" s="252"/>
      <c r="AM27" s="252"/>
      <c r="AN27" s="252"/>
      <c r="AO27" s="252"/>
      <c r="AP27" s="252"/>
      <c r="AQ27" s="252"/>
      <c r="AR27" s="252"/>
      <c r="AS27" s="252"/>
      <c r="AT27" s="252"/>
      <c r="AU27" s="252"/>
      <c r="AV27" s="252"/>
      <c r="AW27" s="252"/>
      <c r="AX27" s="252"/>
      <c r="AY27" s="252"/>
      <c r="AZ27" s="252"/>
      <c r="BA27" s="252"/>
      <c r="BB27" s="252"/>
      <c r="BC27" s="252"/>
      <c r="BD27" s="252"/>
      <c r="BE27" s="252"/>
      <c r="BF27" s="252"/>
      <c r="BG27" s="252"/>
      <c r="BH27" s="252"/>
      <c r="BI27" s="252"/>
      <c r="BJ27" s="252"/>
      <c r="BK27" s="252"/>
      <c r="BL27" s="252"/>
      <c r="BM27" s="252"/>
      <c r="BN27" s="252"/>
      <c r="BO27" s="252"/>
      <c r="BP27" s="252"/>
      <c r="BQ27" s="252"/>
      <c r="BR27" s="252"/>
      <c r="BS27" s="252"/>
      <c r="BT27" s="252"/>
      <c r="BU27" s="252"/>
      <c r="BV27" s="252"/>
      <c r="BW27" s="252"/>
      <c r="BX27" s="252"/>
      <c r="BY27" s="252"/>
      <c r="BZ27" s="252"/>
      <c r="CA27" s="252"/>
      <c r="CB27" s="252"/>
      <c r="CC27" s="252"/>
      <c r="CD27" s="252"/>
      <c r="CE27" s="252"/>
      <c r="CF27" s="252"/>
      <c r="CG27" s="252"/>
      <c r="CH27" s="252"/>
      <c r="CI27" s="252"/>
      <c r="CJ27" s="252"/>
      <c r="CK27" s="252"/>
      <c r="CL27" s="252"/>
      <c r="CM27" s="252"/>
      <c r="CN27" s="252"/>
      <c r="CO27" s="252"/>
      <c r="CP27" s="252"/>
      <c r="CQ27" s="252"/>
      <c r="CR27" s="252"/>
      <c r="CS27" s="252"/>
      <c r="CT27" s="252"/>
      <c r="CU27" s="252"/>
      <c r="CV27" s="252"/>
      <c r="CW27" s="252"/>
      <c r="CX27" s="252"/>
      <c r="CY27" s="252"/>
      <c r="CZ27" s="252"/>
      <c r="DA27" s="252"/>
      <c r="DB27" s="252"/>
      <c r="DC27" s="252"/>
      <c r="DD27" s="252"/>
      <c r="DE27" s="252"/>
      <c r="DF27" s="252"/>
      <c r="DG27" s="252"/>
      <c r="DH27" s="252"/>
      <c r="DI27" s="252"/>
      <c r="DJ27" s="252"/>
      <c r="DK27" s="252"/>
      <c r="DL27" s="252"/>
      <c r="DM27" s="252"/>
      <c r="DN27" s="252"/>
      <c r="DO27" s="252"/>
      <c r="DP27" s="252"/>
      <c r="DQ27" s="252"/>
      <c r="DR27" s="252"/>
      <c r="DS27" s="252"/>
      <c r="DT27" s="252"/>
      <c r="DU27" s="252"/>
      <c r="DV27" s="252"/>
      <c r="DW27" s="252"/>
      <c r="DX27" s="252"/>
      <c r="DY27" s="252"/>
      <c r="DZ27" s="252"/>
      <c r="EA27" s="252"/>
      <c r="EB27" s="252"/>
      <c r="EC27" s="252"/>
      <c r="ED27" s="252"/>
      <c r="EE27" s="252"/>
      <c r="EF27" s="252"/>
      <c r="EG27" s="252"/>
      <c r="EH27" s="252"/>
      <c r="EI27" s="252"/>
      <c r="EJ27" s="252"/>
      <c r="EK27" s="252"/>
      <c r="EL27" s="252"/>
      <c r="EM27" s="252"/>
      <c r="EN27" s="252"/>
      <c r="EO27" s="252"/>
      <c r="EP27" s="252"/>
      <c r="EQ27" s="252"/>
      <c r="ER27" s="252"/>
      <c r="ES27" s="252"/>
      <c r="ET27" s="252"/>
      <c r="EU27" s="252"/>
      <c r="EV27" s="252"/>
      <c r="EW27" s="252"/>
      <c r="EX27" s="252"/>
      <c r="EY27" s="252"/>
      <c r="EZ27" s="252"/>
      <c r="FA27" s="252"/>
      <c r="FB27" s="252"/>
      <c r="FC27" s="252"/>
      <c r="FD27" s="252"/>
      <c r="FE27" s="252"/>
      <c r="FF27" s="252"/>
      <c r="FG27" s="252"/>
      <c r="FH27" s="252"/>
      <c r="FI27" s="252"/>
      <c r="FJ27" s="252"/>
      <c r="FK27" s="252"/>
      <c r="FL27" s="252"/>
      <c r="FM27" s="252"/>
      <c r="FN27" s="252"/>
      <c r="FO27" s="252"/>
      <c r="FP27" s="252"/>
      <c r="FQ27" s="252"/>
      <c r="FR27" s="252"/>
      <c r="FS27" s="252"/>
      <c r="FT27" s="252"/>
      <c r="FU27" s="252"/>
      <c r="FV27" s="252"/>
      <c r="FW27" s="252"/>
      <c r="FX27" s="252"/>
      <c r="FY27" s="252"/>
      <c r="FZ27" s="252"/>
      <c r="GA27" s="252"/>
      <c r="GB27" s="252"/>
      <c r="GC27" s="252"/>
      <c r="GD27" s="252"/>
      <c r="GE27" s="252"/>
      <c r="GF27" s="252"/>
      <c r="GG27" s="252"/>
      <c r="GH27" s="252"/>
      <c r="GI27" s="252"/>
      <c r="GJ27" s="252"/>
      <c r="GK27" s="252"/>
      <c r="GL27" s="252"/>
      <c r="GM27" s="252"/>
      <c r="GN27" s="252"/>
      <c r="GO27" s="252"/>
      <c r="GP27" s="252"/>
      <c r="GQ27" s="252"/>
      <c r="GR27" s="252"/>
      <c r="GS27" s="252"/>
      <c r="GT27" s="252"/>
      <c r="GU27" s="252"/>
      <c r="GV27" s="252"/>
      <c r="GW27" s="252"/>
      <c r="GX27" s="252"/>
      <c r="GY27" s="252"/>
      <c r="GZ27" s="252"/>
      <c r="HA27" s="252"/>
      <c r="HB27" s="252"/>
      <c r="HC27" s="252"/>
      <c r="HD27" s="252"/>
      <c r="HE27" s="252"/>
      <c r="HF27" s="252"/>
      <c r="HG27" s="252"/>
      <c r="HH27" s="252"/>
      <c r="HI27" s="252"/>
      <c r="HJ27" s="252"/>
      <c r="HK27" s="252"/>
      <c r="HL27" s="252"/>
      <c r="HM27" s="252"/>
      <c r="HN27" s="252"/>
      <c r="HO27" s="252"/>
      <c r="HP27" s="252"/>
      <c r="HQ27" s="252"/>
      <c r="HR27" s="252"/>
      <c r="HS27" s="252"/>
      <c r="HT27" s="252"/>
      <c r="HU27" s="252"/>
      <c r="HV27" s="252"/>
      <c r="HW27" s="252"/>
      <c r="HX27" s="252"/>
      <c r="HY27" s="252"/>
      <c r="HZ27" s="252"/>
      <c r="IA27" s="252"/>
      <c r="IB27" s="252"/>
      <c r="IC27" s="252"/>
      <c r="ID27" s="252"/>
      <c r="IE27" s="252"/>
      <c r="IF27" s="252"/>
      <c r="IG27" s="252"/>
      <c r="IH27" s="252"/>
      <c r="II27" s="252"/>
      <c r="IJ27" s="252"/>
      <c r="IK27" s="252"/>
      <c r="IL27" s="252"/>
      <c r="IM27" s="252"/>
      <c r="IN27" s="252"/>
      <c r="IO27" s="252"/>
      <c r="IP27" s="252"/>
      <c r="IQ27" s="252"/>
      <c r="IR27" s="252"/>
      <c r="IS27" s="252"/>
      <c r="IT27" s="252"/>
      <c r="IU27" s="252"/>
      <c r="IV27" s="252"/>
    </row>
    <row r="28" spans="1:256" s="259" customFormat="1">
      <c r="A28" s="258" t="s">
        <v>568</v>
      </c>
      <c r="B28" s="259">
        <v>3.85</v>
      </c>
      <c r="C28" s="259">
        <v>6.35</v>
      </c>
      <c r="D28" s="259">
        <v>3</v>
      </c>
      <c r="E28" s="259">
        <v>1.36111111</v>
      </c>
      <c r="F28" s="259">
        <v>1.3427670300000001</v>
      </c>
      <c r="G28" s="259">
        <v>26</v>
      </c>
      <c r="H28" s="258">
        <v>1</v>
      </c>
      <c r="I28" s="258"/>
      <c r="J28" s="268" t="s">
        <v>616</v>
      </c>
      <c r="K28" s="268">
        <f t="shared" ref="K28:P28" si="13">AVERAGE(B148:B164)</f>
        <v>4.2188235294117646</v>
      </c>
      <c r="L28" s="268">
        <f t="shared" si="13"/>
        <v>6.0100000000000007</v>
      </c>
      <c r="M28" s="268">
        <f t="shared" si="13"/>
        <v>2.1764705882352939</v>
      </c>
      <c r="N28" s="268">
        <f t="shared" si="13"/>
        <v>1.2420751635882354</v>
      </c>
      <c r="O28" s="268">
        <f t="shared" si="13"/>
        <v>1.4302850182402114</v>
      </c>
      <c r="P28" s="268">
        <f t="shared" si="13"/>
        <v>13.529411764705882</v>
      </c>
      <c r="Q28" s="268">
        <f>AVERAGE(H120:H141)</f>
        <v>7.4090909090909092</v>
      </c>
      <c r="R28" s="258"/>
      <c r="S28" s="258"/>
      <c r="T28" s="258"/>
      <c r="U28" s="258"/>
      <c r="V28" s="258"/>
      <c r="W28" s="258"/>
      <c r="X28" s="258"/>
      <c r="Y28" s="258"/>
      <c r="Z28" s="258"/>
      <c r="AA28" s="258"/>
      <c r="AB28" s="258"/>
      <c r="AC28" s="258"/>
      <c r="AD28" s="258"/>
      <c r="AE28" s="258"/>
      <c r="AF28" s="258"/>
      <c r="AG28" s="258"/>
      <c r="AH28" s="258"/>
      <c r="AI28" s="258"/>
      <c r="AJ28" s="258"/>
      <c r="AK28" s="258"/>
      <c r="AL28" s="258"/>
      <c r="AM28" s="258"/>
      <c r="AN28" s="258"/>
      <c r="AO28" s="258"/>
      <c r="AP28" s="258"/>
      <c r="AQ28" s="258"/>
      <c r="AR28" s="258"/>
      <c r="AS28" s="258"/>
      <c r="AT28" s="258"/>
      <c r="AU28" s="258"/>
      <c r="AV28" s="258"/>
      <c r="AW28" s="258"/>
      <c r="AX28" s="258"/>
      <c r="AY28" s="258"/>
      <c r="AZ28" s="258"/>
      <c r="BA28" s="258"/>
      <c r="BB28" s="258"/>
      <c r="BC28" s="258"/>
      <c r="BD28" s="258"/>
      <c r="BE28" s="258"/>
      <c r="BF28" s="258"/>
      <c r="BG28" s="258"/>
      <c r="BH28" s="258"/>
      <c r="BI28" s="258"/>
      <c r="BJ28" s="258"/>
      <c r="BK28" s="258"/>
      <c r="BL28" s="258"/>
      <c r="BM28" s="258"/>
      <c r="BN28" s="258"/>
      <c r="BO28" s="258"/>
      <c r="BP28" s="258"/>
      <c r="BQ28" s="258"/>
      <c r="BR28" s="258"/>
      <c r="BS28" s="258"/>
      <c r="BT28" s="258"/>
      <c r="BU28" s="258"/>
      <c r="BV28" s="258"/>
      <c r="BW28" s="258"/>
      <c r="BX28" s="258"/>
      <c r="BY28" s="258"/>
      <c r="BZ28" s="258"/>
      <c r="CA28" s="258"/>
      <c r="CB28" s="258"/>
      <c r="CC28" s="258"/>
      <c r="CD28" s="258"/>
      <c r="CE28" s="258"/>
      <c r="CF28" s="258"/>
      <c r="CG28" s="258"/>
      <c r="CH28" s="258"/>
      <c r="CI28" s="258"/>
      <c r="CJ28" s="258"/>
      <c r="CK28" s="258"/>
      <c r="CL28" s="258"/>
      <c r="CM28" s="258"/>
      <c r="CN28" s="258"/>
      <c r="CO28" s="258"/>
      <c r="CP28" s="258"/>
      <c r="CQ28" s="258"/>
      <c r="CR28" s="258"/>
      <c r="CS28" s="258"/>
      <c r="CT28" s="258"/>
      <c r="CU28" s="258"/>
      <c r="CV28" s="258"/>
      <c r="CW28" s="258"/>
      <c r="CX28" s="258"/>
      <c r="CY28" s="258"/>
      <c r="CZ28" s="258"/>
      <c r="DA28" s="258"/>
      <c r="DB28" s="258"/>
      <c r="DC28" s="258"/>
      <c r="DD28" s="258"/>
      <c r="DE28" s="258"/>
      <c r="DF28" s="258"/>
      <c r="DG28" s="258"/>
      <c r="DH28" s="258"/>
      <c r="DI28" s="258"/>
      <c r="DJ28" s="258"/>
      <c r="DK28" s="258"/>
      <c r="DL28" s="258"/>
      <c r="DM28" s="258"/>
      <c r="DN28" s="258"/>
      <c r="DO28" s="258"/>
      <c r="DP28" s="258"/>
      <c r="DQ28" s="258"/>
      <c r="DR28" s="258"/>
      <c r="DS28" s="258"/>
      <c r="DT28" s="258"/>
      <c r="DU28" s="258"/>
      <c r="DV28" s="258"/>
      <c r="DW28" s="258"/>
      <c r="DX28" s="258"/>
      <c r="DY28" s="258"/>
      <c r="DZ28" s="258"/>
      <c r="EA28" s="258"/>
      <c r="EB28" s="258"/>
      <c r="EC28" s="258"/>
      <c r="ED28" s="258"/>
      <c r="EE28" s="258"/>
      <c r="EF28" s="258"/>
      <c r="EG28" s="258"/>
      <c r="EH28" s="258"/>
      <c r="EI28" s="258"/>
      <c r="EJ28" s="258"/>
      <c r="EK28" s="258"/>
      <c r="EL28" s="258"/>
      <c r="EM28" s="258"/>
      <c r="EN28" s="258"/>
      <c r="EO28" s="258"/>
      <c r="EP28" s="258"/>
      <c r="EQ28" s="258"/>
      <c r="ER28" s="258"/>
      <c r="ES28" s="258"/>
      <c r="ET28" s="258"/>
      <c r="EU28" s="258"/>
      <c r="EV28" s="258"/>
      <c r="EW28" s="258"/>
      <c r="EX28" s="258"/>
      <c r="EY28" s="258"/>
      <c r="EZ28" s="258"/>
      <c r="FA28" s="258"/>
      <c r="FB28" s="258"/>
      <c r="FC28" s="258"/>
      <c r="FD28" s="258"/>
      <c r="FE28" s="258"/>
      <c r="FF28" s="258"/>
      <c r="FG28" s="258"/>
      <c r="FH28" s="258"/>
      <c r="FI28" s="258"/>
      <c r="FJ28" s="258"/>
      <c r="FK28" s="258"/>
      <c r="FL28" s="258"/>
      <c r="FM28" s="258"/>
      <c r="FN28" s="258"/>
      <c r="FO28" s="258"/>
      <c r="FP28" s="258"/>
      <c r="FQ28" s="258"/>
      <c r="FR28" s="258"/>
      <c r="FS28" s="258"/>
      <c r="FT28" s="258"/>
      <c r="FU28" s="258"/>
      <c r="FV28" s="258"/>
      <c r="FW28" s="258"/>
      <c r="FX28" s="258"/>
      <c r="FY28" s="258"/>
      <c r="FZ28" s="258"/>
      <c r="GA28" s="258"/>
      <c r="GB28" s="258"/>
      <c r="GC28" s="258"/>
      <c r="GD28" s="258"/>
      <c r="GE28" s="258"/>
      <c r="GF28" s="258"/>
      <c r="GG28" s="258"/>
      <c r="GH28" s="258"/>
      <c r="GI28" s="258"/>
      <c r="GJ28" s="258"/>
      <c r="GK28" s="258"/>
      <c r="GL28" s="258"/>
      <c r="GM28" s="258"/>
      <c r="GN28" s="258"/>
      <c r="GO28" s="258"/>
      <c r="GP28" s="258"/>
      <c r="GQ28" s="258"/>
      <c r="GR28" s="258"/>
      <c r="GS28" s="258"/>
      <c r="GT28" s="258"/>
      <c r="GU28" s="258"/>
      <c r="GV28" s="258"/>
      <c r="GW28" s="258"/>
      <c r="GX28" s="258"/>
      <c r="GY28" s="258"/>
      <c r="GZ28" s="258"/>
      <c r="HA28" s="258"/>
      <c r="HB28" s="258"/>
      <c r="HC28" s="258"/>
      <c r="HD28" s="258"/>
      <c r="HE28" s="258"/>
      <c r="HF28" s="258"/>
      <c r="HG28" s="258"/>
      <c r="HH28" s="258"/>
      <c r="HI28" s="258"/>
      <c r="HJ28" s="258"/>
      <c r="HK28" s="258"/>
      <c r="HL28" s="258"/>
      <c r="HM28" s="258"/>
      <c r="HN28" s="258"/>
      <c r="HO28" s="258"/>
      <c r="HP28" s="258"/>
      <c r="HQ28" s="258"/>
      <c r="HR28" s="258"/>
      <c r="HS28" s="258"/>
      <c r="HT28" s="258"/>
      <c r="HU28" s="258"/>
      <c r="HV28" s="258"/>
      <c r="HW28" s="258"/>
      <c r="HX28" s="258"/>
      <c r="HY28" s="258"/>
      <c r="HZ28" s="258"/>
      <c r="IA28" s="258"/>
      <c r="IB28" s="258"/>
      <c r="IC28" s="258"/>
      <c r="ID28" s="258"/>
      <c r="IE28" s="258"/>
      <c r="IF28" s="258"/>
      <c r="IG28" s="258"/>
      <c r="IH28" s="258"/>
      <c r="II28" s="258"/>
      <c r="IJ28" s="258"/>
      <c r="IK28" s="258"/>
      <c r="IL28" s="258"/>
      <c r="IM28" s="258"/>
      <c r="IN28" s="258"/>
      <c r="IO28" s="258"/>
      <c r="IP28" s="258"/>
      <c r="IQ28" s="258"/>
      <c r="IR28" s="258"/>
      <c r="IS28" s="258"/>
      <c r="IT28" s="258"/>
      <c r="IU28" s="258"/>
      <c r="IV28" s="258"/>
    </row>
    <row r="29" spans="1:256" s="259" customFormat="1">
      <c r="A29" s="258" t="s">
        <v>568</v>
      </c>
      <c r="B29" s="259">
        <v>2.6</v>
      </c>
      <c r="C29" s="259">
        <v>4.25</v>
      </c>
      <c r="D29" s="259">
        <v>3</v>
      </c>
      <c r="E29" s="259">
        <v>1.3</v>
      </c>
      <c r="F29" s="259">
        <v>1.7782608099999999</v>
      </c>
      <c r="G29" s="259">
        <v>16</v>
      </c>
      <c r="H29" s="258">
        <v>2</v>
      </c>
      <c r="I29" s="258"/>
      <c r="J29" s="82" t="s">
        <v>588</v>
      </c>
      <c r="K29" s="266">
        <v>6.6333333333333329</v>
      </c>
      <c r="L29" s="266">
        <v>9.625</v>
      </c>
      <c r="M29" s="266">
        <v>2</v>
      </c>
      <c r="N29" s="266">
        <v>1.0912962973333333</v>
      </c>
      <c r="O29" s="266">
        <v>0.80635226831553108</v>
      </c>
      <c r="P29" s="266">
        <v>16.666666666666668</v>
      </c>
      <c r="Q29" s="266">
        <v>2.3333333333333335</v>
      </c>
      <c r="R29" s="258"/>
      <c r="S29" s="258"/>
      <c r="T29" s="258"/>
      <c r="U29" s="258"/>
      <c r="V29" s="258"/>
      <c r="W29" s="258"/>
      <c r="X29" s="258"/>
      <c r="Y29" s="258"/>
      <c r="Z29" s="258"/>
      <c r="AA29" s="258"/>
      <c r="AB29" s="258"/>
      <c r="AC29" s="258"/>
      <c r="AD29" s="258"/>
      <c r="AE29" s="258"/>
      <c r="AF29" s="258"/>
      <c r="AG29" s="258"/>
      <c r="AH29" s="258"/>
      <c r="AI29" s="258"/>
      <c r="AJ29" s="258"/>
      <c r="AK29" s="258"/>
      <c r="AL29" s="258"/>
      <c r="AM29" s="258"/>
      <c r="AN29" s="258"/>
      <c r="AO29" s="258"/>
      <c r="AP29" s="258"/>
      <c r="AQ29" s="258"/>
      <c r="AR29" s="258"/>
      <c r="AS29" s="258"/>
      <c r="AT29" s="258"/>
      <c r="AU29" s="258"/>
      <c r="AV29" s="258"/>
      <c r="AW29" s="258"/>
      <c r="AX29" s="258"/>
      <c r="AY29" s="258"/>
      <c r="AZ29" s="258"/>
      <c r="BA29" s="258"/>
      <c r="BB29" s="258"/>
      <c r="BC29" s="258"/>
      <c r="BD29" s="258"/>
      <c r="BE29" s="258"/>
      <c r="BF29" s="258"/>
      <c r="BG29" s="258"/>
      <c r="BH29" s="258"/>
      <c r="BI29" s="258"/>
      <c r="BJ29" s="258"/>
      <c r="BK29" s="258"/>
      <c r="BL29" s="258"/>
      <c r="BM29" s="258"/>
      <c r="BN29" s="258"/>
      <c r="BO29" s="258"/>
      <c r="BP29" s="258"/>
      <c r="BQ29" s="258"/>
      <c r="BR29" s="258"/>
      <c r="BS29" s="258"/>
      <c r="BT29" s="258"/>
      <c r="BU29" s="258"/>
      <c r="BV29" s="258"/>
      <c r="BW29" s="258"/>
      <c r="BX29" s="258"/>
      <c r="BY29" s="258"/>
      <c r="BZ29" s="258"/>
      <c r="CA29" s="258"/>
      <c r="CB29" s="258"/>
      <c r="CC29" s="258"/>
      <c r="CD29" s="258"/>
      <c r="CE29" s="258"/>
      <c r="CF29" s="258"/>
      <c r="CG29" s="258"/>
      <c r="CH29" s="258"/>
      <c r="CI29" s="258"/>
      <c r="CJ29" s="258"/>
      <c r="CK29" s="258"/>
      <c r="CL29" s="258"/>
      <c r="CM29" s="258"/>
      <c r="CN29" s="258"/>
      <c r="CO29" s="258"/>
      <c r="CP29" s="258"/>
      <c r="CQ29" s="258"/>
      <c r="CR29" s="258"/>
      <c r="CS29" s="258"/>
      <c r="CT29" s="258"/>
      <c r="CU29" s="258"/>
      <c r="CV29" s="258"/>
      <c r="CW29" s="258"/>
      <c r="CX29" s="258"/>
      <c r="CY29" s="258"/>
      <c r="CZ29" s="258"/>
      <c r="DA29" s="258"/>
      <c r="DB29" s="258"/>
      <c r="DC29" s="258"/>
      <c r="DD29" s="258"/>
      <c r="DE29" s="258"/>
      <c r="DF29" s="258"/>
      <c r="DG29" s="258"/>
      <c r="DH29" s="258"/>
      <c r="DI29" s="258"/>
      <c r="DJ29" s="258"/>
      <c r="DK29" s="258"/>
      <c r="DL29" s="258"/>
      <c r="DM29" s="258"/>
      <c r="DN29" s="258"/>
      <c r="DO29" s="258"/>
      <c r="DP29" s="258"/>
      <c r="DQ29" s="258"/>
      <c r="DR29" s="258"/>
      <c r="DS29" s="258"/>
      <c r="DT29" s="258"/>
      <c r="DU29" s="258"/>
      <c r="DV29" s="258"/>
      <c r="DW29" s="258"/>
      <c r="DX29" s="258"/>
      <c r="DY29" s="258"/>
      <c r="DZ29" s="258"/>
      <c r="EA29" s="258"/>
      <c r="EB29" s="258"/>
      <c r="EC29" s="258"/>
      <c r="ED29" s="258"/>
      <c r="EE29" s="258"/>
      <c r="EF29" s="258"/>
      <c r="EG29" s="258"/>
      <c r="EH29" s="258"/>
      <c r="EI29" s="258"/>
      <c r="EJ29" s="258"/>
      <c r="EK29" s="258"/>
      <c r="EL29" s="258"/>
      <c r="EM29" s="258"/>
      <c r="EN29" s="258"/>
      <c r="EO29" s="258"/>
      <c r="EP29" s="258"/>
      <c r="EQ29" s="258"/>
      <c r="ER29" s="258"/>
      <c r="ES29" s="258"/>
      <c r="ET29" s="258"/>
      <c r="EU29" s="258"/>
      <c r="EV29" s="258"/>
      <c r="EW29" s="258"/>
      <c r="EX29" s="258"/>
      <c r="EY29" s="258"/>
      <c r="EZ29" s="258"/>
      <c r="FA29" s="258"/>
      <c r="FB29" s="258"/>
      <c r="FC29" s="258"/>
      <c r="FD29" s="258"/>
      <c r="FE29" s="258"/>
      <c r="FF29" s="258"/>
      <c r="FG29" s="258"/>
      <c r="FH29" s="258"/>
      <c r="FI29" s="258"/>
      <c r="FJ29" s="258"/>
      <c r="FK29" s="258"/>
      <c r="FL29" s="258"/>
      <c r="FM29" s="258"/>
      <c r="FN29" s="258"/>
      <c r="FO29" s="258"/>
      <c r="FP29" s="258"/>
      <c r="FQ29" s="258"/>
      <c r="FR29" s="258"/>
      <c r="FS29" s="258"/>
      <c r="FT29" s="258"/>
      <c r="FU29" s="258"/>
      <c r="FV29" s="258"/>
      <c r="FW29" s="258"/>
      <c r="FX29" s="258"/>
      <c r="FY29" s="258"/>
      <c r="FZ29" s="258"/>
      <c r="GA29" s="258"/>
      <c r="GB29" s="258"/>
      <c r="GC29" s="258"/>
      <c r="GD29" s="258"/>
      <c r="GE29" s="258"/>
      <c r="GF29" s="258"/>
      <c r="GG29" s="258"/>
      <c r="GH29" s="258"/>
      <c r="GI29" s="258"/>
      <c r="GJ29" s="258"/>
      <c r="GK29" s="258"/>
      <c r="GL29" s="258"/>
      <c r="GM29" s="258"/>
      <c r="GN29" s="258"/>
      <c r="GO29" s="258"/>
      <c r="GP29" s="258"/>
      <c r="GQ29" s="258"/>
      <c r="GR29" s="258"/>
      <c r="GS29" s="258"/>
      <c r="GT29" s="258"/>
      <c r="GU29" s="258"/>
      <c r="GV29" s="258"/>
      <c r="GW29" s="258"/>
      <c r="GX29" s="258"/>
      <c r="GY29" s="258"/>
      <c r="GZ29" s="258"/>
      <c r="HA29" s="258"/>
      <c r="HB29" s="258"/>
      <c r="HC29" s="258"/>
      <c r="HD29" s="258"/>
      <c r="HE29" s="258"/>
      <c r="HF29" s="258"/>
      <c r="HG29" s="258"/>
      <c r="HH29" s="258"/>
      <c r="HI29" s="258"/>
      <c r="HJ29" s="258"/>
      <c r="HK29" s="258"/>
      <c r="HL29" s="258"/>
      <c r="HM29" s="258"/>
      <c r="HN29" s="258"/>
      <c r="HO29" s="258"/>
      <c r="HP29" s="258"/>
      <c r="HQ29" s="258"/>
      <c r="HR29" s="258"/>
      <c r="HS29" s="258"/>
      <c r="HT29" s="258"/>
      <c r="HU29" s="258"/>
      <c r="HV29" s="258"/>
      <c r="HW29" s="258"/>
      <c r="HX29" s="258"/>
      <c r="HY29" s="258"/>
      <c r="HZ29" s="258"/>
      <c r="IA29" s="258"/>
      <c r="IB29" s="258"/>
      <c r="IC29" s="258"/>
      <c r="ID29" s="258"/>
      <c r="IE29" s="258"/>
      <c r="IF29" s="258"/>
      <c r="IG29" s="258"/>
      <c r="IH29" s="258"/>
      <c r="II29" s="258"/>
      <c r="IJ29" s="258"/>
      <c r="IK29" s="258"/>
      <c r="IL29" s="258"/>
      <c r="IM29" s="258"/>
      <c r="IN29" s="258"/>
      <c r="IO29" s="258"/>
      <c r="IP29" s="258"/>
      <c r="IQ29" s="258"/>
      <c r="IR29" s="258"/>
      <c r="IS29" s="258"/>
      <c r="IT29" s="258"/>
      <c r="IU29" s="258"/>
      <c r="IV29" s="258"/>
    </row>
    <row r="30" spans="1:256" s="259" customFormat="1">
      <c r="A30" s="260" t="s">
        <v>568</v>
      </c>
      <c r="B30" s="259">
        <v>4.0999999999999996</v>
      </c>
      <c r="C30" s="259">
        <v>4.7</v>
      </c>
      <c r="D30" s="259">
        <v>2</v>
      </c>
      <c r="E30" s="259">
        <v>1.3333333000000001</v>
      </c>
      <c r="F30" s="259">
        <v>1.1896018399999999</v>
      </c>
      <c r="G30" s="259">
        <v>16</v>
      </c>
      <c r="H30" s="260">
        <v>1</v>
      </c>
      <c r="I30" s="260"/>
      <c r="J30" s="270" t="s">
        <v>614</v>
      </c>
      <c r="K30" s="268">
        <v>4.9312500000000004</v>
      </c>
      <c r="L30" s="268">
        <v>7.15</v>
      </c>
      <c r="M30" s="268">
        <v>2.375</v>
      </c>
      <c r="N30" s="268">
        <v>1.1709027838749999</v>
      </c>
      <c r="O30" s="268">
        <v>1.2779871241577656</v>
      </c>
      <c r="P30" s="268">
        <v>14.625</v>
      </c>
      <c r="Q30" s="268">
        <v>7.125</v>
      </c>
      <c r="R30" s="260"/>
      <c r="S30" s="260"/>
      <c r="T30" s="260"/>
      <c r="U30" s="260"/>
      <c r="V30" s="260"/>
      <c r="W30" s="260"/>
      <c r="X30" s="260"/>
      <c r="Y30" s="260"/>
      <c r="Z30" s="260"/>
      <c r="AA30" s="260"/>
      <c r="AB30" s="260"/>
      <c r="AC30" s="260"/>
      <c r="AD30" s="260"/>
      <c r="AE30" s="260"/>
      <c r="AF30" s="260"/>
      <c r="AG30" s="260"/>
      <c r="AH30" s="260"/>
      <c r="AI30" s="260"/>
      <c r="AJ30" s="260"/>
      <c r="AK30" s="260"/>
      <c r="AL30" s="260"/>
      <c r="AM30" s="260"/>
      <c r="AN30" s="260"/>
      <c r="AO30" s="260"/>
      <c r="AP30" s="260"/>
      <c r="AQ30" s="260"/>
      <c r="AR30" s="260"/>
      <c r="AS30" s="260"/>
      <c r="AT30" s="260"/>
      <c r="AU30" s="260"/>
      <c r="AV30" s="260"/>
      <c r="AW30" s="260"/>
      <c r="AX30" s="260"/>
      <c r="AY30" s="260"/>
      <c r="AZ30" s="260"/>
      <c r="BA30" s="260"/>
      <c r="BB30" s="260"/>
      <c r="BC30" s="260"/>
      <c r="BD30" s="260"/>
      <c r="BE30" s="260"/>
      <c r="BF30" s="260"/>
      <c r="BG30" s="260"/>
      <c r="BH30" s="260"/>
      <c r="BI30" s="260"/>
      <c r="BJ30" s="260"/>
      <c r="BK30" s="260"/>
      <c r="BL30" s="260"/>
      <c r="BM30" s="260"/>
      <c r="BN30" s="260"/>
      <c r="BO30" s="260"/>
      <c r="BP30" s="260"/>
      <c r="BQ30" s="260"/>
      <c r="BR30" s="260"/>
      <c r="BS30" s="260"/>
      <c r="BT30" s="260"/>
      <c r="BU30" s="260"/>
      <c r="BV30" s="260"/>
      <c r="BW30" s="260"/>
      <c r="BX30" s="260"/>
      <c r="BY30" s="260"/>
      <c r="BZ30" s="260"/>
      <c r="CA30" s="260"/>
      <c r="CB30" s="260"/>
      <c r="CC30" s="260"/>
      <c r="CD30" s="260"/>
      <c r="CE30" s="260"/>
      <c r="CF30" s="260"/>
      <c r="CG30" s="260"/>
      <c r="CH30" s="260"/>
      <c r="CI30" s="260"/>
      <c r="CJ30" s="260"/>
      <c r="CK30" s="260"/>
      <c r="CL30" s="260"/>
      <c r="CM30" s="260"/>
      <c r="CN30" s="260"/>
      <c r="CO30" s="260"/>
      <c r="CP30" s="260"/>
      <c r="CQ30" s="260"/>
      <c r="CR30" s="260"/>
      <c r="CS30" s="260"/>
      <c r="CT30" s="260"/>
      <c r="CU30" s="260"/>
      <c r="CV30" s="260"/>
      <c r="CW30" s="260"/>
      <c r="CX30" s="260"/>
      <c r="CY30" s="260"/>
      <c r="CZ30" s="260"/>
      <c r="DA30" s="260"/>
      <c r="DB30" s="260"/>
      <c r="DC30" s="260"/>
      <c r="DD30" s="260"/>
      <c r="DE30" s="260"/>
      <c r="DF30" s="260"/>
      <c r="DG30" s="260"/>
      <c r="DH30" s="260"/>
      <c r="DI30" s="260"/>
      <c r="DJ30" s="260"/>
      <c r="DK30" s="260"/>
      <c r="DL30" s="260"/>
      <c r="DM30" s="260"/>
      <c r="DN30" s="260"/>
      <c r="DO30" s="260"/>
      <c r="DP30" s="260"/>
      <c r="DQ30" s="260"/>
      <c r="DR30" s="260"/>
      <c r="DS30" s="260"/>
      <c r="DT30" s="260"/>
      <c r="DU30" s="260"/>
      <c r="DV30" s="260"/>
      <c r="DW30" s="260"/>
      <c r="DX30" s="260"/>
      <c r="DY30" s="260"/>
      <c r="DZ30" s="260"/>
      <c r="EA30" s="260"/>
      <c r="EB30" s="260"/>
      <c r="EC30" s="260"/>
      <c r="ED30" s="260"/>
      <c r="EE30" s="260"/>
      <c r="EF30" s="260"/>
      <c r="EG30" s="260"/>
      <c r="EH30" s="260"/>
      <c r="EI30" s="260"/>
      <c r="EJ30" s="260"/>
      <c r="EK30" s="260"/>
      <c r="EL30" s="260"/>
      <c r="EM30" s="260"/>
      <c r="EN30" s="260"/>
      <c r="EO30" s="260"/>
      <c r="EP30" s="260"/>
      <c r="EQ30" s="260"/>
      <c r="ER30" s="260"/>
      <c r="ES30" s="260"/>
      <c r="ET30" s="260"/>
      <c r="EU30" s="260"/>
      <c r="EV30" s="260"/>
      <c r="EW30" s="260"/>
      <c r="EX30" s="260"/>
      <c r="EY30" s="260"/>
      <c r="EZ30" s="260"/>
      <c r="FA30" s="260"/>
      <c r="FB30" s="260"/>
      <c r="FC30" s="260"/>
      <c r="FD30" s="260"/>
      <c r="FE30" s="260"/>
      <c r="FF30" s="260"/>
      <c r="FG30" s="260"/>
      <c r="FH30" s="260"/>
      <c r="FI30" s="260"/>
      <c r="FJ30" s="260"/>
      <c r="FK30" s="260"/>
      <c r="FL30" s="260"/>
      <c r="FM30" s="260"/>
      <c r="FN30" s="260"/>
      <c r="FO30" s="260"/>
      <c r="FP30" s="260"/>
      <c r="FQ30" s="260"/>
      <c r="FR30" s="260"/>
      <c r="FS30" s="260"/>
      <c r="FT30" s="260"/>
      <c r="FU30" s="260"/>
      <c r="FV30" s="260"/>
      <c r="FW30" s="260"/>
      <c r="FX30" s="260"/>
      <c r="FY30" s="260"/>
      <c r="FZ30" s="260"/>
      <c r="GA30" s="260"/>
      <c r="GB30" s="260"/>
      <c r="GC30" s="260"/>
      <c r="GD30" s="260"/>
      <c r="GE30" s="260"/>
      <c r="GF30" s="260"/>
      <c r="GG30" s="260"/>
      <c r="GH30" s="260"/>
      <c r="GI30" s="260"/>
      <c r="GJ30" s="260"/>
      <c r="GK30" s="260"/>
      <c r="GL30" s="260"/>
      <c r="GM30" s="260"/>
      <c r="GN30" s="260"/>
      <c r="GO30" s="260"/>
      <c r="GP30" s="260"/>
      <c r="GQ30" s="260"/>
      <c r="GR30" s="260"/>
      <c r="GS30" s="260"/>
      <c r="GT30" s="260"/>
      <c r="GU30" s="260"/>
      <c r="GV30" s="260"/>
      <c r="GW30" s="260"/>
      <c r="GX30" s="260"/>
      <c r="GY30" s="260"/>
      <c r="GZ30" s="260"/>
      <c r="HA30" s="260"/>
      <c r="HB30" s="260"/>
      <c r="HC30" s="260"/>
      <c r="HD30" s="260"/>
      <c r="HE30" s="260"/>
      <c r="HF30" s="260"/>
      <c r="HG30" s="260"/>
      <c r="HH30" s="260"/>
      <c r="HI30" s="260"/>
      <c r="HJ30" s="260"/>
      <c r="HK30" s="260"/>
      <c r="HL30" s="260"/>
      <c r="HM30" s="260"/>
      <c r="HN30" s="260"/>
      <c r="HO30" s="260"/>
      <c r="HP30" s="260"/>
      <c r="HQ30" s="260"/>
      <c r="HR30" s="260"/>
      <c r="HS30" s="260"/>
      <c r="HT30" s="260"/>
      <c r="HU30" s="260"/>
      <c r="HV30" s="260"/>
      <c r="HW30" s="260"/>
      <c r="HX30" s="260"/>
      <c r="HY30" s="260"/>
      <c r="HZ30" s="260"/>
      <c r="IA30" s="260"/>
      <c r="IB30" s="260"/>
      <c r="IC30" s="260"/>
      <c r="ID30" s="260"/>
      <c r="IE30" s="260"/>
      <c r="IF30" s="260"/>
      <c r="IG30" s="260"/>
      <c r="IH30" s="260"/>
      <c r="II30" s="260"/>
      <c r="IJ30" s="260"/>
      <c r="IK30" s="260"/>
      <c r="IL30" s="260"/>
      <c r="IM30" s="260"/>
      <c r="IN30" s="260"/>
      <c r="IO30" s="260"/>
      <c r="IP30" s="260"/>
      <c r="IQ30" s="260"/>
      <c r="IR30" s="260"/>
      <c r="IS30" s="260"/>
      <c r="IT30" s="260"/>
      <c r="IU30" s="260"/>
      <c r="IV30" s="260"/>
    </row>
    <row r="31" spans="1:256" s="259" customFormat="1">
      <c r="A31" s="258" t="s">
        <v>505</v>
      </c>
      <c r="B31" s="259">
        <v>2.52</v>
      </c>
      <c r="C31" s="259">
        <v>3.35</v>
      </c>
      <c r="D31" s="259">
        <v>3</v>
      </c>
      <c r="E31" s="259">
        <v>1.2811111100000001</v>
      </c>
      <c r="F31" s="259">
        <v>2.6789258999999999</v>
      </c>
      <c r="G31" s="259">
        <v>13</v>
      </c>
      <c r="H31" s="258">
        <v>1</v>
      </c>
      <c r="I31" s="258"/>
      <c r="J31" s="279" t="s">
        <v>514</v>
      </c>
      <c r="K31" s="268">
        <v>3.4575</v>
      </c>
      <c r="L31" s="268">
        <v>4.3533333333333335</v>
      </c>
      <c r="M31" s="268">
        <v>2.25</v>
      </c>
      <c r="N31" s="268">
        <v>1.1537500107500001</v>
      </c>
      <c r="O31" s="268">
        <v>2.31086978</v>
      </c>
      <c r="P31" s="268">
        <v>10.5</v>
      </c>
      <c r="Q31" s="268">
        <v>2.6666666666666665</v>
      </c>
      <c r="R31" s="258"/>
      <c r="S31" s="258"/>
      <c r="T31" s="258"/>
      <c r="U31" s="258"/>
      <c r="V31" s="258"/>
      <c r="W31" s="258"/>
      <c r="X31" s="258"/>
      <c r="Y31" s="258"/>
      <c r="Z31" s="258"/>
      <c r="AA31" s="258"/>
      <c r="AB31" s="258"/>
      <c r="AC31" s="258"/>
      <c r="AD31" s="258"/>
      <c r="AE31" s="258"/>
      <c r="AF31" s="258"/>
      <c r="AG31" s="258"/>
      <c r="AH31" s="258"/>
      <c r="AI31" s="258"/>
      <c r="AJ31" s="258"/>
      <c r="AK31" s="258"/>
      <c r="AL31" s="258"/>
      <c r="AM31" s="258"/>
      <c r="AN31" s="258"/>
      <c r="AO31" s="258"/>
      <c r="AP31" s="258"/>
      <c r="AQ31" s="258"/>
      <c r="AR31" s="258"/>
      <c r="AS31" s="258"/>
      <c r="AT31" s="258"/>
      <c r="AU31" s="258"/>
      <c r="AV31" s="258"/>
      <c r="AW31" s="258"/>
      <c r="AX31" s="258"/>
      <c r="AY31" s="258"/>
      <c r="AZ31" s="258"/>
      <c r="BA31" s="258"/>
      <c r="BB31" s="258"/>
      <c r="BC31" s="258"/>
      <c r="BD31" s="258"/>
      <c r="BE31" s="258"/>
      <c r="BF31" s="258"/>
      <c r="BG31" s="258"/>
      <c r="BH31" s="258"/>
      <c r="BI31" s="258"/>
      <c r="BJ31" s="258"/>
      <c r="BK31" s="258"/>
      <c r="BL31" s="258"/>
      <c r="BM31" s="258"/>
      <c r="BN31" s="258"/>
      <c r="BO31" s="258"/>
      <c r="BP31" s="258"/>
      <c r="BQ31" s="258"/>
      <c r="BR31" s="258"/>
      <c r="BS31" s="258"/>
      <c r="BT31" s="258"/>
      <c r="BU31" s="258"/>
      <c r="BV31" s="258"/>
      <c r="BW31" s="258"/>
      <c r="BX31" s="258"/>
      <c r="BY31" s="258"/>
      <c r="BZ31" s="258"/>
      <c r="CA31" s="258"/>
      <c r="CB31" s="258"/>
      <c r="CC31" s="258"/>
      <c r="CD31" s="258"/>
      <c r="CE31" s="258"/>
      <c r="CF31" s="258"/>
      <c r="CG31" s="258"/>
      <c r="CH31" s="258"/>
      <c r="CI31" s="258"/>
      <c r="CJ31" s="258"/>
      <c r="CK31" s="258"/>
      <c r="CL31" s="258"/>
      <c r="CM31" s="258"/>
      <c r="CN31" s="258"/>
      <c r="CO31" s="258"/>
      <c r="CP31" s="258"/>
      <c r="CQ31" s="258"/>
      <c r="CR31" s="258"/>
      <c r="CS31" s="258"/>
      <c r="CT31" s="258"/>
      <c r="CU31" s="258"/>
      <c r="CV31" s="258"/>
      <c r="CW31" s="258"/>
      <c r="CX31" s="258"/>
      <c r="CY31" s="258"/>
      <c r="CZ31" s="258"/>
      <c r="DA31" s="258"/>
      <c r="DB31" s="258"/>
      <c r="DC31" s="258"/>
      <c r="DD31" s="258"/>
      <c r="DE31" s="258"/>
      <c r="DF31" s="258"/>
      <c r="DG31" s="258"/>
      <c r="DH31" s="258"/>
      <c r="DI31" s="258"/>
      <c r="DJ31" s="258"/>
      <c r="DK31" s="258"/>
      <c r="DL31" s="258"/>
      <c r="DM31" s="258"/>
      <c r="DN31" s="258"/>
      <c r="DO31" s="258"/>
      <c r="DP31" s="258"/>
      <c r="DQ31" s="258"/>
      <c r="DR31" s="258"/>
      <c r="DS31" s="258"/>
      <c r="DT31" s="258"/>
      <c r="DU31" s="258"/>
      <c r="DV31" s="258"/>
      <c r="DW31" s="258"/>
      <c r="DX31" s="258"/>
      <c r="DY31" s="258"/>
      <c r="DZ31" s="258"/>
      <c r="EA31" s="258"/>
      <c r="EB31" s="258"/>
      <c r="EC31" s="258"/>
      <c r="ED31" s="258"/>
      <c r="EE31" s="258"/>
      <c r="EF31" s="258"/>
      <c r="EG31" s="258"/>
      <c r="EH31" s="258"/>
      <c r="EI31" s="258"/>
      <c r="EJ31" s="258"/>
      <c r="EK31" s="258"/>
      <c r="EL31" s="258"/>
      <c r="EM31" s="258"/>
      <c r="EN31" s="258"/>
      <c r="EO31" s="258"/>
      <c r="EP31" s="258"/>
      <c r="EQ31" s="258"/>
      <c r="ER31" s="258"/>
      <c r="ES31" s="258"/>
      <c r="ET31" s="258"/>
      <c r="EU31" s="258"/>
      <c r="EV31" s="258"/>
      <c r="EW31" s="258"/>
      <c r="EX31" s="258"/>
      <c r="EY31" s="258"/>
      <c r="EZ31" s="258"/>
      <c r="FA31" s="258"/>
      <c r="FB31" s="258"/>
      <c r="FC31" s="258"/>
      <c r="FD31" s="258"/>
      <c r="FE31" s="258"/>
      <c r="FF31" s="258"/>
      <c r="FG31" s="258"/>
      <c r="FH31" s="258"/>
      <c r="FI31" s="258"/>
      <c r="FJ31" s="258"/>
      <c r="FK31" s="258"/>
      <c r="FL31" s="258"/>
      <c r="FM31" s="258"/>
      <c r="FN31" s="258"/>
      <c r="FO31" s="258"/>
      <c r="FP31" s="258"/>
      <c r="FQ31" s="258"/>
      <c r="FR31" s="258"/>
      <c r="FS31" s="258"/>
      <c r="FT31" s="258"/>
      <c r="FU31" s="258"/>
      <c r="FV31" s="258"/>
      <c r="FW31" s="258"/>
      <c r="FX31" s="258"/>
      <c r="FY31" s="258"/>
      <c r="FZ31" s="258"/>
      <c r="GA31" s="258"/>
      <c r="GB31" s="258"/>
      <c r="GC31" s="258"/>
      <c r="GD31" s="258"/>
      <c r="GE31" s="258"/>
      <c r="GF31" s="258"/>
      <c r="GG31" s="258"/>
      <c r="GH31" s="258"/>
      <c r="GI31" s="258"/>
      <c r="GJ31" s="258"/>
      <c r="GK31" s="258"/>
      <c r="GL31" s="258"/>
      <c r="GM31" s="258"/>
      <c r="GN31" s="258"/>
      <c r="GO31" s="258"/>
      <c r="GP31" s="258"/>
      <c r="GQ31" s="258"/>
      <c r="GR31" s="258"/>
      <c r="GS31" s="258"/>
      <c r="GT31" s="258"/>
      <c r="GU31" s="258"/>
      <c r="GV31" s="258"/>
      <c r="GW31" s="258"/>
      <c r="GX31" s="258"/>
      <c r="GY31" s="258"/>
      <c r="GZ31" s="258"/>
      <c r="HA31" s="258"/>
      <c r="HB31" s="258"/>
      <c r="HC31" s="258"/>
      <c r="HD31" s="258"/>
      <c r="HE31" s="258"/>
      <c r="HF31" s="258"/>
      <c r="HG31" s="258"/>
      <c r="HH31" s="258"/>
      <c r="HI31" s="258"/>
      <c r="HJ31" s="258"/>
      <c r="HK31" s="258"/>
      <c r="HL31" s="258"/>
      <c r="HM31" s="258"/>
      <c r="HN31" s="258"/>
      <c r="HO31" s="258"/>
      <c r="HP31" s="258"/>
      <c r="HQ31" s="258"/>
      <c r="HR31" s="258"/>
      <c r="HS31" s="258"/>
      <c r="HT31" s="258"/>
      <c r="HU31" s="258"/>
      <c r="HV31" s="258"/>
      <c r="HW31" s="258"/>
      <c r="HX31" s="258"/>
      <c r="HY31" s="258"/>
      <c r="HZ31" s="258"/>
      <c r="IA31" s="258"/>
      <c r="IB31" s="258"/>
      <c r="IC31" s="258"/>
      <c r="ID31" s="258"/>
      <c r="IE31" s="258"/>
      <c r="IF31" s="258"/>
      <c r="IG31" s="258"/>
      <c r="IH31" s="258"/>
      <c r="II31" s="258"/>
      <c r="IJ31" s="258"/>
      <c r="IK31" s="258"/>
      <c r="IL31" s="258"/>
      <c r="IM31" s="258"/>
      <c r="IN31" s="258"/>
      <c r="IO31" s="258"/>
      <c r="IP31" s="258"/>
      <c r="IQ31" s="258"/>
      <c r="IR31" s="258"/>
      <c r="IS31" s="258"/>
      <c r="IT31" s="258"/>
      <c r="IU31" s="258"/>
      <c r="IV31" s="258"/>
    </row>
    <row r="32" spans="1:256" s="259" customFormat="1">
      <c r="A32" s="258" t="s">
        <v>568</v>
      </c>
      <c r="B32" s="259">
        <v>4.5999999999999996</v>
      </c>
      <c r="C32" s="259">
        <v>6.25</v>
      </c>
      <c r="D32" s="259">
        <v>2</v>
      </c>
      <c r="E32" s="259">
        <v>1.122222222</v>
      </c>
      <c r="F32" s="259">
        <v>0.92467326000000005</v>
      </c>
      <c r="G32" s="258">
        <v>21</v>
      </c>
      <c r="H32" s="258">
        <v>1</v>
      </c>
      <c r="I32" s="258"/>
      <c r="J32" s="82" t="s">
        <v>519</v>
      </c>
      <c r="K32" s="279">
        <v>3.4142857142857146</v>
      </c>
      <c r="L32" s="279">
        <v>5.2285714285714286</v>
      </c>
      <c r="M32" s="279">
        <v>2.4285714285714284</v>
      </c>
      <c r="N32" s="279">
        <v>1.2479365097142858</v>
      </c>
      <c r="O32" s="279">
        <v>1.4773286885714285</v>
      </c>
      <c r="P32" s="279">
        <v>17.857142857142858</v>
      </c>
      <c r="Q32" s="279">
        <v>1.1428571428571428</v>
      </c>
      <c r="R32" s="258"/>
      <c r="S32" s="258"/>
      <c r="T32" s="258"/>
      <c r="U32" s="258"/>
      <c r="V32" s="258"/>
      <c r="W32" s="258"/>
      <c r="X32" s="258"/>
      <c r="Y32" s="258"/>
      <c r="Z32" s="258"/>
      <c r="AA32" s="258"/>
      <c r="AB32" s="258"/>
      <c r="AC32" s="258"/>
      <c r="AD32" s="258"/>
      <c r="AE32" s="258"/>
      <c r="AF32" s="258"/>
      <c r="AG32" s="258"/>
      <c r="AH32" s="258"/>
      <c r="AI32" s="258"/>
      <c r="AJ32" s="258"/>
      <c r="AK32" s="258"/>
      <c r="AL32" s="258"/>
      <c r="AM32" s="258"/>
      <c r="AN32" s="258"/>
      <c r="AO32" s="258"/>
      <c r="AP32" s="258"/>
      <c r="AQ32" s="258"/>
      <c r="AR32" s="258"/>
      <c r="AS32" s="258"/>
      <c r="AT32" s="258"/>
      <c r="AU32" s="258"/>
      <c r="AV32" s="258"/>
      <c r="AW32" s="258"/>
      <c r="AX32" s="258"/>
      <c r="AY32" s="258"/>
      <c r="AZ32" s="258"/>
      <c r="BA32" s="258"/>
      <c r="BB32" s="258"/>
      <c r="BC32" s="258"/>
      <c r="BD32" s="258"/>
      <c r="BE32" s="258"/>
      <c r="BF32" s="258"/>
      <c r="BG32" s="258"/>
      <c r="BH32" s="258"/>
      <c r="BI32" s="258"/>
      <c r="BJ32" s="258"/>
      <c r="BK32" s="258"/>
      <c r="BL32" s="258"/>
      <c r="BM32" s="258"/>
      <c r="BN32" s="258"/>
      <c r="BO32" s="258"/>
      <c r="BP32" s="258"/>
      <c r="BQ32" s="258"/>
      <c r="BR32" s="258"/>
      <c r="BS32" s="258"/>
      <c r="BT32" s="258"/>
      <c r="BU32" s="258"/>
      <c r="BV32" s="258"/>
      <c r="BW32" s="258"/>
      <c r="BX32" s="258"/>
      <c r="BY32" s="258"/>
      <c r="BZ32" s="258"/>
      <c r="CA32" s="258"/>
      <c r="CB32" s="258"/>
      <c r="CC32" s="258"/>
      <c r="CD32" s="258"/>
      <c r="CE32" s="258"/>
      <c r="CF32" s="258"/>
      <c r="CG32" s="258"/>
      <c r="CH32" s="258"/>
      <c r="CI32" s="258"/>
      <c r="CJ32" s="258"/>
      <c r="CK32" s="258"/>
      <c r="CL32" s="258"/>
      <c r="CM32" s="258"/>
      <c r="CN32" s="258"/>
      <c r="CO32" s="258"/>
      <c r="CP32" s="258"/>
      <c r="CQ32" s="258"/>
      <c r="CR32" s="258"/>
      <c r="CS32" s="258"/>
      <c r="CT32" s="258"/>
      <c r="CU32" s="258"/>
      <c r="CV32" s="258"/>
      <c r="CW32" s="258"/>
      <c r="CX32" s="258"/>
      <c r="CY32" s="258"/>
      <c r="CZ32" s="258"/>
      <c r="DA32" s="258"/>
      <c r="DB32" s="258"/>
      <c r="DC32" s="258"/>
      <c r="DD32" s="258"/>
      <c r="DE32" s="258"/>
      <c r="DF32" s="258"/>
      <c r="DG32" s="258"/>
      <c r="DH32" s="258"/>
      <c r="DI32" s="258"/>
      <c r="DJ32" s="258"/>
      <c r="DK32" s="258"/>
      <c r="DL32" s="258"/>
      <c r="DM32" s="258"/>
      <c r="DN32" s="258"/>
      <c r="DO32" s="258"/>
      <c r="DP32" s="258"/>
      <c r="DQ32" s="258"/>
      <c r="DR32" s="258"/>
      <c r="DS32" s="258"/>
      <c r="DT32" s="258"/>
      <c r="DU32" s="258"/>
      <c r="DV32" s="258"/>
      <c r="DW32" s="258"/>
      <c r="DX32" s="258"/>
      <c r="DY32" s="258"/>
      <c r="DZ32" s="258"/>
      <c r="EA32" s="258"/>
      <c r="EB32" s="258"/>
      <c r="EC32" s="258"/>
      <c r="ED32" s="258"/>
      <c r="EE32" s="258"/>
      <c r="EF32" s="258"/>
      <c r="EG32" s="258"/>
      <c r="EH32" s="258"/>
      <c r="EI32" s="258"/>
      <c r="EJ32" s="258"/>
      <c r="EK32" s="258"/>
      <c r="EL32" s="258"/>
      <c r="EM32" s="258"/>
      <c r="EN32" s="258"/>
      <c r="EO32" s="258"/>
      <c r="EP32" s="258"/>
      <c r="EQ32" s="258"/>
      <c r="ER32" s="258"/>
      <c r="ES32" s="258"/>
      <c r="ET32" s="258"/>
      <c r="EU32" s="258"/>
      <c r="EV32" s="258"/>
      <c r="EW32" s="258"/>
      <c r="EX32" s="258"/>
      <c r="EY32" s="258"/>
      <c r="EZ32" s="258"/>
      <c r="FA32" s="258"/>
      <c r="FB32" s="258"/>
      <c r="FC32" s="258"/>
      <c r="FD32" s="258"/>
      <c r="FE32" s="258"/>
      <c r="FF32" s="258"/>
      <c r="FG32" s="258"/>
      <c r="FH32" s="258"/>
      <c r="FI32" s="258"/>
      <c r="FJ32" s="258"/>
      <c r="FK32" s="258"/>
      <c r="FL32" s="258"/>
      <c r="FM32" s="258"/>
      <c r="FN32" s="258"/>
      <c r="FO32" s="258"/>
      <c r="FP32" s="258"/>
      <c r="FQ32" s="258"/>
      <c r="FR32" s="258"/>
      <c r="FS32" s="258"/>
      <c r="FT32" s="258"/>
      <c r="FU32" s="258"/>
      <c r="FV32" s="258"/>
      <c r="FW32" s="258"/>
      <c r="FX32" s="258"/>
      <c r="FY32" s="258"/>
      <c r="FZ32" s="258"/>
      <c r="GA32" s="258"/>
      <c r="GB32" s="258"/>
      <c r="GC32" s="258"/>
      <c r="GD32" s="258"/>
      <c r="GE32" s="258"/>
      <c r="GF32" s="258"/>
      <c r="GG32" s="258"/>
      <c r="GH32" s="258"/>
      <c r="GI32" s="258"/>
      <c r="GJ32" s="258"/>
      <c r="GK32" s="258"/>
      <c r="GL32" s="258"/>
      <c r="GM32" s="258"/>
      <c r="GN32" s="258"/>
      <c r="GO32" s="258"/>
      <c r="GP32" s="258"/>
      <c r="GQ32" s="258"/>
      <c r="GR32" s="258"/>
      <c r="GS32" s="258"/>
      <c r="GT32" s="258"/>
      <c r="GU32" s="258"/>
      <c r="GV32" s="258"/>
      <c r="GW32" s="258"/>
      <c r="GX32" s="258"/>
      <c r="GY32" s="258"/>
      <c r="GZ32" s="258"/>
      <c r="HA32" s="258"/>
      <c r="HB32" s="258"/>
      <c r="HC32" s="258"/>
      <c r="HD32" s="258"/>
      <c r="HE32" s="258"/>
      <c r="HF32" s="258"/>
      <c r="HG32" s="258"/>
      <c r="HH32" s="258"/>
      <c r="HI32" s="258"/>
      <c r="HJ32" s="258"/>
      <c r="HK32" s="258"/>
      <c r="HL32" s="258"/>
      <c r="HM32" s="258"/>
      <c r="HN32" s="258"/>
      <c r="HO32" s="258"/>
      <c r="HP32" s="258"/>
      <c r="HQ32" s="258"/>
      <c r="HR32" s="258"/>
      <c r="HS32" s="258"/>
      <c r="HT32" s="258"/>
      <c r="HU32" s="258"/>
      <c r="HV32" s="258"/>
      <c r="HW32" s="258"/>
      <c r="HX32" s="258"/>
      <c r="HY32" s="258"/>
      <c r="HZ32" s="258"/>
      <c r="IA32" s="258"/>
      <c r="IB32" s="258"/>
      <c r="IC32" s="258"/>
      <c r="ID32" s="258"/>
      <c r="IE32" s="258"/>
      <c r="IF32" s="258"/>
      <c r="IG32" s="258"/>
      <c r="IH32" s="258"/>
      <c r="II32" s="258"/>
      <c r="IJ32" s="258"/>
      <c r="IK32" s="258"/>
      <c r="IL32" s="258"/>
      <c r="IM32" s="258"/>
      <c r="IN32" s="258"/>
      <c r="IO32" s="258"/>
      <c r="IP32" s="258"/>
      <c r="IQ32" s="258"/>
      <c r="IR32" s="258"/>
      <c r="IS32" s="258"/>
      <c r="IT32" s="258"/>
      <c r="IU32" s="258"/>
      <c r="IV32" s="258"/>
    </row>
    <row r="33" spans="1:256" s="259" customFormat="1">
      <c r="A33" s="258" t="s">
        <v>568</v>
      </c>
      <c r="B33" s="258">
        <v>3</v>
      </c>
      <c r="C33" s="258">
        <v>5.75</v>
      </c>
      <c r="D33" s="258">
        <v>2</v>
      </c>
      <c r="E33" s="258">
        <v>1.1755555600000001</v>
      </c>
      <c r="F33" s="258">
        <v>0.92822954000000002</v>
      </c>
      <c r="G33" s="259">
        <v>13</v>
      </c>
      <c r="H33" s="258">
        <v>1</v>
      </c>
      <c r="I33" s="258"/>
      <c r="J33" s="82" t="s">
        <v>423</v>
      </c>
      <c r="K33" s="63">
        <v>4.5</v>
      </c>
      <c r="L33" s="63">
        <v>6.3</v>
      </c>
      <c r="M33" s="63">
        <v>2</v>
      </c>
      <c r="N33" s="63">
        <v>1.6666666999999999</v>
      </c>
      <c r="O33" s="63">
        <v>0.92913681000000004</v>
      </c>
      <c r="P33" s="63">
        <v>17</v>
      </c>
      <c r="Q33" s="82">
        <v>1</v>
      </c>
      <c r="R33" s="258"/>
      <c r="S33" s="258"/>
      <c r="T33" s="258"/>
      <c r="U33" s="258"/>
      <c r="V33" s="258"/>
      <c r="W33" s="258"/>
      <c r="X33" s="258"/>
      <c r="Y33" s="258"/>
      <c r="Z33" s="258"/>
      <c r="AA33" s="258"/>
      <c r="AB33" s="258"/>
      <c r="AC33" s="258"/>
      <c r="AD33" s="258"/>
      <c r="AE33" s="258"/>
      <c r="AF33" s="258"/>
      <c r="AG33" s="258"/>
      <c r="AH33" s="258"/>
      <c r="AI33" s="258"/>
      <c r="AJ33" s="258"/>
      <c r="AK33" s="258"/>
      <c r="AL33" s="258"/>
      <c r="AM33" s="258"/>
      <c r="AN33" s="258"/>
      <c r="AO33" s="258"/>
      <c r="AP33" s="258"/>
      <c r="AQ33" s="258"/>
      <c r="AR33" s="258"/>
      <c r="AS33" s="258"/>
      <c r="AT33" s="258"/>
      <c r="AU33" s="258"/>
      <c r="AV33" s="258"/>
      <c r="AW33" s="258"/>
      <c r="AX33" s="258"/>
      <c r="AY33" s="258"/>
      <c r="AZ33" s="258"/>
      <c r="BA33" s="258"/>
      <c r="BB33" s="258"/>
      <c r="BC33" s="258"/>
      <c r="BD33" s="258"/>
      <c r="BE33" s="258"/>
      <c r="BF33" s="258"/>
      <c r="BG33" s="258"/>
      <c r="BH33" s="258"/>
      <c r="BI33" s="258"/>
      <c r="BJ33" s="258"/>
      <c r="BK33" s="258"/>
      <c r="BL33" s="258"/>
      <c r="BM33" s="258"/>
      <c r="BN33" s="258"/>
      <c r="BO33" s="258"/>
      <c r="BP33" s="258"/>
      <c r="BQ33" s="258"/>
      <c r="BR33" s="258"/>
      <c r="BS33" s="258"/>
      <c r="BT33" s="258"/>
      <c r="BU33" s="258"/>
      <c r="BV33" s="258"/>
      <c r="BW33" s="258"/>
      <c r="BX33" s="258"/>
      <c r="BY33" s="258"/>
      <c r="BZ33" s="258"/>
      <c r="CA33" s="258"/>
      <c r="CB33" s="258"/>
      <c r="CC33" s="258"/>
      <c r="CD33" s="258"/>
      <c r="CE33" s="258"/>
      <c r="CF33" s="258"/>
      <c r="CG33" s="258"/>
      <c r="CH33" s="258"/>
      <c r="CI33" s="258"/>
      <c r="CJ33" s="258"/>
      <c r="CK33" s="258"/>
      <c r="CL33" s="258"/>
      <c r="CM33" s="258"/>
      <c r="CN33" s="258"/>
      <c r="CO33" s="258"/>
      <c r="CP33" s="258"/>
      <c r="CQ33" s="258"/>
      <c r="CR33" s="258"/>
      <c r="CS33" s="258"/>
      <c r="CT33" s="258"/>
      <c r="CU33" s="258"/>
      <c r="CV33" s="258"/>
      <c r="CW33" s="258"/>
      <c r="CX33" s="258"/>
      <c r="CY33" s="258"/>
      <c r="CZ33" s="258"/>
      <c r="DA33" s="258"/>
      <c r="DB33" s="258"/>
      <c r="DC33" s="258"/>
      <c r="DD33" s="258"/>
      <c r="DE33" s="258"/>
      <c r="DF33" s="258"/>
      <c r="DG33" s="258"/>
      <c r="DH33" s="258"/>
      <c r="DI33" s="258"/>
      <c r="DJ33" s="258"/>
      <c r="DK33" s="258"/>
      <c r="DL33" s="258"/>
      <c r="DM33" s="258"/>
      <c r="DN33" s="258"/>
      <c r="DO33" s="258"/>
      <c r="DP33" s="258"/>
      <c r="DQ33" s="258"/>
      <c r="DR33" s="258"/>
      <c r="DS33" s="258"/>
      <c r="DT33" s="258"/>
      <c r="DU33" s="258"/>
      <c r="DV33" s="258"/>
      <c r="DW33" s="258"/>
      <c r="DX33" s="258"/>
      <c r="DY33" s="258"/>
      <c r="DZ33" s="258"/>
      <c r="EA33" s="258"/>
      <c r="EB33" s="258"/>
      <c r="EC33" s="258"/>
      <c r="ED33" s="258"/>
      <c r="EE33" s="258"/>
      <c r="EF33" s="258"/>
      <c r="EG33" s="258"/>
      <c r="EH33" s="258"/>
      <c r="EI33" s="258"/>
      <c r="EJ33" s="258"/>
      <c r="EK33" s="258"/>
      <c r="EL33" s="258"/>
      <c r="EM33" s="258"/>
      <c r="EN33" s="258"/>
      <c r="EO33" s="258"/>
      <c r="EP33" s="258"/>
      <c r="EQ33" s="258"/>
      <c r="ER33" s="258"/>
      <c r="ES33" s="258"/>
      <c r="ET33" s="258"/>
      <c r="EU33" s="258"/>
      <c r="EV33" s="258"/>
      <c r="EW33" s="258"/>
      <c r="EX33" s="258"/>
      <c r="EY33" s="258"/>
      <c r="EZ33" s="258"/>
      <c r="FA33" s="258"/>
      <c r="FB33" s="258"/>
      <c r="FC33" s="258"/>
      <c r="FD33" s="258"/>
      <c r="FE33" s="258"/>
      <c r="FF33" s="258"/>
      <c r="FG33" s="258"/>
      <c r="FH33" s="258"/>
      <c r="FI33" s="258"/>
      <c r="FJ33" s="258"/>
      <c r="FK33" s="258"/>
      <c r="FL33" s="258"/>
      <c r="FM33" s="258"/>
      <c r="FN33" s="258"/>
      <c r="FO33" s="258"/>
      <c r="FP33" s="258"/>
      <c r="FQ33" s="258"/>
      <c r="FR33" s="258"/>
      <c r="FS33" s="258"/>
      <c r="FT33" s="258"/>
      <c r="FU33" s="258"/>
      <c r="FV33" s="258"/>
      <c r="FW33" s="258"/>
      <c r="FX33" s="258"/>
      <c r="FY33" s="258"/>
      <c r="FZ33" s="258"/>
      <c r="GA33" s="258"/>
      <c r="GB33" s="258"/>
      <c r="GC33" s="258"/>
      <c r="GD33" s="258"/>
      <c r="GE33" s="258"/>
      <c r="GF33" s="258"/>
      <c r="GG33" s="258"/>
      <c r="GH33" s="258"/>
      <c r="GI33" s="258"/>
      <c r="GJ33" s="258"/>
      <c r="GK33" s="258"/>
      <c r="GL33" s="258"/>
      <c r="GM33" s="258"/>
      <c r="GN33" s="258"/>
      <c r="GO33" s="258"/>
      <c r="GP33" s="258"/>
      <c r="GQ33" s="258"/>
      <c r="GR33" s="258"/>
      <c r="GS33" s="258"/>
      <c r="GT33" s="258"/>
      <c r="GU33" s="258"/>
      <c r="GV33" s="258"/>
      <c r="GW33" s="258"/>
      <c r="GX33" s="258"/>
      <c r="GY33" s="258"/>
      <c r="GZ33" s="258"/>
      <c r="HA33" s="258"/>
      <c r="HB33" s="258"/>
      <c r="HC33" s="258"/>
      <c r="HD33" s="258"/>
      <c r="HE33" s="258"/>
      <c r="HF33" s="258"/>
      <c r="HG33" s="258"/>
      <c r="HH33" s="258"/>
      <c r="HI33" s="258"/>
      <c r="HJ33" s="258"/>
      <c r="HK33" s="258"/>
      <c r="HL33" s="258"/>
      <c r="HM33" s="258"/>
      <c r="HN33" s="258"/>
      <c r="HO33" s="258"/>
      <c r="HP33" s="258"/>
      <c r="HQ33" s="258"/>
      <c r="HR33" s="258"/>
      <c r="HS33" s="258"/>
      <c r="HT33" s="258"/>
      <c r="HU33" s="258"/>
      <c r="HV33" s="258"/>
      <c r="HW33" s="258"/>
      <c r="HX33" s="258"/>
      <c r="HY33" s="258"/>
      <c r="HZ33" s="258"/>
      <c r="IA33" s="258"/>
      <c r="IB33" s="258"/>
      <c r="IC33" s="258"/>
      <c r="ID33" s="258"/>
      <c r="IE33" s="258"/>
      <c r="IF33" s="258"/>
      <c r="IG33" s="258"/>
      <c r="IH33" s="258"/>
      <c r="II33" s="258"/>
      <c r="IJ33" s="258"/>
      <c r="IK33" s="258"/>
      <c r="IL33" s="258"/>
      <c r="IM33" s="258"/>
      <c r="IN33" s="258"/>
      <c r="IO33" s="258"/>
      <c r="IP33" s="258"/>
      <c r="IQ33" s="258"/>
      <c r="IR33" s="258"/>
      <c r="IS33" s="258"/>
      <c r="IT33" s="258"/>
      <c r="IU33" s="258"/>
      <c r="IV33" s="258"/>
    </row>
    <row r="34" spans="1:256" s="259" customFormat="1">
      <c r="A34" s="258" t="s">
        <v>568</v>
      </c>
      <c r="B34" s="258">
        <v>5</v>
      </c>
      <c r="C34" s="258">
        <v>7</v>
      </c>
      <c r="D34" s="258">
        <v>3</v>
      </c>
      <c r="E34" s="259">
        <v>1.2855555999999999</v>
      </c>
      <c r="F34" s="259">
        <v>1.9428136600000001</v>
      </c>
      <c r="G34" s="258">
        <v>15</v>
      </c>
      <c r="H34" s="258">
        <v>2</v>
      </c>
      <c r="I34" s="258"/>
      <c r="J34" s="258" t="s">
        <v>383</v>
      </c>
      <c r="K34" s="258">
        <v>2.5</v>
      </c>
      <c r="L34" s="258">
        <v>4.625</v>
      </c>
      <c r="M34" s="258">
        <v>2</v>
      </c>
      <c r="N34" s="258">
        <v>1.2833333329999999</v>
      </c>
      <c r="O34" s="258">
        <v>0.98644282999999999</v>
      </c>
      <c r="P34" s="258">
        <v>20.5</v>
      </c>
      <c r="Q34" s="258">
        <v>5.5</v>
      </c>
      <c r="R34" s="258"/>
      <c r="S34" s="258"/>
      <c r="T34" s="258"/>
      <c r="U34" s="258"/>
      <c r="V34" s="258"/>
      <c r="W34" s="258"/>
      <c r="X34" s="258"/>
      <c r="Y34" s="258"/>
      <c r="Z34" s="258"/>
      <c r="AA34" s="258"/>
      <c r="AB34" s="258"/>
      <c r="AC34" s="258"/>
      <c r="AD34" s="258"/>
      <c r="AE34" s="258"/>
      <c r="AF34" s="258"/>
      <c r="AG34" s="258"/>
      <c r="AH34" s="258"/>
      <c r="AI34" s="258"/>
      <c r="AJ34" s="258"/>
      <c r="AK34" s="258"/>
      <c r="AL34" s="258"/>
      <c r="AM34" s="258"/>
      <c r="AN34" s="258"/>
      <c r="AO34" s="258"/>
      <c r="AP34" s="258"/>
      <c r="AQ34" s="258"/>
      <c r="AR34" s="258"/>
      <c r="AS34" s="258"/>
      <c r="AT34" s="258"/>
      <c r="AU34" s="258"/>
      <c r="AV34" s="258"/>
      <c r="AW34" s="258"/>
      <c r="AX34" s="258"/>
      <c r="AY34" s="258"/>
      <c r="AZ34" s="258"/>
      <c r="BA34" s="258"/>
      <c r="BB34" s="258"/>
      <c r="BC34" s="258"/>
      <c r="BD34" s="258"/>
      <c r="BE34" s="258"/>
      <c r="BF34" s="258"/>
      <c r="BG34" s="258"/>
      <c r="BH34" s="258"/>
      <c r="BI34" s="258"/>
      <c r="BJ34" s="258"/>
      <c r="BK34" s="258"/>
      <c r="BL34" s="258"/>
      <c r="BM34" s="258"/>
      <c r="BN34" s="258"/>
      <c r="BO34" s="258"/>
      <c r="BP34" s="258"/>
      <c r="BQ34" s="258"/>
      <c r="BR34" s="258"/>
      <c r="BS34" s="258"/>
      <c r="BT34" s="258"/>
      <c r="BU34" s="258"/>
      <c r="BV34" s="258"/>
      <c r="BW34" s="258"/>
      <c r="BX34" s="258"/>
      <c r="BY34" s="258"/>
      <c r="BZ34" s="258"/>
      <c r="CA34" s="258"/>
      <c r="CB34" s="258"/>
      <c r="CC34" s="258"/>
      <c r="CD34" s="258"/>
      <c r="CE34" s="258"/>
      <c r="CF34" s="258"/>
      <c r="CG34" s="258"/>
      <c r="CH34" s="258"/>
      <c r="CI34" s="258"/>
      <c r="CJ34" s="258"/>
      <c r="CK34" s="258"/>
      <c r="CL34" s="258"/>
      <c r="CM34" s="258"/>
      <c r="CN34" s="258"/>
      <c r="CO34" s="258"/>
      <c r="CP34" s="258"/>
      <c r="CQ34" s="258"/>
      <c r="CR34" s="258"/>
      <c r="CS34" s="258"/>
      <c r="CT34" s="258"/>
      <c r="CU34" s="258"/>
      <c r="CV34" s="258"/>
      <c r="CW34" s="258"/>
      <c r="CX34" s="258"/>
      <c r="CY34" s="258"/>
      <c r="CZ34" s="258"/>
      <c r="DA34" s="258"/>
      <c r="DB34" s="258"/>
      <c r="DC34" s="258"/>
      <c r="DD34" s="258"/>
      <c r="DE34" s="258"/>
      <c r="DF34" s="258"/>
      <c r="DG34" s="258"/>
      <c r="DH34" s="258"/>
      <c r="DI34" s="258"/>
      <c r="DJ34" s="258"/>
      <c r="DK34" s="258"/>
      <c r="DL34" s="258"/>
      <c r="DM34" s="258"/>
      <c r="DN34" s="258"/>
      <c r="DO34" s="258"/>
      <c r="DP34" s="258"/>
      <c r="DQ34" s="258"/>
      <c r="DR34" s="258"/>
      <c r="DS34" s="258"/>
      <c r="DT34" s="258"/>
      <c r="DU34" s="258"/>
      <c r="DV34" s="258"/>
      <c r="DW34" s="258"/>
      <c r="DX34" s="258"/>
      <c r="DY34" s="258"/>
      <c r="DZ34" s="258"/>
      <c r="EA34" s="258"/>
      <c r="EB34" s="258"/>
      <c r="EC34" s="258"/>
      <c r="ED34" s="258"/>
      <c r="EE34" s="258"/>
      <c r="EF34" s="258"/>
      <c r="EG34" s="258"/>
      <c r="EH34" s="258"/>
      <c r="EI34" s="258"/>
      <c r="EJ34" s="258"/>
      <c r="EK34" s="258"/>
      <c r="EL34" s="258"/>
      <c r="EM34" s="258"/>
      <c r="EN34" s="258"/>
      <c r="EO34" s="258"/>
      <c r="EP34" s="258"/>
      <c r="EQ34" s="258"/>
      <c r="ER34" s="258"/>
      <c r="ES34" s="258"/>
      <c r="ET34" s="258"/>
      <c r="EU34" s="258"/>
      <c r="EV34" s="258"/>
      <c r="EW34" s="258"/>
      <c r="EX34" s="258"/>
      <c r="EY34" s="258"/>
      <c r="EZ34" s="258"/>
      <c r="FA34" s="258"/>
      <c r="FB34" s="258"/>
      <c r="FC34" s="258"/>
      <c r="FD34" s="258"/>
      <c r="FE34" s="258"/>
      <c r="FF34" s="258"/>
      <c r="FG34" s="258"/>
      <c r="FH34" s="258"/>
      <c r="FI34" s="258"/>
      <c r="FJ34" s="258"/>
      <c r="FK34" s="258"/>
      <c r="FL34" s="258"/>
      <c r="FM34" s="258"/>
      <c r="FN34" s="258"/>
      <c r="FO34" s="258"/>
      <c r="FP34" s="258"/>
      <c r="FQ34" s="258"/>
      <c r="FR34" s="258"/>
      <c r="FS34" s="258"/>
      <c r="FT34" s="258"/>
      <c r="FU34" s="258"/>
      <c r="FV34" s="258"/>
      <c r="FW34" s="258"/>
      <c r="FX34" s="258"/>
      <c r="FY34" s="258"/>
      <c r="FZ34" s="258"/>
      <c r="GA34" s="258"/>
      <c r="GB34" s="258"/>
      <c r="GC34" s="258"/>
      <c r="GD34" s="258"/>
      <c r="GE34" s="258"/>
      <c r="GF34" s="258"/>
      <c r="GG34" s="258"/>
      <c r="GH34" s="258"/>
      <c r="GI34" s="258"/>
      <c r="GJ34" s="258"/>
      <c r="GK34" s="258"/>
      <c r="GL34" s="258"/>
      <c r="GM34" s="258"/>
      <c r="GN34" s="258"/>
      <c r="GO34" s="258"/>
      <c r="GP34" s="258"/>
      <c r="GQ34" s="258"/>
      <c r="GR34" s="258"/>
      <c r="GS34" s="258"/>
      <c r="GT34" s="258"/>
      <c r="GU34" s="258"/>
      <c r="GV34" s="258"/>
      <c r="GW34" s="258"/>
      <c r="GX34" s="258"/>
      <c r="GY34" s="258"/>
      <c r="GZ34" s="258"/>
      <c r="HA34" s="258"/>
      <c r="HB34" s="258"/>
      <c r="HC34" s="258"/>
      <c r="HD34" s="258"/>
      <c r="HE34" s="258"/>
      <c r="HF34" s="258"/>
      <c r="HG34" s="258"/>
      <c r="HH34" s="258"/>
      <c r="HI34" s="258"/>
      <c r="HJ34" s="258"/>
      <c r="HK34" s="258"/>
      <c r="HL34" s="258"/>
      <c r="HM34" s="258"/>
      <c r="HN34" s="258"/>
      <c r="HO34" s="258"/>
      <c r="HP34" s="258"/>
      <c r="HQ34" s="258"/>
      <c r="HR34" s="258"/>
      <c r="HS34" s="258"/>
      <c r="HT34" s="258"/>
      <c r="HU34" s="258"/>
      <c r="HV34" s="258"/>
      <c r="HW34" s="258"/>
      <c r="HX34" s="258"/>
      <c r="HY34" s="258"/>
      <c r="HZ34" s="258"/>
      <c r="IA34" s="258"/>
      <c r="IB34" s="258"/>
      <c r="IC34" s="258"/>
      <c r="ID34" s="258"/>
      <c r="IE34" s="258"/>
      <c r="IF34" s="258"/>
      <c r="IG34" s="258"/>
      <c r="IH34" s="258"/>
      <c r="II34" s="258"/>
      <c r="IJ34" s="258"/>
      <c r="IK34" s="258"/>
      <c r="IL34" s="258"/>
      <c r="IM34" s="258"/>
      <c r="IN34" s="258"/>
      <c r="IO34" s="258"/>
      <c r="IP34" s="258"/>
      <c r="IQ34" s="258"/>
      <c r="IR34" s="258"/>
      <c r="IS34" s="258"/>
      <c r="IT34" s="258"/>
      <c r="IU34" s="258"/>
      <c r="IV34" s="258"/>
    </row>
    <row r="35" spans="1:256" s="251" customFormat="1">
      <c r="A35" s="246" t="s">
        <v>15</v>
      </c>
      <c r="B35" s="246">
        <v>12</v>
      </c>
      <c r="C35" s="246">
        <v>13</v>
      </c>
      <c r="D35" s="251">
        <v>2</v>
      </c>
      <c r="E35" s="246">
        <v>1.1000000000000001</v>
      </c>
      <c r="F35" s="251">
        <v>0.74609679494659298</v>
      </c>
      <c r="G35" s="251">
        <v>17</v>
      </c>
      <c r="H35" s="246">
        <v>2</v>
      </c>
      <c r="I35" s="246"/>
      <c r="J35" s="246" t="s">
        <v>468</v>
      </c>
      <c r="K35" s="246">
        <v>3.1166666666666667</v>
      </c>
      <c r="L35" s="246">
        <v>4.55</v>
      </c>
      <c r="M35" s="246">
        <v>2.6666666666666665</v>
      </c>
      <c r="N35" s="246">
        <v>1.2888888773333333</v>
      </c>
      <c r="O35" s="246">
        <v>1.5814675933333333</v>
      </c>
      <c r="P35" s="246">
        <v>19.666666666666668</v>
      </c>
      <c r="Q35" s="246">
        <v>2.3333333333333335</v>
      </c>
      <c r="R35" s="246"/>
      <c r="S35" s="246"/>
      <c r="T35" s="246"/>
      <c r="U35" s="246"/>
      <c r="V35" s="246"/>
      <c r="W35" s="246"/>
      <c r="X35" s="246"/>
      <c r="Y35" s="246"/>
      <c r="Z35" s="246"/>
      <c r="AA35" s="246"/>
      <c r="AB35" s="246"/>
      <c r="AC35" s="246"/>
      <c r="AD35" s="246"/>
      <c r="AE35" s="246"/>
      <c r="AF35" s="246"/>
      <c r="AG35" s="246"/>
      <c r="AH35" s="246"/>
      <c r="AI35" s="246"/>
      <c r="AJ35" s="246"/>
      <c r="AK35" s="246"/>
      <c r="AL35" s="246"/>
      <c r="AM35" s="246"/>
      <c r="AN35" s="246"/>
      <c r="AO35" s="246"/>
      <c r="AP35" s="246"/>
      <c r="AQ35" s="246"/>
      <c r="AR35" s="246"/>
      <c r="AS35" s="246"/>
      <c r="AT35" s="246"/>
      <c r="AU35" s="246"/>
      <c r="AV35" s="246"/>
      <c r="AW35" s="246"/>
      <c r="AX35" s="246"/>
      <c r="AY35" s="246"/>
      <c r="AZ35" s="246"/>
      <c r="BA35" s="246"/>
      <c r="BB35" s="246"/>
      <c r="BC35" s="246"/>
      <c r="BD35" s="246"/>
      <c r="BE35" s="246"/>
      <c r="BF35" s="246"/>
      <c r="BG35" s="246"/>
      <c r="BH35" s="246"/>
      <c r="BI35" s="246"/>
      <c r="BJ35" s="246"/>
      <c r="BK35" s="246"/>
      <c r="BL35" s="246"/>
      <c r="BM35" s="246"/>
      <c r="BN35" s="246"/>
      <c r="BO35" s="246"/>
      <c r="BP35" s="246"/>
      <c r="BQ35" s="246"/>
      <c r="BR35" s="246"/>
      <c r="BS35" s="246"/>
      <c r="BT35" s="246"/>
      <c r="BU35" s="246"/>
      <c r="BV35" s="246"/>
      <c r="BW35" s="246"/>
      <c r="BX35" s="246"/>
      <c r="BY35" s="246"/>
      <c r="BZ35" s="246"/>
      <c r="CA35" s="246"/>
      <c r="CB35" s="246"/>
      <c r="CC35" s="246"/>
      <c r="CD35" s="246"/>
      <c r="CE35" s="246"/>
      <c r="CF35" s="246"/>
      <c r="CG35" s="246"/>
      <c r="CH35" s="246"/>
      <c r="CI35" s="246"/>
      <c r="CJ35" s="246"/>
      <c r="CK35" s="246"/>
      <c r="CL35" s="246"/>
      <c r="CM35" s="246"/>
      <c r="CN35" s="246"/>
      <c r="CO35" s="246"/>
      <c r="CP35" s="246"/>
      <c r="CQ35" s="246"/>
      <c r="CR35" s="246"/>
      <c r="CS35" s="246"/>
      <c r="CT35" s="246"/>
      <c r="CU35" s="246"/>
      <c r="CV35" s="246"/>
      <c r="CW35" s="246"/>
      <c r="CX35" s="246"/>
      <c r="CY35" s="246"/>
      <c r="CZ35" s="246"/>
      <c r="DA35" s="246"/>
      <c r="DB35" s="246"/>
      <c r="DC35" s="246"/>
      <c r="DD35" s="246"/>
      <c r="DE35" s="246"/>
      <c r="DF35" s="246"/>
      <c r="DG35" s="246"/>
      <c r="DH35" s="246"/>
      <c r="DI35" s="246"/>
      <c r="DJ35" s="246"/>
      <c r="DK35" s="246"/>
      <c r="DL35" s="246"/>
      <c r="DM35" s="246"/>
      <c r="DN35" s="246"/>
      <c r="DO35" s="246"/>
      <c r="DP35" s="246"/>
      <c r="DQ35" s="246"/>
      <c r="DR35" s="246"/>
      <c r="DS35" s="246"/>
      <c r="DT35" s="246"/>
      <c r="DU35" s="246"/>
      <c r="DV35" s="246"/>
      <c r="DW35" s="246"/>
      <c r="DX35" s="246"/>
      <c r="DY35" s="246"/>
      <c r="DZ35" s="246"/>
      <c r="EA35" s="246"/>
      <c r="EB35" s="246"/>
      <c r="EC35" s="246"/>
      <c r="ED35" s="246"/>
      <c r="EE35" s="246"/>
      <c r="EF35" s="246"/>
      <c r="EG35" s="246"/>
      <c r="EH35" s="246"/>
      <c r="EI35" s="246"/>
      <c r="EJ35" s="246"/>
      <c r="EK35" s="246"/>
      <c r="EL35" s="246"/>
      <c r="EM35" s="246"/>
      <c r="EN35" s="246"/>
      <c r="EO35" s="246"/>
      <c r="EP35" s="246"/>
      <c r="EQ35" s="246"/>
      <c r="ER35" s="246"/>
      <c r="ES35" s="246"/>
      <c r="ET35" s="246"/>
      <c r="EU35" s="246"/>
      <c r="EV35" s="246"/>
      <c r="EW35" s="246"/>
      <c r="EX35" s="246"/>
      <c r="EY35" s="246"/>
      <c r="EZ35" s="246"/>
      <c r="FA35" s="246"/>
      <c r="FB35" s="246"/>
      <c r="FC35" s="246"/>
      <c r="FD35" s="246"/>
      <c r="FE35" s="246"/>
      <c r="FF35" s="246"/>
      <c r="FG35" s="246"/>
      <c r="FH35" s="246"/>
      <c r="FI35" s="246"/>
      <c r="FJ35" s="246"/>
      <c r="FK35" s="246"/>
      <c r="FL35" s="246"/>
      <c r="FM35" s="246"/>
      <c r="FN35" s="246"/>
      <c r="FO35" s="246"/>
      <c r="FP35" s="246"/>
      <c r="FQ35" s="246"/>
      <c r="FR35" s="246"/>
      <c r="FS35" s="246"/>
      <c r="FT35" s="246"/>
      <c r="FU35" s="246"/>
      <c r="FV35" s="246"/>
      <c r="FW35" s="246"/>
      <c r="FX35" s="246"/>
      <c r="FY35" s="246"/>
      <c r="FZ35" s="246"/>
      <c r="GA35" s="246"/>
      <c r="GB35" s="246"/>
      <c r="GC35" s="246"/>
      <c r="GD35" s="246"/>
      <c r="GE35" s="246"/>
      <c r="GF35" s="246"/>
      <c r="GG35" s="246"/>
      <c r="GH35" s="246"/>
      <c r="GI35" s="246"/>
      <c r="GJ35" s="246"/>
      <c r="GK35" s="246"/>
      <c r="GL35" s="246"/>
      <c r="GM35" s="246"/>
      <c r="GN35" s="246"/>
      <c r="GO35" s="246"/>
      <c r="GP35" s="246"/>
      <c r="GQ35" s="246"/>
      <c r="GR35" s="246"/>
      <c r="GS35" s="246"/>
      <c r="GT35" s="246"/>
      <c r="GU35" s="246"/>
      <c r="GV35" s="246"/>
      <c r="GW35" s="246"/>
      <c r="GX35" s="246"/>
      <c r="GY35" s="246"/>
      <c r="GZ35" s="246"/>
      <c r="HA35" s="246"/>
      <c r="HB35" s="246"/>
      <c r="HC35" s="246"/>
      <c r="HD35" s="246"/>
      <c r="HE35" s="246"/>
      <c r="HF35" s="246"/>
      <c r="HG35" s="246"/>
      <c r="HH35" s="246"/>
      <c r="HI35" s="246"/>
      <c r="HJ35" s="246"/>
      <c r="HK35" s="246"/>
      <c r="HL35" s="246"/>
      <c r="HM35" s="246"/>
      <c r="HN35" s="246"/>
      <c r="HO35" s="246"/>
      <c r="HP35" s="246"/>
      <c r="HQ35" s="246"/>
      <c r="HR35" s="246"/>
      <c r="HS35" s="246"/>
      <c r="HT35" s="246"/>
      <c r="HU35" s="246"/>
      <c r="HV35" s="246"/>
      <c r="HW35" s="246"/>
      <c r="HX35" s="246"/>
      <c r="HY35" s="246"/>
      <c r="HZ35" s="246"/>
      <c r="IA35" s="246"/>
      <c r="IB35" s="246"/>
      <c r="IC35" s="246"/>
      <c r="ID35" s="246"/>
      <c r="IE35" s="246"/>
      <c r="IF35" s="246"/>
      <c r="IG35" s="246"/>
      <c r="IH35" s="246"/>
      <c r="II35" s="246"/>
      <c r="IJ35" s="246"/>
      <c r="IK35" s="246"/>
      <c r="IL35" s="246"/>
      <c r="IM35" s="246"/>
      <c r="IN35" s="246"/>
      <c r="IO35" s="246"/>
      <c r="IP35" s="246"/>
      <c r="IQ35" s="246"/>
      <c r="IR35" s="246"/>
      <c r="IS35" s="246"/>
      <c r="IT35" s="246"/>
      <c r="IU35" s="246"/>
      <c r="IV35" s="246"/>
    </row>
    <row r="36" spans="1:256" s="251" customFormat="1">
      <c r="A36" s="252" t="s">
        <v>15</v>
      </c>
      <c r="B36" s="251">
        <v>11</v>
      </c>
      <c r="C36" s="251">
        <v>14</v>
      </c>
      <c r="D36" s="251">
        <v>2</v>
      </c>
      <c r="E36" s="251">
        <v>1.1000000000000001</v>
      </c>
      <c r="F36" s="251">
        <v>1.3904382621603799</v>
      </c>
      <c r="G36" s="251">
        <v>15</v>
      </c>
      <c r="H36" s="251">
        <v>1</v>
      </c>
      <c r="J36" s="246" t="s">
        <v>516</v>
      </c>
      <c r="K36" s="251">
        <v>4.203333333333334</v>
      </c>
      <c r="L36" s="251">
        <v>6.74</v>
      </c>
      <c r="M36" s="251">
        <v>2.4375</v>
      </c>
      <c r="N36" s="251">
        <v>1.3110243085</v>
      </c>
      <c r="O36" s="251">
        <v>1.236640487140465</v>
      </c>
      <c r="P36" s="251">
        <v>16.625</v>
      </c>
      <c r="Q36" s="251">
        <v>7.5625</v>
      </c>
    </row>
    <row r="37" spans="1:256" s="251" customFormat="1">
      <c r="A37" s="254" t="s">
        <v>562</v>
      </c>
      <c r="B37" s="254">
        <v>-7</v>
      </c>
      <c r="C37" s="254">
        <v>-7</v>
      </c>
      <c r="D37" s="254">
        <v>1</v>
      </c>
      <c r="E37" s="254">
        <v>1</v>
      </c>
      <c r="F37" s="254" t="s">
        <v>18</v>
      </c>
      <c r="G37" s="254">
        <v>6</v>
      </c>
      <c r="H37" s="254" t="s">
        <v>18</v>
      </c>
      <c r="I37" s="252"/>
      <c r="J37" s="252" t="s">
        <v>174</v>
      </c>
      <c r="K37" s="252">
        <v>8.75</v>
      </c>
      <c r="L37" s="252">
        <v>11.15</v>
      </c>
      <c r="M37" s="252">
        <v>2</v>
      </c>
      <c r="N37" s="252">
        <v>1.4333333499999998</v>
      </c>
      <c r="O37" s="252">
        <v>1.1841730088021807</v>
      </c>
      <c r="P37" s="252">
        <v>14</v>
      </c>
      <c r="Q37" s="252">
        <v>1.5</v>
      </c>
      <c r="R37" s="252"/>
      <c r="S37" s="252"/>
      <c r="T37" s="252"/>
      <c r="U37" s="252"/>
      <c r="V37" s="252"/>
      <c r="W37" s="252"/>
      <c r="X37" s="252"/>
      <c r="Y37" s="252"/>
      <c r="Z37" s="252"/>
      <c r="AA37" s="252"/>
      <c r="AB37" s="252"/>
      <c r="AC37" s="252"/>
      <c r="AD37" s="252"/>
      <c r="AE37" s="252"/>
      <c r="AF37" s="252"/>
      <c r="AG37" s="252"/>
      <c r="AH37" s="252"/>
      <c r="AI37" s="252"/>
      <c r="AJ37" s="252"/>
      <c r="AK37" s="252"/>
      <c r="AL37" s="252"/>
      <c r="AM37" s="252"/>
      <c r="AN37" s="252"/>
      <c r="AO37" s="252"/>
      <c r="AP37" s="252"/>
      <c r="AQ37" s="252"/>
      <c r="AR37" s="252"/>
      <c r="AS37" s="252"/>
      <c r="AT37" s="252"/>
      <c r="AU37" s="252"/>
      <c r="AV37" s="252"/>
      <c r="AW37" s="252"/>
      <c r="AX37" s="252"/>
      <c r="AY37" s="252"/>
      <c r="AZ37" s="252"/>
      <c r="BA37" s="252"/>
      <c r="BB37" s="252"/>
      <c r="BC37" s="252"/>
      <c r="BD37" s="252"/>
      <c r="BE37" s="252"/>
      <c r="BF37" s="252"/>
      <c r="BG37" s="252"/>
      <c r="BH37" s="252"/>
      <c r="BI37" s="252"/>
      <c r="BJ37" s="252"/>
      <c r="BK37" s="252"/>
      <c r="BL37" s="252"/>
      <c r="BM37" s="252"/>
      <c r="BN37" s="252"/>
      <c r="BO37" s="252"/>
      <c r="BP37" s="252"/>
      <c r="BQ37" s="252"/>
      <c r="BR37" s="252"/>
      <c r="BS37" s="252"/>
      <c r="BT37" s="252"/>
      <c r="BU37" s="252"/>
      <c r="BV37" s="252"/>
      <c r="BW37" s="252"/>
      <c r="BX37" s="252"/>
      <c r="BY37" s="252"/>
      <c r="BZ37" s="252"/>
      <c r="CA37" s="252"/>
      <c r="CB37" s="252"/>
      <c r="CC37" s="252"/>
      <c r="CD37" s="252"/>
      <c r="CE37" s="252"/>
      <c r="CF37" s="252"/>
      <c r="CG37" s="252"/>
      <c r="CH37" s="252"/>
      <c r="CI37" s="252"/>
      <c r="CJ37" s="252"/>
      <c r="CK37" s="252"/>
      <c r="CL37" s="252"/>
      <c r="CM37" s="252"/>
      <c r="CN37" s="252"/>
      <c r="CO37" s="252"/>
      <c r="CP37" s="252"/>
      <c r="CQ37" s="252"/>
      <c r="CR37" s="252"/>
      <c r="CS37" s="252"/>
      <c r="CT37" s="252"/>
      <c r="CU37" s="252"/>
      <c r="CV37" s="252"/>
      <c r="CW37" s="252"/>
      <c r="CX37" s="252"/>
      <c r="CY37" s="252"/>
      <c r="CZ37" s="252"/>
      <c r="DA37" s="252"/>
      <c r="DB37" s="252"/>
      <c r="DC37" s="252"/>
      <c r="DD37" s="252"/>
      <c r="DE37" s="252"/>
      <c r="DF37" s="252"/>
      <c r="DG37" s="252"/>
      <c r="DH37" s="252"/>
      <c r="DI37" s="252"/>
      <c r="DJ37" s="252"/>
      <c r="DK37" s="252"/>
      <c r="DL37" s="252"/>
      <c r="DM37" s="252"/>
      <c r="DN37" s="252"/>
      <c r="DO37" s="252"/>
      <c r="DP37" s="252"/>
      <c r="DQ37" s="252"/>
      <c r="DR37" s="252"/>
      <c r="DS37" s="252"/>
      <c r="DT37" s="252"/>
      <c r="DU37" s="252"/>
      <c r="DV37" s="252"/>
      <c r="DW37" s="252"/>
      <c r="DX37" s="252"/>
      <c r="DY37" s="252"/>
      <c r="DZ37" s="252"/>
      <c r="EA37" s="252"/>
      <c r="EB37" s="252"/>
      <c r="EC37" s="252"/>
      <c r="ED37" s="252"/>
      <c r="EE37" s="252"/>
      <c r="EF37" s="252"/>
      <c r="EG37" s="252"/>
      <c r="EH37" s="252"/>
      <c r="EI37" s="252"/>
      <c r="EJ37" s="252"/>
      <c r="EK37" s="252"/>
      <c r="EL37" s="252"/>
      <c r="EM37" s="252"/>
      <c r="EN37" s="252"/>
      <c r="EO37" s="252"/>
      <c r="EP37" s="252"/>
      <c r="EQ37" s="252"/>
      <c r="ER37" s="252"/>
      <c r="ES37" s="252"/>
      <c r="ET37" s="252"/>
      <c r="EU37" s="252"/>
      <c r="EV37" s="252"/>
      <c r="EW37" s="252"/>
      <c r="EX37" s="252"/>
      <c r="EY37" s="252"/>
      <c r="EZ37" s="252"/>
      <c r="FA37" s="252"/>
      <c r="FB37" s="252"/>
      <c r="FC37" s="252"/>
      <c r="FD37" s="252"/>
      <c r="FE37" s="252"/>
      <c r="FF37" s="252"/>
      <c r="FG37" s="252"/>
      <c r="FH37" s="252"/>
      <c r="FI37" s="252"/>
      <c r="FJ37" s="252"/>
      <c r="FK37" s="252"/>
      <c r="FL37" s="252"/>
      <c r="FM37" s="252"/>
      <c r="FN37" s="252"/>
      <c r="FO37" s="252"/>
      <c r="FP37" s="252"/>
      <c r="FQ37" s="252"/>
      <c r="FR37" s="252"/>
      <c r="FS37" s="252"/>
      <c r="FT37" s="252"/>
      <c r="FU37" s="252"/>
      <c r="FV37" s="252"/>
      <c r="FW37" s="252"/>
      <c r="FX37" s="252"/>
      <c r="FY37" s="252"/>
      <c r="FZ37" s="252"/>
      <c r="GA37" s="252"/>
      <c r="GB37" s="252"/>
      <c r="GC37" s="252"/>
      <c r="GD37" s="252"/>
      <c r="GE37" s="252"/>
      <c r="GF37" s="252"/>
      <c r="GG37" s="252"/>
      <c r="GH37" s="252"/>
      <c r="GI37" s="252"/>
      <c r="GJ37" s="252"/>
      <c r="GK37" s="252"/>
      <c r="GL37" s="252"/>
      <c r="GM37" s="252"/>
      <c r="GN37" s="252"/>
      <c r="GO37" s="252"/>
      <c r="GP37" s="252"/>
      <c r="GQ37" s="252"/>
      <c r="GR37" s="252"/>
      <c r="GS37" s="252"/>
      <c r="GT37" s="252"/>
      <c r="GU37" s="252"/>
      <c r="GV37" s="252"/>
      <c r="GW37" s="252"/>
      <c r="GX37" s="252"/>
      <c r="GY37" s="252"/>
      <c r="GZ37" s="252"/>
      <c r="HA37" s="252"/>
      <c r="HB37" s="252"/>
      <c r="HC37" s="252"/>
      <c r="HD37" s="252"/>
      <c r="HE37" s="252"/>
      <c r="HF37" s="252"/>
      <c r="HG37" s="252"/>
      <c r="HH37" s="252"/>
      <c r="HI37" s="252"/>
      <c r="HJ37" s="252"/>
      <c r="HK37" s="252"/>
      <c r="HL37" s="252"/>
      <c r="HM37" s="252"/>
      <c r="HN37" s="252"/>
      <c r="HO37" s="252"/>
      <c r="HP37" s="252"/>
      <c r="HQ37" s="252"/>
      <c r="HR37" s="252"/>
      <c r="HS37" s="252"/>
      <c r="HT37" s="252"/>
      <c r="HU37" s="252"/>
      <c r="HV37" s="252"/>
      <c r="HW37" s="252"/>
      <c r="HX37" s="252"/>
      <c r="HY37" s="252"/>
      <c r="HZ37" s="252"/>
      <c r="IA37" s="252"/>
      <c r="IB37" s="252"/>
      <c r="IC37" s="252"/>
      <c r="ID37" s="252"/>
      <c r="IE37" s="252"/>
      <c r="IF37" s="252"/>
      <c r="IG37" s="252"/>
      <c r="IH37" s="252"/>
      <c r="II37" s="252"/>
      <c r="IJ37" s="252"/>
      <c r="IK37" s="252"/>
      <c r="IL37" s="252"/>
      <c r="IM37" s="252"/>
      <c r="IN37" s="252"/>
      <c r="IO37" s="252"/>
      <c r="IP37" s="252"/>
      <c r="IQ37" s="252"/>
      <c r="IR37" s="252"/>
      <c r="IS37" s="252"/>
      <c r="IT37" s="252"/>
      <c r="IU37" s="252"/>
      <c r="IV37" s="252"/>
    </row>
    <row r="38" spans="1:256" s="251" customFormat="1">
      <c r="A38" s="246" t="s">
        <v>421</v>
      </c>
      <c r="B38" s="251">
        <v>1.4</v>
      </c>
      <c r="C38" s="251">
        <v>2.6</v>
      </c>
      <c r="D38" s="251">
        <v>3</v>
      </c>
      <c r="E38" s="251">
        <v>1.172222222</v>
      </c>
      <c r="F38" s="251">
        <v>2.2120339100000002</v>
      </c>
      <c r="G38" s="251">
        <v>17</v>
      </c>
      <c r="H38" s="246">
        <v>2</v>
      </c>
      <c r="I38" s="246"/>
      <c r="J38" s="246" t="s">
        <v>458</v>
      </c>
      <c r="K38" s="246">
        <v>3.2749999999999999</v>
      </c>
      <c r="L38" s="246">
        <v>5.2625000000000002</v>
      </c>
      <c r="M38" s="246">
        <v>2.5</v>
      </c>
      <c r="N38" s="246">
        <v>1.19979166725</v>
      </c>
      <c r="O38" s="246">
        <v>1.40000239</v>
      </c>
      <c r="P38" s="246">
        <v>16.5</v>
      </c>
      <c r="Q38" s="246">
        <v>2</v>
      </c>
      <c r="R38" s="246"/>
      <c r="S38" s="246"/>
      <c r="T38" s="246"/>
      <c r="U38" s="246"/>
      <c r="V38" s="246"/>
      <c r="W38" s="246"/>
      <c r="X38" s="246"/>
      <c r="Y38" s="246"/>
      <c r="Z38" s="246"/>
      <c r="AA38" s="246"/>
      <c r="AB38" s="246"/>
      <c r="AC38" s="246"/>
      <c r="AD38" s="246"/>
      <c r="AE38" s="246"/>
      <c r="AF38" s="246"/>
      <c r="AG38" s="246"/>
      <c r="AH38" s="246"/>
      <c r="AI38" s="246"/>
      <c r="AJ38" s="246"/>
      <c r="AK38" s="246"/>
      <c r="AL38" s="246"/>
      <c r="AM38" s="246"/>
      <c r="AN38" s="246"/>
      <c r="AO38" s="246"/>
      <c r="AP38" s="246"/>
      <c r="AQ38" s="246"/>
      <c r="AR38" s="246"/>
      <c r="AS38" s="246"/>
      <c r="AT38" s="246"/>
      <c r="AU38" s="246"/>
      <c r="AV38" s="246"/>
      <c r="AW38" s="246"/>
      <c r="AX38" s="246"/>
      <c r="AY38" s="246"/>
      <c r="AZ38" s="246"/>
      <c r="BA38" s="246"/>
      <c r="BB38" s="246"/>
      <c r="BC38" s="246"/>
      <c r="BD38" s="246"/>
      <c r="BE38" s="246"/>
      <c r="BF38" s="246"/>
      <c r="BG38" s="246"/>
      <c r="BH38" s="246"/>
      <c r="BI38" s="246"/>
      <c r="BJ38" s="246"/>
      <c r="BK38" s="246"/>
      <c r="BL38" s="246"/>
      <c r="BM38" s="246"/>
      <c r="BN38" s="246"/>
      <c r="BO38" s="246"/>
      <c r="BP38" s="246"/>
      <c r="BQ38" s="246"/>
      <c r="BR38" s="246"/>
      <c r="BS38" s="246"/>
      <c r="BT38" s="246"/>
      <c r="BU38" s="246"/>
      <c r="BV38" s="246"/>
      <c r="BW38" s="246"/>
      <c r="BX38" s="246"/>
      <c r="BY38" s="246"/>
      <c r="BZ38" s="246"/>
      <c r="CA38" s="246"/>
      <c r="CB38" s="246"/>
      <c r="CC38" s="246"/>
      <c r="CD38" s="246"/>
      <c r="CE38" s="246"/>
      <c r="CF38" s="246"/>
      <c r="CG38" s="246"/>
      <c r="CH38" s="246"/>
      <c r="CI38" s="246"/>
      <c r="CJ38" s="246"/>
      <c r="CK38" s="246"/>
      <c r="CL38" s="246"/>
      <c r="CM38" s="246"/>
      <c r="CN38" s="246"/>
      <c r="CO38" s="246"/>
      <c r="CP38" s="246"/>
      <c r="CQ38" s="246"/>
      <c r="CR38" s="246"/>
      <c r="CS38" s="246"/>
      <c r="CT38" s="246"/>
      <c r="CU38" s="246"/>
      <c r="CV38" s="246"/>
      <c r="CW38" s="246"/>
      <c r="CX38" s="246"/>
      <c r="CY38" s="246"/>
      <c r="CZ38" s="246"/>
      <c r="DA38" s="246"/>
      <c r="DB38" s="246"/>
      <c r="DC38" s="246"/>
      <c r="DD38" s="246"/>
      <c r="DE38" s="246"/>
      <c r="DF38" s="246"/>
      <c r="DG38" s="246"/>
      <c r="DH38" s="246"/>
      <c r="DI38" s="246"/>
      <c r="DJ38" s="246"/>
      <c r="DK38" s="246"/>
      <c r="DL38" s="246"/>
      <c r="DM38" s="246"/>
      <c r="DN38" s="246"/>
      <c r="DO38" s="246"/>
      <c r="DP38" s="246"/>
      <c r="DQ38" s="246"/>
      <c r="DR38" s="246"/>
      <c r="DS38" s="246"/>
      <c r="DT38" s="246"/>
      <c r="DU38" s="246"/>
      <c r="DV38" s="246"/>
      <c r="DW38" s="246"/>
      <c r="DX38" s="246"/>
      <c r="DY38" s="246"/>
      <c r="DZ38" s="246"/>
      <c r="EA38" s="246"/>
      <c r="EB38" s="246"/>
      <c r="EC38" s="246"/>
      <c r="ED38" s="246"/>
      <c r="EE38" s="246"/>
      <c r="EF38" s="246"/>
      <c r="EG38" s="246"/>
      <c r="EH38" s="246"/>
      <c r="EI38" s="246"/>
      <c r="EJ38" s="246"/>
      <c r="EK38" s="246"/>
      <c r="EL38" s="246"/>
      <c r="EM38" s="246"/>
      <c r="EN38" s="246"/>
      <c r="EO38" s="246"/>
      <c r="EP38" s="246"/>
      <c r="EQ38" s="246"/>
      <c r="ER38" s="246"/>
      <c r="ES38" s="246"/>
      <c r="ET38" s="246"/>
      <c r="EU38" s="246"/>
      <c r="EV38" s="246"/>
      <c r="EW38" s="246"/>
      <c r="EX38" s="246"/>
      <c r="EY38" s="246"/>
      <c r="EZ38" s="246"/>
      <c r="FA38" s="246"/>
      <c r="FB38" s="246"/>
      <c r="FC38" s="246"/>
      <c r="FD38" s="246"/>
      <c r="FE38" s="246"/>
      <c r="FF38" s="246"/>
      <c r="FG38" s="246"/>
      <c r="FH38" s="246"/>
      <c r="FI38" s="246"/>
      <c r="FJ38" s="246"/>
      <c r="FK38" s="246"/>
      <c r="FL38" s="246"/>
      <c r="FM38" s="246"/>
      <c r="FN38" s="246"/>
      <c r="FO38" s="246"/>
      <c r="FP38" s="246"/>
      <c r="FQ38" s="246"/>
      <c r="FR38" s="246"/>
      <c r="FS38" s="246"/>
      <c r="FT38" s="246"/>
      <c r="FU38" s="246"/>
      <c r="FV38" s="246"/>
      <c r="FW38" s="246"/>
      <c r="FX38" s="246"/>
      <c r="FY38" s="246"/>
      <c r="FZ38" s="246"/>
      <c r="GA38" s="246"/>
      <c r="GB38" s="246"/>
      <c r="GC38" s="246"/>
      <c r="GD38" s="246"/>
      <c r="GE38" s="246"/>
      <c r="GF38" s="246"/>
      <c r="GG38" s="246"/>
      <c r="GH38" s="246"/>
      <c r="GI38" s="246"/>
      <c r="GJ38" s="246"/>
      <c r="GK38" s="246"/>
      <c r="GL38" s="246"/>
      <c r="GM38" s="246"/>
      <c r="GN38" s="246"/>
      <c r="GO38" s="246"/>
      <c r="GP38" s="246"/>
      <c r="GQ38" s="246"/>
      <c r="GR38" s="246"/>
      <c r="GS38" s="246"/>
      <c r="GT38" s="246"/>
      <c r="GU38" s="246"/>
      <c r="GV38" s="246"/>
      <c r="GW38" s="246"/>
      <c r="GX38" s="246"/>
      <c r="GY38" s="246"/>
      <c r="GZ38" s="246"/>
      <c r="HA38" s="246"/>
      <c r="HB38" s="246"/>
      <c r="HC38" s="246"/>
      <c r="HD38" s="246"/>
      <c r="HE38" s="246"/>
      <c r="HF38" s="246"/>
      <c r="HG38" s="246"/>
      <c r="HH38" s="246"/>
      <c r="HI38" s="246"/>
      <c r="HJ38" s="246"/>
      <c r="HK38" s="246"/>
      <c r="HL38" s="246"/>
      <c r="HM38" s="246"/>
      <c r="HN38" s="246"/>
      <c r="HO38" s="246"/>
      <c r="HP38" s="246"/>
      <c r="HQ38" s="246"/>
      <c r="HR38" s="246"/>
      <c r="HS38" s="246"/>
      <c r="HT38" s="246"/>
      <c r="HU38" s="246"/>
      <c r="HV38" s="246"/>
      <c r="HW38" s="246"/>
      <c r="HX38" s="246"/>
      <c r="HY38" s="246"/>
      <c r="HZ38" s="246"/>
      <c r="IA38" s="246"/>
      <c r="IB38" s="246"/>
      <c r="IC38" s="246"/>
      <c r="ID38" s="246"/>
      <c r="IE38" s="246"/>
      <c r="IF38" s="246"/>
      <c r="IG38" s="246"/>
      <c r="IH38" s="246"/>
      <c r="II38" s="246"/>
      <c r="IJ38" s="246"/>
      <c r="IK38" s="246"/>
      <c r="IL38" s="246"/>
      <c r="IM38" s="246"/>
      <c r="IN38" s="246"/>
      <c r="IO38" s="246"/>
      <c r="IP38" s="246"/>
      <c r="IQ38" s="246"/>
      <c r="IR38" s="246"/>
      <c r="IS38" s="246"/>
      <c r="IT38" s="246"/>
      <c r="IU38" s="246"/>
      <c r="IV38" s="246"/>
    </row>
    <row r="39" spans="1:256" s="251" customFormat="1">
      <c r="A39" s="252" t="s">
        <v>421</v>
      </c>
      <c r="B39" s="251">
        <v>2.5</v>
      </c>
      <c r="C39" s="251">
        <v>6</v>
      </c>
      <c r="D39" s="251">
        <v>3</v>
      </c>
      <c r="E39" s="251">
        <v>1.6666666699999999</v>
      </c>
      <c r="F39" s="251" t="s">
        <v>18</v>
      </c>
      <c r="G39" s="251">
        <v>11</v>
      </c>
      <c r="H39" s="252">
        <v>1</v>
      </c>
      <c r="I39" s="252"/>
      <c r="J39" s="252" t="s">
        <v>515</v>
      </c>
      <c r="K39" s="252">
        <v>4.9649999999999999</v>
      </c>
      <c r="L39" s="252">
        <v>7.5650000000000004</v>
      </c>
      <c r="M39" s="252">
        <v>2.6</v>
      </c>
      <c r="N39" s="252">
        <v>1.2888111153000001</v>
      </c>
      <c r="O39" s="252">
        <v>1.509263198976474</v>
      </c>
      <c r="P39" s="252">
        <v>16.3</v>
      </c>
      <c r="Q39" s="252">
        <v>3.3</v>
      </c>
      <c r="R39" s="252"/>
      <c r="S39" s="252"/>
      <c r="T39" s="252"/>
      <c r="U39" s="252"/>
      <c r="V39" s="252"/>
      <c r="W39" s="252"/>
      <c r="X39" s="252"/>
      <c r="Y39" s="252"/>
      <c r="Z39" s="252"/>
      <c r="AA39" s="252"/>
      <c r="AB39" s="252"/>
      <c r="AC39" s="252"/>
      <c r="AD39" s="252"/>
      <c r="AE39" s="252"/>
      <c r="AF39" s="252"/>
      <c r="AG39" s="252"/>
      <c r="AH39" s="252"/>
      <c r="AI39" s="252"/>
      <c r="AJ39" s="252"/>
      <c r="AK39" s="252"/>
      <c r="AL39" s="252"/>
      <c r="AM39" s="252"/>
      <c r="AN39" s="252"/>
      <c r="AO39" s="252"/>
      <c r="AP39" s="252"/>
      <c r="AQ39" s="252"/>
      <c r="AR39" s="252"/>
      <c r="AS39" s="252"/>
      <c r="AT39" s="252"/>
      <c r="AU39" s="252"/>
      <c r="AV39" s="252"/>
      <c r="AW39" s="252"/>
      <c r="AX39" s="252"/>
      <c r="AY39" s="252"/>
      <c r="AZ39" s="252"/>
      <c r="BA39" s="252"/>
      <c r="BB39" s="252"/>
      <c r="BC39" s="252"/>
      <c r="BD39" s="252"/>
      <c r="BE39" s="252"/>
      <c r="BF39" s="252"/>
      <c r="BG39" s="252"/>
      <c r="BH39" s="252"/>
      <c r="BI39" s="252"/>
      <c r="BJ39" s="252"/>
      <c r="BK39" s="252"/>
      <c r="BL39" s="252"/>
      <c r="BM39" s="252"/>
      <c r="BN39" s="252"/>
      <c r="BO39" s="252"/>
      <c r="BP39" s="252"/>
      <c r="BQ39" s="252"/>
      <c r="BR39" s="252"/>
      <c r="BS39" s="252"/>
      <c r="BT39" s="252"/>
      <c r="BU39" s="252"/>
      <c r="BV39" s="252"/>
      <c r="BW39" s="252"/>
      <c r="BX39" s="252"/>
      <c r="BY39" s="252"/>
      <c r="BZ39" s="252"/>
      <c r="CA39" s="252"/>
      <c r="CB39" s="252"/>
      <c r="CC39" s="252"/>
      <c r="CD39" s="252"/>
      <c r="CE39" s="252"/>
      <c r="CF39" s="252"/>
      <c r="CG39" s="252"/>
      <c r="CH39" s="252"/>
      <c r="CI39" s="252"/>
      <c r="CJ39" s="252"/>
      <c r="CK39" s="252"/>
      <c r="CL39" s="252"/>
      <c r="CM39" s="252"/>
      <c r="CN39" s="252"/>
      <c r="CO39" s="252"/>
      <c r="CP39" s="252"/>
      <c r="CQ39" s="252"/>
      <c r="CR39" s="252"/>
      <c r="CS39" s="252"/>
      <c r="CT39" s="252"/>
      <c r="CU39" s="252"/>
      <c r="CV39" s="252"/>
      <c r="CW39" s="252"/>
      <c r="CX39" s="252"/>
      <c r="CY39" s="252"/>
      <c r="CZ39" s="252"/>
      <c r="DA39" s="252"/>
      <c r="DB39" s="252"/>
      <c r="DC39" s="252"/>
      <c r="DD39" s="252"/>
      <c r="DE39" s="252"/>
      <c r="DF39" s="252"/>
      <c r="DG39" s="252"/>
      <c r="DH39" s="252"/>
      <c r="DI39" s="252"/>
      <c r="DJ39" s="252"/>
      <c r="DK39" s="252"/>
      <c r="DL39" s="252"/>
      <c r="DM39" s="252"/>
      <c r="DN39" s="252"/>
      <c r="DO39" s="252"/>
      <c r="DP39" s="252"/>
      <c r="DQ39" s="252"/>
      <c r="DR39" s="252"/>
      <c r="DS39" s="252"/>
      <c r="DT39" s="252"/>
      <c r="DU39" s="252"/>
      <c r="DV39" s="252"/>
      <c r="DW39" s="252"/>
      <c r="DX39" s="252"/>
      <c r="DY39" s="252"/>
      <c r="DZ39" s="252"/>
      <c r="EA39" s="252"/>
      <c r="EB39" s="252"/>
      <c r="EC39" s="252"/>
      <c r="ED39" s="252"/>
      <c r="EE39" s="252"/>
      <c r="EF39" s="252"/>
      <c r="EG39" s="252"/>
      <c r="EH39" s="252"/>
      <c r="EI39" s="252"/>
      <c r="EJ39" s="252"/>
      <c r="EK39" s="252"/>
      <c r="EL39" s="252"/>
      <c r="EM39" s="252"/>
      <c r="EN39" s="252"/>
      <c r="EO39" s="252"/>
      <c r="EP39" s="252"/>
      <c r="EQ39" s="252"/>
      <c r="ER39" s="252"/>
      <c r="ES39" s="252"/>
      <c r="ET39" s="252"/>
      <c r="EU39" s="252"/>
      <c r="EV39" s="252"/>
      <c r="EW39" s="252"/>
      <c r="EX39" s="252"/>
      <c r="EY39" s="252"/>
      <c r="EZ39" s="252"/>
      <c r="FA39" s="252"/>
      <c r="FB39" s="252"/>
      <c r="FC39" s="252"/>
      <c r="FD39" s="252"/>
      <c r="FE39" s="252"/>
      <c r="FF39" s="252"/>
      <c r="FG39" s="252"/>
      <c r="FH39" s="252"/>
      <c r="FI39" s="252"/>
      <c r="FJ39" s="252"/>
      <c r="FK39" s="252"/>
      <c r="FL39" s="252"/>
      <c r="FM39" s="252"/>
      <c r="FN39" s="252"/>
      <c r="FO39" s="252"/>
      <c r="FP39" s="252"/>
      <c r="FQ39" s="252"/>
      <c r="FR39" s="252"/>
      <c r="FS39" s="252"/>
      <c r="FT39" s="252"/>
      <c r="FU39" s="252"/>
      <c r="FV39" s="252"/>
      <c r="FW39" s="252"/>
      <c r="FX39" s="252"/>
      <c r="FY39" s="252"/>
      <c r="FZ39" s="252"/>
      <c r="GA39" s="252"/>
      <c r="GB39" s="252"/>
      <c r="GC39" s="252"/>
      <c r="GD39" s="252"/>
      <c r="GE39" s="252"/>
      <c r="GF39" s="252"/>
      <c r="GG39" s="252"/>
      <c r="GH39" s="252"/>
      <c r="GI39" s="252"/>
      <c r="GJ39" s="252"/>
      <c r="GK39" s="252"/>
      <c r="GL39" s="252"/>
      <c r="GM39" s="252"/>
      <c r="GN39" s="252"/>
      <c r="GO39" s="252"/>
      <c r="GP39" s="252"/>
      <c r="GQ39" s="252"/>
      <c r="GR39" s="252"/>
      <c r="GS39" s="252"/>
      <c r="GT39" s="252"/>
      <c r="GU39" s="252"/>
      <c r="GV39" s="252"/>
      <c r="GW39" s="252"/>
      <c r="GX39" s="252"/>
      <c r="GY39" s="252"/>
      <c r="GZ39" s="252"/>
      <c r="HA39" s="252"/>
      <c r="HB39" s="252"/>
      <c r="HC39" s="252"/>
      <c r="HD39" s="252"/>
      <c r="HE39" s="252"/>
      <c r="HF39" s="252"/>
      <c r="HG39" s="252"/>
      <c r="HH39" s="252"/>
      <c r="HI39" s="252"/>
      <c r="HJ39" s="252"/>
      <c r="HK39" s="252"/>
      <c r="HL39" s="252"/>
      <c r="HM39" s="252"/>
      <c r="HN39" s="252"/>
      <c r="HO39" s="252"/>
      <c r="HP39" s="252"/>
      <c r="HQ39" s="252"/>
      <c r="HR39" s="252"/>
      <c r="HS39" s="252"/>
      <c r="HT39" s="252"/>
      <c r="HU39" s="252"/>
      <c r="HV39" s="252"/>
      <c r="HW39" s="252"/>
      <c r="HX39" s="252"/>
      <c r="HY39" s="252"/>
      <c r="HZ39" s="252"/>
      <c r="IA39" s="252"/>
      <c r="IB39" s="252"/>
      <c r="IC39" s="252"/>
      <c r="ID39" s="252"/>
      <c r="IE39" s="252"/>
      <c r="IF39" s="252"/>
      <c r="IG39" s="252"/>
      <c r="IH39" s="252"/>
      <c r="II39" s="252"/>
      <c r="IJ39" s="252"/>
      <c r="IK39" s="252"/>
      <c r="IL39" s="252"/>
      <c r="IM39" s="252"/>
      <c r="IN39" s="252"/>
      <c r="IO39" s="252"/>
      <c r="IP39" s="252"/>
      <c r="IQ39" s="252"/>
      <c r="IR39" s="252"/>
      <c r="IS39" s="252"/>
      <c r="IT39" s="252"/>
      <c r="IU39" s="252"/>
      <c r="IV39" s="252"/>
    </row>
    <row r="40" spans="1:256" s="251" customFormat="1">
      <c r="A40" s="246" t="s">
        <v>421</v>
      </c>
      <c r="B40" s="251">
        <v>1.3</v>
      </c>
      <c r="C40" s="251">
        <v>7.25</v>
      </c>
      <c r="D40" s="251">
        <v>3</v>
      </c>
      <c r="E40" s="251">
        <v>1.43333333</v>
      </c>
      <c r="F40" s="251">
        <v>1.3730758700000001</v>
      </c>
      <c r="G40" s="251">
        <v>18</v>
      </c>
      <c r="H40" s="246">
        <v>3</v>
      </c>
      <c r="I40" s="246"/>
      <c r="J40" s="246" t="s">
        <v>344</v>
      </c>
      <c r="K40" s="246">
        <v>2.2000000000000002</v>
      </c>
      <c r="L40" s="246">
        <v>4.8</v>
      </c>
      <c r="M40" s="246">
        <v>3</v>
      </c>
      <c r="N40" s="246">
        <v>1.3126388900000001</v>
      </c>
      <c r="O40" s="246">
        <v>1.2710698300000001</v>
      </c>
      <c r="P40" s="246">
        <v>16</v>
      </c>
      <c r="Q40" s="246">
        <v>1.5</v>
      </c>
      <c r="R40" s="246"/>
      <c r="S40" s="246"/>
      <c r="T40" s="246"/>
      <c r="U40" s="246"/>
      <c r="V40" s="246"/>
      <c r="W40" s="246"/>
      <c r="X40" s="246"/>
      <c r="Y40" s="246"/>
      <c r="Z40" s="246"/>
      <c r="AA40" s="246"/>
      <c r="AB40" s="246"/>
      <c r="AC40" s="246"/>
      <c r="AD40" s="246"/>
      <c r="AE40" s="246"/>
      <c r="AF40" s="246"/>
      <c r="AG40" s="246"/>
      <c r="AH40" s="246"/>
      <c r="AI40" s="246"/>
      <c r="AJ40" s="246"/>
      <c r="AK40" s="246"/>
      <c r="AL40" s="246"/>
      <c r="AM40" s="246"/>
      <c r="AN40" s="246"/>
      <c r="AO40" s="246"/>
      <c r="AP40" s="246"/>
      <c r="AQ40" s="246"/>
      <c r="AR40" s="246"/>
      <c r="AS40" s="246"/>
      <c r="AT40" s="246"/>
      <c r="AU40" s="246"/>
      <c r="AV40" s="246"/>
      <c r="AW40" s="246"/>
      <c r="AX40" s="246"/>
      <c r="AY40" s="246"/>
      <c r="AZ40" s="246"/>
      <c r="BA40" s="246"/>
      <c r="BB40" s="246"/>
      <c r="BC40" s="246"/>
      <c r="BD40" s="246"/>
      <c r="BE40" s="246"/>
      <c r="BF40" s="246"/>
      <c r="BG40" s="246"/>
      <c r="BH40" s="246"/>
      <c r="BI40" s="246"/>
      <c r="BJ40" s="246"/>
      <c r="BK40" s="246"/>
      <c r="BL40" s="246"/>
      <c r="BM40" s="246"/>
      <c r="BN40" s="246"/>
      <c r="BO40" s="246"/>
      <c r="BP40" s="246"/>
      <c r="BQ40" s="246"/>
      <c r="BR40" s="246"/>
      <c r="BS40" s="246"/>
      <c r="BT40" s="246"/>
      <c r="BU40" s="246"/>
      <c r="BV40" s="246"/>
      <c r="BW40" s="246"/>
      <c r="BX40" s="246"/>
      <c r="BY40" s="246"/>
      <c r="BZ40" s="246"/>
      <c r="CA40" s="246"/>
      <c r="CB40" s="246"/>
      <c r="CC40" s="246"/>
      <c r="CD40" s="246"/>
      <c r="CE40" s="246"/>
      <c r="CF40" s="246"/>
      <c r="CG40" s="246"/>
      <c r="CH40" s="246"/>
      <c r="CI40" s="246"/>
      <c r="CJ40" s="246"/>
      <c r="CK40" s="246"/>
      <c r="CL40" s="246"/>
      <c r="CM40" s="246"/>
      <c r="CN40" s="246"/>
      <c r="CO40" s="246"/>
      <c r="CP40" s="246"/>
      <c r="CQ40" s="246"/>
      <c r="CR40" s="246"/>
      <c r="CS40" s="246"/>
      <c r="CT40" s="246"/>
      <c r="CU40" s="246"/>
      <c r="CV40" s="246"/>
      <c r="CW40" s="246"/>
      <c r="CX40" s="246"/>
      <c r="CY40" s="246"/>
      <c r="CZ40" s="246"/>
      <c r="DA40" s="246"/>
      <c r="DB40" s="246"/>
      <c r="DC40" s="246"/>
      <c r="DD40" s="246"/>
      <c r="DE40" s="246"/>
      <c r="DF40" s="246"/>
      <c r="DG40" s="246"/>
      <c r="DH40" s="246"/>
      <c r="DI40" s="246"/>
      <c r="DJ40" s="246"/>
      <c r="DK40" s="246"/>
      <c r="DL40" s="246"/>
      <c r="DM40" s="246"/>
      <c r="DN40" s="246"/>
      <c r="DO40" s="246"/>
      <c r="DP40" s="246"/>
      <c r="DQ40" s="246"/>
      <c r="DR40" s="246"/>
      <c r="DS40" s="246"/>
      <c r="DT40" s="246"/>
      <c r="DU40" s="246"/>
      <c r="DV40" s="246"/>
      <c r="DW40" s="246"/>
      <c r="DX40" s="246"/>
      <c r="DY40" s="246"/>
      <c r="DZ40" s="246"/>
      <c r="EA40" s="246"/>
      <c r="EB40" s="246"/>
      <c r="EC40" s="246"/>
      <c r="ED40" s="246"/>
      <c r="EE40" s="246"/>
      <c r="EF40" s="246"/>
      <c r="EG40" s="246"/>
      <c r="EH40" s="246"/>
      <c r="EI40" s="246"/>
      <c r="EJ40" s="246"/>
      <c r="EK40" s="246"/>
      <c r="EL40" s="246"/>
      <c r="EM40" s="246"/>
      <c r="EN40" s="246"/>
      <c r="EO40" s="246"/>
      <c r="EP40" s="246"/>
      <c r="EQ40" s="246"/>
      <c r="ER40" s="246"/>
      <c r="ES40" s="246"/>
      <c r="ET40" s="246"/>
      <c r="EU40" s="246"/>
      <c r="EV40" s="246"/>
      <c r="EW40" s="246"/>
      <c r="EX40" s="246"/>
      <c r="EY40" s="246"/>
      <c r="EZ40" s="246"/>
      <c r="FA40" s="246"/>
      <c r="FB40" s="246"/>
      <c r="FC40" s="246"/>
      <c r="FD40" s="246"/>
      <c r="FE40" s="246"/>
      <c r="FF40" s="246"/>
      <c r="FG40" s="246"/>
      <c r="FH40" s="246"/>
      <c r="FI40" s="246"/>
      <c r="FJ40" s="246"/>
      <c r="FK40" s="246"/>
      <c r="FL40" s="246"/>
      <c r="FM40" s="246"/>
      <c r="FN40" s="246"/>
      <c r="FO40" s="246"/>
      <c r="FP40" s="246"/>
      <c r="FQ40" s="246"/>
      <c r="FR40" s="246"/>
      <c r="FS40" s="246"/>
      <c r="FT40" s="246"/>
      <c r="FU40" s="246"/>
      <c r="FV40" s="246"/>
      <c r="FW40" s="246"/>
      <c r="FX40" s="246"/>
      <c r="FY40" s="246"/>
      <c r="FZ40" s="246"/>
      <c r="GA40" s="246"/>
      <c r="GB40" s="246"/>
      <c r="GC40" s="246"/>
      <c r="GD40" s="246"/>
      <c r="GE40" s="246"/>
      <c r="GF40" s="246"/>
      <c r="GG40" s="246"/>
      <c r="GH40" s="246"/>
      <c r="GI40" s="246"/>
      <c r="GJ40" s="246"/>
      <c r="GK40" s="246"/>
      <c r="GL40" s="246"/>
      <c r="GM40" s="246"/>
      <c r="GN40" s="246"/>
      <c r="GO40" s="246"/>
      <c r="GP40" s="246"/>
      <c r="GQ40" s="246"/>
      <c r="GR40" s="246"/>
      <c r="GS40" s="246"/>
      <c r="GT40" s="246"/>
      <c r="GU40" s="246"/>
      <c r="GV40" s="246"/>
      <c r="GW40" s="246"/>
      <c r="GX40" s="246"/>
      <c r="GY40" s="246"/>
      <c r="GZ40" s="246"/>
      <c r="HA40" s="246"/>
      <c r="HB40" s="246"/>
      <c r="HC40" s="246"/>
      <c r="HD40" s="246"/>
      <c r="HE40" s="246"/>
      <c r="HF40" s="246"/>
      <c r="HG40" s="246"/>
      <c r="HH40" s="246"/>
      <c r="HI40" s="246"/>
      <c r="HJ40" s="246"/>
      <c r="HK40" s="246"/>
      <c r="HL40" s="246"/>
      <c r="HM40" s="246"/>
      <c r="HN40" s="246"/>
      <c r="HO40" s="246"/>
      <c r="HP40" s="246"/>
      <c r="HQ40" s="246"/>
      <c r="HR40" s="246"/>
      <c r="HS40" s="246"/>
      <c r="HT40" s="246"/>
      <c r="HU40" s="246"/>
      <c r="HV40" s="246"/>
      <c r="HW40" s="246"/>
      <c r="HX40" s="246"/>
      <c r="HY40" s="246"/>
      <c r="HZ40" s="246"/>
      <c r="IA40" s="246"/>
      <c r="IB40" s="246"/>
      <c r="IC40" s="246"/>
      <c r="ID40" s="246"/>
      <c r="IE40" s="246"/>
      <c r="IF40" s="246"/>
      <c r="IG40" s="246"/>
      <c r="IH40" s="246"/>
      <c r="II40" s="246"/>
      <c r="IJ40" s="246"/>
      <c r="IK40" s="246"/>
      <c r="IL40" s="246"/>
      <c r="IM40" s="246"/>
      <c r="IN40" s="246"/>
      <c r="IO40" s="246"/>
      <c r="IP40" s="246"/>
      <c r="IQ40" s="246"/>
      <c r="IR40" s="246"/>
      <c r="IS40" s="246"/>
      <c r="IT40" s="246"/>
      <c r="IU40" s="246"/>
      <c r="IV40" s="246"/>
    </row>
    <row r="41" spans="1:256" s="251" customFormat="1">
      <c r="A41" s="252" t="s">
        <v>421</v>
      </c>
      <c r="B41" s="251">
        <v>2.2000000000000002</v>
      </c>
      <c r="C41" s="251">
        <v>4.8</v>
      </c>
      <c r="D41" s="251">
        <v>3</v>
      </c>
      <c r="E41" s="251">
        <v>1.3125</v>
      </c>
      <c r="F41" s="251">
        <v>1.27118591</v>
      </c>
      <c r="G41" s="251">
        <v>17</v>
      </c>
      <c r="H41" s="252">
        <v>2</v>
      </c>
      <c r="I41" s="252"/>
      <c r="J41" s="252" t="s">
        <v>621</v>
      </c>
      <c r="K41" s="252">
        <v>3.6</v>
      </c>
      <c r="L41" s="252" t="s">
        <v>18</v>
      </c>
      <c r="M41" s="252">
        <v>2</v>
      </c>
      <c r="N41" s="252">
        <v>1.028333333</v>
      </c>
      <c r="O41" s="252" t="s">
        <v>18</v>
      </c>
      <c r="P41" s="252">
        <v>9</v>
      </c>
      <c r="Q41" s="252">
        <v>2</v>
      </c>
      <c r="R41" s="252"/>
      <c r="S41" s="252"/>
      <c r="T41" s="252"/>
      <c r="U41" s="252"/>
      <c r="V41" s="252"/>
      <c r="W41" s="252"/>
      <c r="X41" s="252"/>
      <c r="Y41" s="252"/>
      <c r="Z41" s="252"/>
      <c r="AA41" s="252"/>
      <c r="AB41" s="252"/>
      <c r="AC41" s="252"/>
      <c r="AD41" s="252"/>
      <c r="AE41" s="252"/>
      <c r="AF41" s="252"/>
      <c r="AG41" s="252"/>
      <c r="AH41" s="252"/>
      <c r="AI41" s="252"/>
      <c r="AJ41" s="252"/>
      <c r="AK41" s="252"/>
      <c r="AL41" s="252"/>
      <c r="AM41" s="252"/>
      <c r="AN41" s="252"/>
      <c r="AO41" s="252"/>
      <c r="AP41" s="252"/>
      <c r="AQ41" s="252"/>
      <c r="AR41" s="252"/>
      <c r="AS41" s="252"/>
      <c r="AT41" s="252"/>
      <c r="AU41" s="252"/>
      <c r="AV41" s="252"/>
      <c r="AW41" s="252"/>
      <c r="AX41" s="252"/>
      <c r="AY41" s="252"/>
      <c r="AZ41" s="252"/>
      <c r="BA41" s="252"/>
      <c r="BB41" s="252"/>
      <c r="BC41" s="252"/>
      <c r="BD41" s="252"/>
      <c r="BE41" s="252"/>
      <c r="BF41" s="252"/>
      <c r="BG41" s="252"/>
      <c r="BH41" s="252"/>
      <c r="BI41" s="252"/>
      <c r="BJ41" s="252"/>
      <c r="BK41" s="252"/>
      <c r="BL41" s="252"/>
      <c r="BM41" s="252"/>
      <c r="BN41" s="252"/>
      <c r="BO41" s="252"/>
      <c r="BP41" s="252"/>
      <c r="BQ41" s="252"/>
      <c r="BR41" s="252"/>
      <c r="BS41" s="252"/>
      <c r="BT41" s="252"/>
      <c r="BU41" s="252"/>
      <c r="BV41" s="252"/>
      <c r="BW41" s="252"/>
      <c r="BX41" s="252"/>
      <c r="BY41" s="252"/>
      <c r="BZ41" s="252"/>
      <c r="CA41" s="252"/>
      <c r="CB41" s="252"/>
      <c r="CC41" s="252"/>
      <c r="CD41" s="252"/>
      <c r="CE41" s="252"/>
      <c r="CF41" s="252"/>
      <c r="CG41" s="252"/>
      <c r="CH41" s="252"/>
      <c r="CI41" s="252"/>
      <c r="CJ41" s="252"/>
      <c r="CK41" s="252"/>
      <c r="CL41" s="252"/>
      <c r="CM41" s="252"/>
      <c r="CN41" s="252"/>
      <c r="CO41" s="252"/>
      <c r="CP41" s="252"/>
      <c r="CQ41" s="252"/>
      <c r="CR41" s="252"/>
      <c r="CS41" s="252"/>
      <c r="CT41" s="252"/>
      <c r="CU41" s="252"/>
      <c r="CV41" s="252"/>
      <c r="CW41" s="252"/>
      <c r="CX41" s="252"/>
      <c r="CY41" s="252"/>
      <c r="CZ41" s="252"/>
      <c r="DA41" s="252"/>
      <c r="DB41" s="252"/>
      <c r="DC41" s="252"/>
      <c r="DD41" s="252"/>
      <c r="DE41" s="252"/>
      <c r="DF41" s="252"/>
      <c r="DG41" s="252"/>
      <c r="DH41" s="252"/>
      <c r="DI41" s="252"/>
      <c r="DJ41" s="252"/>
      <c r="DK41" s="252"/>
      <c r="DL41" s="252"/>
      <c r="DM41" s="252"/>
      <c r="DN41" s="252"/>
      <c r="DO41" s="252"/>
      <c r="DP41" s="252"/>
      <c r="DQ41" s="252"/>
      <c r="DR41" s="252"/>
      <c r="DS41" s="252"/>
      <c r="DT41" s="252"/>
      <c r="DU41" s="252"/>
      <c r="DV41" s="252"/>
      <c r="DW41" s="252"/>
      <c r="DX41" s="252"/>
      <c r="DY41" s="252"/>
      <c r="DZ41" s="252"/>
      <c r="EA41" s="252"/>
      <c r="EB41" s="252"/>
      <c r="EC41" s="252"/>
      <c r="ED41" s="252"/>
      <c r="EE41" s="252"/>
      <c r="EF41" s="252"/>
      <c r="EG41" s="252"/>
      <c r="EH41" s="252"/>
      <c r="EI41" s="252"/>
      <c r="EJ41" s="252"/>
      <c r="EK41" s="252"/>
      <c r="EL41" s="252"/>
      <c r="EM41" s="252"/>
      <c r="EN41" s="252"/>
      <c r="EO41" s="252"/>
      <c r="EP41" s="252"/>
      <c r="EQ41" s="252"/>
      <c r="ER41" s="252"/>
      <c r="ES41" s="252"/>
      <c r="ET41" s="252"/>
      <c r="EU41" s="252"/>
      <c r="EV41" s="252"/>
      <c r="EW41" s="252"/>
      <c r="EX41" s="252"/>
      <c r="EY41" s="252"/>
      <c r="EZ41" s="252"/>
      <c r="FA41" s="252"/>
      <c r="FB41" s="252"/>
      <c r="FC41" s="252"/>
      <c r="FD41" s="252"/>
      <c r="FE41" s="252"/>
      <c r="FF41" s="252"/>
      <c r="FG41" s="252"/>
      <c r="FH41" s="252"/>
      <c r="FI41" s="252"/>
      <c r="FJ41" s="252"/>
      <c r="FK41" s="252"/>
      <c r="FL41" s="252"/>
      <c r="FM41" s="252"/>
      <c r="FN41" s="252"/>
      <c r="FO41" s="252"/>
      <c r="FP41" s="252"/>
      <c r="FQ41" s="252"/>
      <c r="FR41" s="252"/>
      <c r="FS41" s="252"/>
      <c r="FT41" s="252"/>
      <c r="FU41" s="252"/>
      <c r="FV41" s="252"/>
      <c r="FW41" s="252"/>
      <c r="FX41" s="252"/>
      <c r="FY41" s="252"/>
      <c r="FZ41" s="252"/>
      <c r="GA41" s="252"/>
      <c r="GB41" s="252"/>
      <c r="GC41" s="252"/>
      <c r="GD41" s="252"/>
      <c r="GE41" s="252"/>
      <c r="GF41" s="252"/>
      <c r="GG41" s="252"/>
      <c r="GH41" s="252"/>
      <c r="GI41" s="252"/>
      <c r="GJ41" s="252"/>
      <c r="GK41" s="252"/>
      <c r="GL41" s="252"/>
      <c r="GM41" s="252"/>
      <c r="GN41" s="252"/>
      <c r="GO41" s="252"/>
      <c r="GP41" s="252"/>
      <c r="GQ41" s="252"/>
      <c r="GR41" s="252"/>
      <c r="GS41" s="252"/>
      <c r="GT41" s="252"/>
      <c r="GU41" s="252"/>
      <c r="GV41" s="252"/>
      <c r="GW41" s="252"/>
      <c r="GX41" s="252"/>
      <c r="GY41" s="252"/>
      <c r="GZ41" s="252"/>
      <c r="HA41" s="252"/>
      <c r="HB41" s="252"/>
      <c r="HC41" s="252"/>
      <c r="HD41" s="252"/>
      <c r="HE41" s="252"/>
      <c r="HF41" s="252"/>
      <c r="HG41" s="252"/>
      <c r="HH41" s="252"/>
      <c r="HI41" s="252"/>
      <c r="HJ41" s="252"/>
      <c r="HK41" s="252"/>
      <c r="HL41" s="252"/>
      <c r="HM41" s="252"/>
      <c r="HN41" s="252"/>
      <c r="HO41" s="252"/>
      <c r="HP41" s="252"/>
      <c r="HQ41" s="252"/>
      <c r="HR41" s="252"/>
      <c r="HS41" s="252"/>
      <c r="HT41" s="252"/>
      <c r="HU41" s="252"/>
      <c r="HV41" s="252"/>
      <c r="HW41" s="252"/>
      <c r="HX41" s="252"/>
      <c r="HY41" s="252"/>
      <c r="HZ41" s="252"/>
      <c r="IA41" s="252"/>
      <c r="IB41" s="252"/>
      <c r="IC41" s="252"/>
      <c r="ID41" s="252"/>
      <c r="IE41" s="252"/>
      <c r="IF41" s="252"/>
      <c r="IG41" s="252"/>
      <c r="IH41" s="252"/>
      <c r="II41" s="252"/>
      <c r="IJ41" s="252"/>
      <c r="IK41" s="252"/>
      <c r="IL41" s="252"/>
      <c r="IM41" s="252"/>
      <c r="IN41" s="252"/>
      <c r="IO41" s="252"/>
      <c r="IP41" s="252"/>
      <c r="IQ41" s="252"/>
      <c r="IR41" s="252"/>
      <c r="IS41" s="252"/>
      <c r="IT41" s="252"/>
      <c r="IU41" s="252"/>
      <c r="IV41" s="252"/>
    </row>
    <row r="42" spans="1:256" s="251" customFormat="1">
      <c r="A42" s="246" t="s">
        <v>421</v>
      </c>
      <c r="B42" s="251">
        <v>3.85</v>
      </c>
      <c r="C42" s="251">
        <v>6.35</v>
      </c>
      <c r="D42" s="251">
        <v>3</v>
      </c>
      <c r="E42" s="251">
        <v>1.36111111</v>
      </c>
      <c r="F42" s="251">
        <v>1.3427670300000001</v>
      </c>
      <c r="G42" s="251">
        <v>26</v>
      </c>
      <c r="H42" s="246">
        <v>1</v>
      </c>
      <c r="I42" s="246"/>
      <c r="J42" s="246" t="s">
        <v>518</v>
      </c>
      <c r="K42" s="246">
        <v>3.8190476190476197</v>
      </c>
      <c r="L42" s="246">
        <v>5.8849999999999998</v>
      </c>
      <c r="M42" s="246">
        <v>2.2272727272727271</v>
      </c>
      <c r="N42" s="246">
        <v>1.2161237385000001</v>
      </c>
      <c r="O42" s="246">
        <v>1.2622356802322383</v>
      </c>
      <c r="P42" s="246">
        <v>14.545454545454545</v>
      </c>
      <c r="Q42" s="246">
        <v>5.1818181818181817</v>
      </c>
      <c r="R42" s="246"/>
      <c r="S42" s="246"/>
      <c r="T42" s="246"/>
      <c r="U42" s="246"/>
      <c r="V42" s="246"/>
      <c r="W42" s="246"/>
      <c r="X42" s="246"/>
      <c r="Y42" s="246"/>
      <c r="Z42" s="246"/>
      <c r="AA42" s="246"/>
      <c r="AB42" s="246"/>
      <c r="AC42" s="246"/>
      <c r="AD42" s="246"/>
      <c r="AE42" s="246"/>
      <c r="AF42" s="246"/>
      <c r="AG42" s="246"/>
      <c r="AH42" s="246"/>
      <c r="AI42" s="246"/>
      <c r="AJ42" s="246"/>
      <c r="AK42" s="246"/>
      <c r="AL42" s="246"/>
      <c r="AM42" s="246"/>
      <c r="AN42" s="246"/>
      <c r="AO42" s="246"/>
      <c r="AP42" s="246"/>
      <c r="AQ42" s="246"/>
      <c r="AR42" s="246"/>
      <c r="AS42" s="246"/>
      <c r="AT42" s="246"/>
      <c r="AU42" s="246"/>
      <c r="AV42" s="246"/>
      <c r="AW42" s="246"/>
      <c r="AX42" s="246"/>
      <c r="AY42" s="246"/>
      <c r="AZ42" s="246"/>
      <c r="BA42" s="246"/>
      <c r="BB42" s="246"/>
      <c r="BC42" s="246"/>
      <c r="BD42" s="246"/>
      <c r="BE42" s="246"/>
      <c r="BF42" s="246"/>
      <c r="BG42" s="246"/>
      <c r="BH42" s="246"/>
      <c r="BI42" s="246"/>
      <c r="BJ42" s="246"/>
      <c r="BK42" s="246"/>
      <c r="BL42" s="246"/>
      <c r="BM42" s="246"/>
      <c r="BN42" s="246"/>
      <c r="BO42" s="246"/>
      <c r="BP42" s="246"/>
      <c r="BQ42" s="246"/>
      <c r="BR42" s="246"/>
      <c r="BS42" s="246"/>
      <c r="BT42" s="246"/>
      <c r="BU42" s="246"/>
      <c r="BV42" s="246"/>
      <c r="BW42" s="246"/>
      <c r="BX42" s="246"/>
      <c r="BY42" s="246"/>
      <c r="BZ42" s="246"/>
      <c r="CA42" s="246"/>
      <c r="CB42" s="246"/>
      <c r="CC42" s="246"/>
      <c r="CD42" s="246"/>
      <c r="CE42" s="246"/>
      <c r="CF42" s="246"/>
      <c r="CG42" s="246"/>
      <c r="CH42" s="246"/>
      <c r="CI42" s="246"/>
      <c r="CJ42" s="246"/>
      <c r="CK42" s="246"/>
      <c r="CL42" s="246"/>
      <c r="CM42" s="246"/>
      <c r="CN42" s="246"/>
      <c r="CO42" s="246"/>
      <c r="CP42" s="246"/>
      <c r="CQ42" s="246"/>
      <c r="CR42" s="246"/>
      <c r="CS42" s="246"/>
      <c r="CT42" s="246"/>
      <c r="CU42" s="246"/>
      <c r="CV42" s="246"/>
      <c r="CW42" s="246"/>
      <c r="CX42" s="246"/>
      <c r="CY42" s="246"/>
      <c r="CZ42" s="246"/>
      <c r="DA42" s="246"/>
      <c r="DB42" s="246"/>
      <c r="DC42" s="246"/>
      <c r="DD42" s="246"/>
      <c r="DE42" s="246"/>
      <c r="DF42" s="246"/>
      <c r="DG42" s="246"/>
      <c r="DH42" s="246"/>
      <c r="DI42" s="246"/>
      <c r="DJ42" s="246"/>
      <c r="DK42" s="246"/>
      <c r="DL42" s="246"/>
      <c r="DM42" s="246"/>
      <c r="DN42" s="246"/>
      <c r="DO42" s="246"/>
      <c r="DP42" s="246"/>
      <c r="DQ42" s="246"/>
      <c r="DR42" s="246"/>
      <c r="DS42" s="246"/>
      <c r="DT42" s="246"/>
      <c r="DU42" s="246"/>
      <c r="DV42" s="246"/>
      <c r="DW42" s="246"/>
      <c r="DX42" s="246"/>
      <c r="DY42" s="246"/>
      <c r="DZ42" s="246"/>
      <c r="EA42" s="246"/>
      <c r="EB42" s="246"/>
      <c r="EC42" s="246"/>
      <c r="ED42" s="246"/>
      <c r="EE42" s="246"/>
      <c r="EF42" s="246"/>
      <c r="EG42" s="246"/>
      <c r="EH42" s="246"/>
      <c r="EI42" s="246"/>
      <c r="EJ42" s="246"/>
      <c r="EK42" s="246"/>
      <c r="EL42" s="246"/>
      <c r="EM42" s="246"/>
      <c r="EN42" s="246"/>
      <c r="EO42" s="246"/>
      <c r="EP42" s="246"/>
      <c r="EQ42" s="246"/>
      <c r="ER42" s="246"/>
      <c r="ES42" s="246"/>
      <c r="ET42" s="246"/>
      <c r="EU42" s="246"/>
      <c r="EV42" s="246"/>
      <c r="EW42" s="246"/>
      <c r="EX42" s="246"/>
      <c r="EY42" s="246"/>
      <c r="EZ42" s="246"/>
      <c r="FA42" s="246"/>
      <c r="FB42" s="246"/>
      <c r="FC42" s="246"/>
      <c r="FD42" s="246"/>
      <c r="FE42" s="246"/>
      <c r="FF42" s="246"/>
      <c r="FG42" s="246"/>
      <c r="FH42" s="246"/>
      <c r="FI42" s="246"/>
      <c r="FJ42" s="246"/>
      <c r="FK42" s="246"/>
      <c r="FL42" s="246"/>
      <c r="FM42" s="246"/>
      <c r="FN42" s="246"/>
      <c r="FO42" s="246"/>
      <c r="FP42" s="246"/>
      <c r="FQ42" s="246"/>
      <c r="FR42" s="246"/>
      <c r="FS42" s="246"/>
      <c r="FT42" s="246"/>
      <c r="FU42" s="246"/>
      <c r="FV42" s="246"/>
      <c r="FW42" s="246"/>
      <c r="FX42" s="246"/>
      <c r="FY42" s="246"/>
      <c r="FZ42" s="246"/>
      <c r="GA42" s="246"/>
      <c r="GB42" s="246"/>
      <c r="GC42" s="246"/>
      <c r="GD42" s="246"/>
      <c r="GE42" s="246"/>
      <c r="GF42" s="246"/>
      <c r="GG42" s="246"/>
      <c r="GH42" s="246"/>
      <c r="GI42" s="246"/>
      <c r="GJ42" s="246"/>
      <c r="GK42" s="246"/>
      <c r="GL42" s="246"/>
      <c r="GM42" s="246"/>
      <c r="GN42" s="246"/>
      <c r="GO42" s="246"/>
      <c r="GP42" s="246"/>
      <c r="GQ42" s="246"/>
      <c r="GR42" s="246"/>
      <c r="GS42" s="246"/>
      <c r="GT42" s="246"/>
      <c r="GU42" s="246"/>
      <c r="GV42" s="246"/>
      <c r="GW42" s="246"/>
      <c r="GX42" s="246"/>
      <c r="GY42" s="246"/>
      <c r="GZ42" s="246"/>
      <c r="HA42" s="246"/>
      <c r="HB42" s="246"/>
      <c r="HC42" s="246"/>
      <c r="HD42" s="246"/>
      <c r="HE42" s="246"/>
      <c r="HF42" s="246"/>
      <c r="HG42" s="246"/>
      <c r="HH42" s="246"/>
      <c r="HI42" s="246"/>
      <c r="HJ42" s="246"/>
      <c r="HK42" s="246"/>
      <c r="HL42" s="246"/>
      <c r="HM42" s="246"/>
      <c r="HN42" s="246"/>
      <c r="HO42" s="246"/>
      <c r="HP42" s="246"/>
      <c r="HQ42" s="246"/>
      <c r="HR42" s="246"/>
      <c r="HS42" s="246"/>
      <c r="HT42" s="246"/>
      <c r="HU42" s="246"/>
      <c r="HV42" s="246"/>
      <c r="HW42" s="246"/>
      <c r="HX42" s="246"/>
      <c r="HY42" s="246"/>
      <c r="HZ42" s="246"/>
      <c r="IA42" s="246"/>
      <c r="IB42" s="246"/>
      <c r="IC42" s="246"/>
      <c r="ID42" s="246"/>
      <c r="IE42" s="246"/>
      <c r="IF42" s="246"/>
      <c r="IG42" s="246"/>
      <c r="IH42" s="246"/>
      <c r="II42" s="246"/>
      <c r="IJ42" s="246"/>
      <c r="IK42" s="246"/>
      <c r="IL42" s="246"/>
      <c r="IM42" s="246"/>
      <c r="IN42" s="246"/>
      <c r="IO42" s="246"/>
      <c r="IP42" s="246"/>
      <c r="IQ42" s="246"/>
      <c r="IR42" s="246"/>
      <c r="IS42" s="246"/>
      <c r="IT42" s="246"/>
      <c r="IU42" s="246"/>
      <c r="IV42" s="246"/>
    </row>
    <row r="43" spans="1:256" s="251" customFormat="1">
      <c r="A43" s="246" t="s">
        <v>421</v>
      </c>
      <c r="B43" s="251">
        <v>0.3</v>
      </c>
      <c r="C43" s="251">
        <v>2.4</v>
      </c>
      <c r="D43" s="251">
        <v>3</v>
      </c>
      <c r="E43" s="251">
        <v>1.25</v>
      </c>
      <c r="F43" s="251">
        <v>1.6422535700000001</v>
      </c>
      <c r="G43" s="251">
        <v>14</v>
      </c>
      <c r="H43" s="246">
        <v>1</v>
      </c>
      <c r="I43" s="246"/>
      <c r="J43" s="246" t="s">
        <v>217</v>
      </c>
      <c r="K43" s="246">
        <v>12</v>
      </c>
      <c r="L43" s="246">
        <v>13</v>
      </c>
      <c r="M43" s="246">
        <v>2</v>
      </c>
      <c r="N43" s="246">
        <v>1.1000000000000001</v>
      </c>
      <c r="O43" s="246">
        <v>0.74609679494659298</v>
      </c>
      <c r="P43" s="246">
        <v>17</v>
      </c>
      <c r="Q43" s="246">
        <v>42</v>
      </c>
      <c r="R43" s="246"/>
      <c r="S43" s="246"/>
      <c r="T43" s="246"/>
      <c r="U43" s="246"/>
      <c r="V43" s="246"/>
      <c r="W43" s="246"/>
      <c r="X43" s="246"/>
      <c r="Y43" s="246"/>
      <c r="Z43" s="246"/>
      <c r="AA43" s="246"/>
      <c r="AB43" s="246"/>
      <c r="AC43" s="246"/>
      <c r="AD43" s="246"/>
      <c r="AE43" s="246"/>
      <c r="AF43" s="246"/>
      <c r="AG43" s="246"/>
      <c r="AH43" s="246"/>
      <c r="AI43" s="246"/>
      <c r="AJ43" s="246"/>
      <c r="AK43" s="246"/>
      <c r="AL43" s="246"/>
      <c r="AM43" s="246"/>
      <c r="AN43" s="246"/>
      <c r="AO43" s="246"/>
      <c r="AP43" s="246"/>
      <c r="AQ43" s="246"/>
      <c r="AR43" s="246"/>
      <c r="AS43" s="246"/>
      <c r="AT43" s="246"/>
      <c r="AU43" s="246"/>
      <c r="AV43" s="246"/>
      <c r="AW43" s="246"/>
      <c r="AX43" s="246"/>
      <c r="AY43" s="246"/>
      <c r="AZ43" s="246"/>
      <c r="BA43" s="246"/>
      <c r="BB43" s="246"/>
      <c r="BC43" s="246"/>
      <c r="BD43" s="246"/>
      <c r="BE43" s="246"/>
      <c r="BF43" s="246"/>
      <c r="BG43" s="246"/>
      <c r="BH43" s="246"/>
      <c r="BI43" s="246"/>
      <c r="BJ43" s="246"/>
      <c r="BK43" s="246"/>
      <c r="BL43" s="246"/>
      <c r="BM43" s="246"/>
      <c r="BN43" s="246"/>
      <c r="BO43" s="246"/>
      <c r="BP43" s="246"/>
      <c r="BQ43" s="246"/>
      <c r="BR43" s="246"/>
      <c r="BS43" s="246"/>
      <c r="BT43" s="246"/>
      <c r="BU43" s="246"/>
      <c r="BV43" s="246"/>
      <c r="BW43" s="246"/>
      <c r="BX43" s="246"/>
      <c r="BY43" s="246"/>
      <c r="BZ43" s="246"/>
      <c r="CA43" s="246"/>
      <c r="CB43" s="246"/>
      <c r="CC43" s="246"/>
      <c r="CD43" s="246"/>
      <c r="CE43" s="246"/>
      <c r="CF43" s="246"/>
      <c r="CG43" s="246"/>
      <c r="CH43" s="246"/>
      <c r="CI43" s="246"/>
      <c r="CJ43" s="246"/>
      <c r="CK43" s="246"/>
      <c r="CL43" s="246"/>
      <c r="CM43" s="246"/>
      <c r="CN43" s="246"/>
      <c r="CO43" s="246"/>
      <c r="CP43" s="246"/>
      <c r="CQ43" s="246"/>
      <c r="CR43" s="246"/>
      <c r="CS43" s="246"/>
      <c r="CT43" s="246"/>
      <c r="CU43" s="246"/>
      <c r="CV43" s="246"/>
      <c r="CW43" s="246"/>
      <c r="CX43" s="246"/>
      <c r="CY43" s="246"/>
      <c r="CZ43" s="246"/>
      <c r="DA43" s="246"/>
      <c r="DB43" s="246"/>
      <c r="DC43" s="246"/>
      <c r="DD43" s="246"/>
      <c r="DE43" s="246"/>
      <c r="DF43" s="246"/>
      <c r="DG43" s="246"/>
      <c r="DH43" s="246"/>
      <c r="DI43" s="246"/>
      <c r="DJ43" s="246"/>
      <c r="DK43" s="246"/>
      <c r="DL43" s="246"/>
      <c r="DM43" s="246"/>
      <c r="DN43" s="246"/>
      <c r="DO43" s="246"/>
      <c r="DP43" s="246"/>
      <c r="DQ43" s="246"/>
      <c r="DR43" s="246"/>
      <c r="DS43" s="246"/>
      <c r="DT43" s="246"/>
      <c r="DU43" s="246"/>
      <c r="DV43" s="246"/>
      <c r="DW43" s="246"/>
      <c r="DX43" s="246"/>
      <c r="DY43" s="246"/>
      <c r="DZ43" s="246"/>
      <c r="EA43" s="246"/>
      <c r="EB43" s="246"/>
      <c r="EC43" s="246"/>
      <c r="ED43" s="246"/>
      <c r="EE43" s="246"/>
      <c r="EF43" s="246"/>
      <c r="EG43" s="246"/>
      <c r="EH43" s="246"/>
      <c r="EI43" s="246"/>
      <c r="EJ43" s="246"/>
      <c r="EK43" s="246"/>
      <c r="EL43" s="246"/>
      <c r="EM43" s="246"/>
      <c r="EN43" s="246"/>
      <c r="EO43" s="246"/>
      <c r="EP43" s="246"/>
      <c r="EQ43" s="246"/>
      <c r="ER43" s="246"/>
      <c r="ES43" s="246"/>
      <c r="ET43" s="246"/>
      <c r="EU43" s="246"/>
      <c r="EV43" s="246"/>
      <c r="EW43" s="246"/>
      <c r="EX43" s="246"/>
      <c r="EY43" s="246"/>
      <c r="EZ43" s="246"/>
      <c r="FA43" s="246"/>
      <c r="FB43" s="246"/>
      <c r="FC43" s="246"/>
      <c r="FD43" s="246"/>
      <c r="FE43" s="246"/>
      <c r="FF43" s="246"/>
      <c r="FG43" s="246"/>
      <c r="FH43" s="246"/>
      <c r="FI43" s="246"/>
      <c r="FJ43" s="246"/>
      <c r="FK43" s="246"/>
      <c r="FL43" s="246"/>
      <c r="FM43" s="246"/>
      <c r="FN43" s="246"/>
      <c r="FO43" s="246"/>
      <c r="FP43" s="246"/>
      <c r="FQ43" s="246"/>
      <c r="FR43" s="246"/>
      <c r="FS43" s="246"/>
      <c r="FT43" s="246"/>
      <c r="FU43" s="246"/>
      <c r="FV43" s="246"/>
      <c r="FW43" s="246"/>
      <c r="FX43" s="246"/>
      <c r="FY43" s="246"/>
      <c r="FZ43" s="246"/>
      <c r="GA43" s="246"/>
      <c r="GB43" s="246"/>
      <c r="GC43" s="246"/>
      <c r="GD43" s="246"/>
      <c r="GE43" s="246"/>
      <c r="GF43" s="246"/>
      <c r="GG43" s="246"/>
      <c r="GH43" s="246"/>
      <c r="GI43" s="246"/>
      <c r="GJ43" s="246"/>
      <c r="GK43" s="246"/>
      <c r="GL43" s="246"/>
      <c r="GM43" s="246"/>
      <c r="GN43" s="246"/>
      <c r="GO43" s="246"/>
      <c r="GP43" s="246"/>
      <c r="GQ43" s="246"/>
      <c r="GR43" s="246"/>
      <c r="GS43" s="246"/>
      <c r="GT43" s="246"/>
      <c r="GU43" s="246"/>
      <c r="GV43" s="246"/>
      <c r="GW43" s="246"/>
      <c r="GX43" s="246"/>
      <c r="GY43" s="246"/>
      <c r="GZ43" s="246"/>
      <c r="HA43" s="246"/>
      <c r="HB43" s="246"/>
      <c r="HC43" s="246"/>
      <c r="HD43" s="246"/>
      <c r="HE43" s="246"/>
      <c r="HF43" s="246"/>
      <c r="HG43" s="246"/>
      <c r="HH43" s="246"/>
      <c r="HI43" s="246"/>
      <c r="HJ43" s="246"/>
      <c r="HK43" s="246"/>
      <c r="HL43" s="246"/>
      <c r="HM43" s="246"/>
      <c r="HN43" s="246"/>
      <c r="HO43" s="246"/>
      <c r="HP43" s="246"/>
      <c r="HQ43" s="246"/>
      <c r="HR43" s="246"/>
      <c r="HS43" s="246"/>
      <c r="HT43" s="246"/>
      <c r="HU43" s="246"/>
      <c r="HV43" s="246"/>
      <c r="HW43" s="246"/>
      <c r="HX43" s="246"/>
      <c r="HY43" s="246"/>
      <c r="HZ43" s="246"/>
      <c r="IA43" s="246"/>
      <c r="IB43" s="246"/>
      <c r="IC43" s="246"/>
      <c r="ID43" s="246"/>
      <c r="IE43" s="246"/>
      <c r="IF43" s="246"/>
      <c r="IG43" s="246"/>
      <c r="IH43" s="246"/>
      <c r="II43" s="246"/>
      <c r="IJ43" s="246"/>
      <c r="IK43" s="246"/>
      <c r="IL43" s="246"/>
      <c r="IM43" s="246"/>
      <c r="IN43" s="246"/>
      <c r="IO43" s="246"/>
      <c r="IP43" s="246"/>
      <c r="IQ43" s="246"/>
      <c r="IR43" s="246"/>
      <c r="IS43" s="246"/>
      <c r="IT43" s="246"/>
      <c r="IU43" s="246"/>
      <c r="IV43" s="246"/>
    </row>
    <row r="44" spans="1:256" s="251" customFormat="1">
      <c r="A44" s="246" t="s">
        <v>421</v>
      </c>
      <c r="B44" s="251">
        <v>4.5</v>
      </c>
      <c r="C44" s="251">
        <v>6.3</v>
      </c>
      <c r="D44" s="251">
        <v>2</v>
      </c>
      <c r="E44" s="251">
        <v>1.6666666999999999</v>
      </c>
      <c r="F44" s="251">
        <v>0.92913681000000004</v>
      </c>
      <c r="G44" s="251">
        <v>17</v>
      </c>
      <c r="H44" s="246">
        <v>3</v>
      </c>
      <c r="I44" s="246"/>
      <c r="J44" s="246" t="s">
        <v>162</v>
      </c>
      <c r="K44" s="246">
        <v>-7</v>
      </c>
      <c r="L44" s="246">
        <v>-7</v>
      </c>
      <c r="M44" s="246">
        <v>1</v>
      </c>
      <c r="N44" s="246">
        <v>1</v>
      </c>
      <c r="O44" s="246" t="s">
        <v>18</v>
      </c>
      <c r="P44" s="246">
        <v>6</v>
      </c>
      <c r="Q44" s="246">
        <v>1</v>
      </c>
      <c r="R44" s="246"/>
      <c r="S44" s="246"/>
      <c r="T44" s="246"/>
      <c r="U44" s="246"/>
      <c r="V44" s="246"/>
      <c r="W44" s="246"/>
      <c r="X44" s="246"/>
      <c r="Y44" s="246"/>
      <c r="Z44" s="246"/>
      <c r="AA44" s="246"/>
      <c r="AB44" s="246"/>
      <c r="AC44" s="246"/>
      <c r="AD44" s="246"/>
      <c r="AE44" s="246"/>
      <c r="AF44" s="246"/>
      <c r="AG44" s="246"/>
      <c r="AH44" s="246"/>
      <c r="AI44" s="246"/>
      <c r="AJ44" s="246"/>
      <c r="AK44" s="246"/>
      <c r="AL44" s="246"/>
      <c r="AM44" s="246"/>
      <c r="AN44" s="246"/>
      <c r="AO44" s="246"/>
      <c r="AP44" s="246"/>
      <c r="AQ44" s="246"/>
      <c r="AR44" s="246"/>
      <c r="AS44" s="246"/>
      <c r="AT44" s="246"/>
      <c r="AU44" s="246"/>
      <c r="AV44" s="246"/>
      <c r="AW44" s="246"/>
      <c r="AX44" s="246"/>
      <c r="AY44" s="246"/>
      <c r="AZ44" s="246"/>
      <c r="BA44" s="246"/>
      <c r="BB44" s="246"/>
      <c r="BC44" s="246"/>
      <c r="BD44" s="246"/>
      <c r="BE44" s="246"/>
      <c r="BF44" s="246"/>
      <c r="BG44" s="246"/>
      <c r="BH44" s="246"/>
      <c r="BI44" s="246"/>
      <c r="BJ44" s="246"/>
      <c r="BK44" s="246"/>
      <c r="BL44" s="246"/>
      <c r="BM44" s="246"/>
      <c r="BN44" s="246"/>
      <c r="BO44" s="246"/>
      <c r="BP44" s="246"/>
      <c r="BQ44" s="246"/>
      <c r="BR44" s="246"/>
      <c r="BS44" s="246"/>
      <c r="BT44" s="246"/>
      <c r="BU44" s="246"/>
      <c r="BV44" s="246"/>
      <c r="BW44" s="246"/>
      <c r="BX44" s="246"/>
      <c r="BY44" s="246"/>
      <c r="BZ44" s="246"/>
      <c r="CA44" s="246"/>
      <c r="CB44" s="246"/>
      <c r="CC44" s="246"/>
      <c r="CD44" s="246"/>
      <c r="CE44" s="246"/>
      <c r="CF44" s="246"/>
      <c r="CG44" s="246"/>
      <c r="CH44" s="246"/>
      <c r="CI44" s="246"/>
      <c r="CJ44" s="246"/>
      <c r="CK44" s="246"/>
      <c r="CL44" s="246"/>
      <c r="CM44" s="246"/>
      <c r="CN44" s="246"/>
      <c r="CO44" s="246"/>
      <c r="CP44" s="246"/>
      <c r="CQ44" s="246"/>
      <c r="CR44" s="246"/>
      <c r="CS44" s="246"/>
      <c r="CT44" s="246"/>
      <c r="CU44" s="246"/>
      <c r="CV44" s="246"/>
      <c r="CW44" s="246"/>
      <c r="CX44" s="246"/>
      <c r="CY44" s="246"/>
      <c r="CZ44" s="246"/>
      <c r="DA44" s="246"/>
      <c r="DB44" s="246"/>
      <c r="DC44" s="246"/>
      <c r="DD44" s="246"/>
      <c r="DE44" s="246"/>
      <c r="DF44" s="246"/>
      <c r="DG44" s="246"/>
      <c r="DH44" s="246"/>
      <c r="DI44" s="246"/>
      <c r="DJ44" s="246"/>
      <c r="DK44" s="246"/>
      <c r="DL44" s="246"/>
      <c r="DM44" s="246"/>
      <c r="DN44" s="246"/>
      <c r="DO44" s="246"/>
      <c r="DP44" s="246"/>
      <c r="DQ44" s="246"/>
      <c r="DR44" s="246"/>
      <c r="DS44" s="246"/>
      <c r="DT44" s="246"/>
      <c r="DU44" s="246"/>
      <c r="DV44" s="246"/>
      <c r="DW44" s="246"/>
      <c r="DX44" s="246"/>
      <c r="DY44" s="246"/>
      <c r="DZ44" s="246"/>
      <c r="EA44" s="246"/>
      <c r="EB44" s="246"/>
      <c r="EC44" s="246"/>
      <c r="ED44" s="246"/>
      <c r="EE44" s="246"/>
      <c r="EF44" s="246"/>
      <c r="EG44" s="246"/>
      <c r="EH44" s="246"/>
      <c r="EI44" s="246"/>
      <c r="EJ44" s="246"/>
      <c r="EK44" s="246"/>
      <c r="EL44" s="246"/>
      <c r="EM44" s="246"/>
      <c r="EN44" s="246"/>
      <c r="EO44" s="246"/>
      <c r="EP44" s="246"/>
      <c r="EQ44" s="246"/>
      <c r="ER44" s="246"/>
      <c r="ES44" s="246"/>
      <c r="ET44" s="246"/>
      <c r="EU44" s="246"/>
      <c r="EV44" s="246"/>
      <c r="EW44" s="246"/>
      <c r="EX44" s="246"/>
      <c r="EY44" s="246"/>
      <c r="EZ44" s="246"/>
      <c r="FA44" s="246"/>
      <c r="FB44" s="246"/>
      <c r="FC44" s="246"/>
      <c r="FD44" s="246"/>
      <c r="FE44" s="246"/>
      <c r="FF44" s="246"/>
      <c r="FG44" s="246"/>
      <c r="FH44" s="246"/>
      <c r="FI44" s="246"/>
      <c r="FJ44" s="246"/>
      <c r="FK44" s="246"/>
      <c r="FL44" s="246"/>
      <c r="FM44" s="246"/>
      <c r="FN44" s="246"/>
      <c r="FO44" s="246"/>
      <c r="FP44" s="246"/>
      <c r="FQ44" s="246"/>
      <c r="FR44" s="246"/>
      <c r="FS44" s="246"/>
      <c r="FT44" s="246"/>
      <c r="FU44" s="246"/>
      <c r="FV44" s="246"/>
      <c r="FW44" s="246"/>
      <c r="FX44" s="246"/>
      <c r="FY44" s="246"/>
      <c r="FZ44" s="246"/>
      <c r="GA44" s="246"/>
      <c r="GB44" s="246"/>
      <c r="GC44" s="246"/>
      <c r="GD44" s="246"/>
      <c r="GE44" s="246"/>
      <c r="GF44" s="246"/>
      <c r="GG44" s="246"/>
      <c r="GH44" s="246"/>
      <c r="GI44" s="246"/>
      <c r="GJ44" s="246"/>
      <c r="GK44" s="246"/>
      <c r="GL44" s="246"/>
      <c r="GM44" s="246"/>
      <c r="GN44" s="246"/>
      <c r="GO44" s="246"/>
      <c r="GP44" s="246"/>
      <c r="GQ44" s="246"/>
      <c r="GR44" s="246"/>
      <c r="GS44" s="246"/>
      <c r="GT44" s="246"/>
      <c r="GU44" s="246"/>
      <c r="GV44" s="246"/>
      <c r="GW44" s="246"/>
      <c r="GX44" s="246"/>
      <c r="GY44" s="246"/>
      <c r="GZ44" s="246"/>
      <c r="HA44" s="246"/>
      <c r="HB44" s="246"/>
      <c r="HC44" s="246"/>
      <c r="HD44" s="246"/>
      <c r="HE44" s="246"/>
      <c r="HF44" s="246"/>
      <c r="HG44" s="246"/>
      <c r="HH44" s="246"/>
      <c r="HI44" s="246"/>
      <c r="HJ44" s="246"/>
      <c r="HK44" s="246"/>
      <c r="HL44" s="246"/>
      <c r="HM44" s="246"/>
      <c r="HN44" s="246"/>
      <c r="HO44" s="246"/>
      <c r="HP44" s="246"/>
      <c r="HQ44" s="246"/>
      <c r="HR44" s="246"/>
      <c r="HS44" s="246"/>
      <c r="HT44" s="246"/>
      <c r="HU44" s="246"/>
      <c r="HV44" s="246"/>
      <c r="HW44" s="246"/>
      <c r="HX44" s="246"/>
      <c r="HY44" s="246"/>
      <c r="HZ44" s="246"/>
      <c r="IA44" s="246"/>
      <c r="IB44" s="246"/>
      <c r="IC44" s="246"/>
      <c r="ID44" s="246"/>
      <c r="IE44" s="246"/>
      <c r="IF44" s="246"/>
      <c r="IG44" s="246"/>
      <c r="IH44" s="246"/>
      <c r="II44" s="246"/>
      <c r="IJ44" s="246"/>
      <c r="IK44" s="246"/>
      <c r="IL44" s="246"/>
      <c r="IM44" s="246"/>
      <c r="IN44" s="246"/>
      <c r="IO44" s="246"/>
      <c r="IP44" s="246"/>
      <c r="IQ44" s="246"/>
      <c r="IR44" s="246"/>
      <c r="IS44" s="246"/>
      <c r="IT44" s="246"/>
      <c r="IU44" s="246"/>
      <c r="IV44" s="246"/>
    </row>
    <row r="45" spans="1:256" s="251" customFormat="1">
      <c r="A45" s="246" t="s">
        <v>421</v>
      </c>
      <c r="B45" s="251">
        <v>4.5999999999999996</v>
      </c>
      <c r="C45" s="251">
        <v>6.25</v>
      </c>
      <c r="D45" s="251">
        <v>2</v>
      </c>
      <c r="E45" s="251">
        <v>1.122222222</v>
      </c>
      <c r="F45" s="251">
        <v>0.92467326000000005</v>
      </c>
      <c r="G45" s="246">
        <v>21</v>
      </c>
      <c r="H45" s="246">
        <v>4</v>
      </c>
      <c r="I45" s="246"/>
      <c r="J45" s="82" t="s">
        <v>597</v>
      </c>
      <c r="K45" s="63">
        <v>4.5999999999999996</v>
      </c>
      <c r="L45" s="63">
        <v>6.25</v>
      </c>
      <c r="M45" s="63">
        <v>2</v>
      </c>
      <c r="N45" s="63">
        <v>1.122222222</v>
      </c>
      <c r="O45" s="63">
        <v>0.92467326000000005</v>
      </c>
      <c r="P45" s="82">
        <v>21</v>
      </c>
      <c r="Q45" s="82">
        <v>3</v>
      </c>
      <c r="R45" s="246"/>
      <c r="S45" s="246"/>
      <c r="T45" s="246"/>
      <c r="U45" s="246"/>
      <c r="V45" s="246"/>
      <c r="W45" s="246"/>
      <c r="X45" s="246"/>
      <c r="Y45" s="246"/>
      <c r="Z45" s="246"/>
      <c r="AA45" s="246"/>
      <c r="AB45" s="246"/>
      <c r="AC45" s="246"/>
      <c r="AD45" s="246"/>
      <c r="AE45" s="246"/>
      <c r="AF45" s="246"/>
      <c r="AG45" s="246"/>
      <c r="AH45" s="246"/>
      <c r="AI45" s="246"/>
      <c r="AJ45" s="246"/>
      <c r="AK45" s="246"/>
      <c r="AL45" s="246"/>
      <c r="AM45" s="246"/>
      <c r="AN45" s="246"/>
      <c r="AO45" s="246"/>
      <c r="AP45" s="246"/>
      <c r="AQ45" s="246"/>
      <c r="AR45" s="246"/>
      <c r="AS45" s="246"/>
      <c r="AT45" s="246"/>
      <c r="AU45" s="246"/>
      <c r="AV45" s="246"/>
      <c r="AW45" s="246"/>
      <c r="AX45" s="246"/>
      <c r="AY45" s="246"/>
      <c r="AZ45" s="246"/>
      <c r="BA45" s="246"/>
      <c r="BB45" s="246"/>
      <c r="BC45" s="246"/>
      <c r="BD45" s="246"/>
      <c r="BE45" s="246"/>
      <c r="BF45" s="246"/>
      <c r="BG45" s="246"/>
      <c r="BH45" s="246"/>
      <c r="BI45" s="246"/>
      <c r="BJ45" s="246"/>
      <c r="BK45" s="246"/>
      <c r="BL45" s="246"/>
      <c r="BM45" s="246"/>
      <c r="BN45" s="246"/>
      <c r="BO45" s="246"/>
      <c r="BP45" s="246"/>
      <c r="BQ45" s="246"/>
      <c r="BR45" s="246"/>
      <c r="BS45" s="246"/>
      <c r="BT45" s="246"/>
      <c r="BU45" s="246"/>
      <c r="BV45" s="246"/>
      <c r="BW45" s="246"/>
      <c r="BX45" s="246"/>
      <c r="BY45" s="246"/>
      <c r="BZ45" s="246"/>
      <c r="CA45" s="246"/>
      <c r="CB45" s="246"/>
      <c r="CC45" s="246"/>
      <c r="CD45" s="246"/>
      <c r="CE45" s="246"/>
      <c r="CF45" s="246"/>
      <c r="CG45" s="246"/>
      <c r="CH45" s="246"/>
      <c r="CI45" s="246"/>
      <c r="CJ45" s="246"/>
      <c r="CK45" s="246"/>
      <c r="CL45" s="246"/>
      <c r="CM45" s="246"/>
      <c r="CN45" s="246"/>
      <c r="CO45" s="246"/>
      <c r="CP45" s="246"/>
      <c r="CQ45" s="246"/>
      <c r="CR45" s="246"/>
      <c r="CS45" s="246"/>
      <c r="CT45" s="246"/>
      <c r="CU45" s="246"/>
      <c r="CV45" s="246"/>
      <c r="CW45" s="246"/>
      <c r="CX45" s="246"/>
      <c r="CY45" s="246"/>
      <c r="CZ45" s="246"/>
      <c r="DA45" s="246"/>
      <c r="DB45" s="246"/>
      <c r="DC45" s="246"/>
      <c r="DD45" s="246"/>
      <c r="DE45" s="246"/>
      <c r="DF45" s="246"/>
      <c r="DG45" s="246"/>
      <c r="DH45" s="246"/>
      <c r="DI45" s="246"/>
      <c r="DJ45" s="246"/>
      <c r="DK45" s="246"/>
      <c r="DL45" s="246"/>
      <c r="DM45" s="246"/>
      <c r="DN45" s="246"/>
      <c r="DO45" s="246"/>
      <c r="DP45" s="246"/>
      <c r="DQ45" s="246"/>
      <c r="DR45" s="246"/>
      <c r="DS45" s="246"/>
      <c r="DT45" s="246"/>
      <c r="DU45" s="246"/>
      <c r="DV45" s="246"/>
      <c r="DW45" s="246"/>
      <c r="DX45" s="246"/>
      <c r="DY45" s="246"/>
      <c r="DZ45" s="246"/>
      <c r="EA45" s="246"/>
      <c r="EB45" s="246"/>
      <c r="EC45" s="246"/>
      <c r="ED45" s="246"/>
      <c r="EE45" s="246"/>
      <c r="EF45" s="246"/>
      <c r="EG45" s="246"/>
      <c r="EH45" s="246"/>
      <c r="EI45" s="246"/>
      <c r="EJ45" s="246"/>
      <c r="EK45" s="246"/>
      <c r="EL45" s="246"/>
      <c r="EM45" s="246"/>
      <c r="EN45" s="246"/>
      <c r="EO45" s="246"/>
      <c r="EP45" s="246"/>
      <c r="EQ45" s="246"/>
      <c r="ER45" s="246"/>
      <c r="ES45" s="246"/>
      <c r="ET45" s="246"/>
      <c r="EU45" s="246"/>
      <c r="EV45" s="246"/>
      <c r="EW45" s="246"/>
      <c r="EX45" s="246"/>
      <c r="EY45" s="246"/>
      <c r="EZ45" s="246"/>
      <c r="FA45" s="246"/>
      <c r="FB45" s="246"/>
      <c r="FC45" s="246"/>
      <c r="FD45" s="246"/>
      <c r="FE45" s="246"/>
      <c r="FF45" s="246"/>
      <c r="FG45" s="246"/>
      <c r="FH45" s="246"/>
      <c r="FI45" s="246"/>
      <c r="FJ45" s="246"/>
      <c r="FK45" s="246"/>
      <c r="FL45" s="246"/>
      <c r="FM45" s="246"/>
      <c r="FN45" s="246"/>
      <c r="FO45" s="246"/>
      <c r="FP45" s="246"/>
      <c r="FQ45" s="246"/>
      <c r="FR45" s="246"/>
      <c r="FS45" s="246"/>
      <c r="FT45" s="246"/>
      <c r="FU45" s="246"/>
      <c r="FV45" s="246"/>
      <c r="FW45" s="246"/>
      <c r="FX45" s="246"/>
      <c r="FY45" s="246"/>
      <c r="FZ45" s="246"/>
      <c r="GA45" s="246"/>
      <c r="GB45" s="246"/>
      <c r="GC45" s="246"/>
      <c r="GD45" s="246"/>
      <c r="GE45" s="246"/>
      <c r="GF45" s="246"/>
      <c r="GG45" s="246"/>
      <c r="GH45" s="246"/>
      <c r="GI45" s="246"/>
      <c r="GJ45" s="246"/>
      <c r="GK45" s="246"/>
      <c r="GL45" s="246"/>
      <c r="GM45" s="246"/>
      <c r="GN45" s="246"/>
      <c r="GO45" s="246"/>
      <c r="GP45" s="246"/>
      <c r="GQ45" s="246"/>
      <c r="GR45" s="246"/>
      <c r="GS45" s="246"/>
      <c r="GT45" s="246"/>
      <c r="GU45" s="246"/>
      <c r="GV45" s="246"/>
      <c r="GW45" s="246"/>
      <c r="GX45" s="246"/>
      <c r="GY45" s="246"/>
      <c r="GZ45" s="246"/>
      <c r="HA45" s="246"/>
      <c r="HB45" s="246"/>
      <c r="HC45" s="246"/>
      <c r="HD45" s="246"/>
      <c r="HE45" s="246"/>
      <c r="HF45" s="246"/>
      <c r="HG45" s="246"/>
      <c r="HH45" s="246"/>
      <c r="HI45" s="246"/>
      <c r="HJ45" s="246"/>
      <c r="HK45" s="246"/>
      <c r="HL45" s="246"/>
      <c r="HM45" s="246"/>
      <c r="HN45" s="246"/>
      <c r="HO45" s="246"/>
      <c r="HP45" s="246"/>
      <c r="HQ45" s="246"/>
      <c r="HR45" s="246"/>
      <c r="HS45" s="246"/>
      <c r="HT45" s="246"/>
      <c r="HU45" s="246"/>
      <c r="HV45" s="246"/>
      <c r="HW45" s="246"/>
      <c r="HX45" s="246"/>
      <c r="HY45" s="246"/>
      <c r="HZ45" s="246"/>
      <c r="IA45" s="246"/>
      <c r="IB45" s="246"/>
      <c r="IC45" s="246"/>
      <c r="ID45" s="246"/>
      <c r="IE45" s="246"/>
      <c r="IF45" s="246"/>
      <c r="IG45" s="246"/>
      <c r="IH45" s="246"/>
      <c r="II45" s="246"/>
      <c r="IJ45" s="246"/>
      <c r="IK45" s="246"/>
      <c r="IL45" s="246"/>
      <c r="IM45" s="246"/>
      <c r="IN45" s="246"/>
      <c r="IO45" s="246"/>
      <c r="IP45" s="246"/>
      <c r="IQ45" s="246"/>
      <c r="IR45" s="246"/>
      <c r="IS45" s="246"/>
      <c r="IT45" s="246"/>
      <c r="IU45" s="246"/>
      <c r="IV45" s="246"/>
    </row>
    <row r="46" spans="1:256" s="251" customFormat="1">
      <c r="A46" s="246" t="s">
        <v>421</v>
      </c>
      <c r="B46" s="246">
        <v>12</v>
      </c>
      <c r="C46" s="246">
        <v>13</v>
      </c>
      <c r="D46" s="251">
        <v>2</v>
      </c>
      <c r="E46" s="246">
        <v>1.1000000000000001</v>
      </c>
      <c r="F46" s="251">
        <v>0.74609679494659298</v>
      </c>
      <c r="G46" s="251">
        <v>17</v>
      </c>
      <c r="H46" s="246">
        <v>3</v>
      </c>
      <c r="I46" s="246"/>
      <c r="J46" s="246" t="s">
        <v>513</v>
      </c>
      <c r="K46" s="246">
        <v>2.8544444444444443</v>
      </c>
      <c r="L46" s="246">
        <v>4.8088888888888883</v>
      </c>
      <c r="M46" s="246">
        <v>2.4444444444444446</v>
      </c>
      <c r="N46" s="246">
        <v>1.2782253098333332</v>
      </c>
      <c r="O46" s="246">
        <v>1.4298711104711122</v>
      </c>
      <c r="P46" s="246">
        <v>15.555555555555555</v>
      </c>
      <c r="Q46" s="246">
        <v>5.5882352941176467</v>
      </c>
      <c r="R46" s="246"/>
      <c r="S46" s="246"/>
      <c r="T46" s="246"/>
      <c r="U46" s="246"/>
      <c r="V46" s="246"/>
      <c r="W46" s="246"/>
      <c r="X46" s="246"/>
      <c r="Y46" s="246"/>
      <c r="Z46" s="246"/>
      <c r="AA46" s="246"/>
      <c r="AB46" s="246"/>
      <c r="AC46" s="246"/>
      <c r="AD46" s="246"/>
      <c r="AE46" s="246"/>
      <c r="AF46" s="246"/>
      <c r="AG46" s="246"/>
      <c r="AH46" s="246"/>
      <c r="AI46" s="246"/>
      <c r="AJ46" s="246"/>
      <c r="AK46" s="246"/>
      <c r="AL46" s="246"/>
      <c r="AM46" s="246"/>
      <c r="AN46" s="246"/>
      <c r="AO46" s="246"/>
      <c r="AP46" s="246"/>
      <c r="AQ46" s="246"/>
      <c r="AR46" s="246"/>
      <c r="AS46" s="246"/>
      <c r="AT46" s="246"/>
      <c r="AU46" s="246"/>
      <c r="AV46" s="246"/>
      <c r="AW46" s="246"/>
      <c r="AX46" s="246"/>
      <c r="AY46" s="246"/>
      <c r="AZ46" s="246"/>
      <c r="BA46" s="246"/>
      <c r="BB46" s="246"/>
      <c r="BC46" s="246"/>
      <c r="BD46" s="246"/>
      <c r="BE46" s="246"/>
      <c r="BF46" s="246"/>
      <c r="BG46" s="246"/>
      <c r="BH46" s="246"/>
      <c r="BI46" s="246"/>
      <c r="BJ46" s="246"/>
      <c r="BK46" s="246"/>
      <c r="BL46" s="246"/>
      <c r="BM46" s="246"/>
      <c r="BN46" s="246"/>
      <c r="BO46" s="246"/>
      <c r="BP46" s="246"/>
      <c r="BQ46" s="246"/>
      <c r="BR46" s="246"/>
      <c r="BS46" s="246"/>
      <c r="BT46" s="246"/>
      <c r="BU46" s="246"/>
      <c r="BV46" s="246"/>
      <c r="BW46" s="246"/>
      <c r="BX46" s="246"/>
      <c r="BY46" s="246"/>
      <c r="BZ46" s="246"/>
      <c r="CA46" s="246"/>
      <c r="CB46" s="246"/>
      <c r="CC46" s="246"/>
      <c r="CD46" s="246"/>
      <c r="CE46" s="246"/>
      <c r="CF46" s="246"/>
      <c r="CG46" s="246"/>
      <c r="CH46" s="246"/>
      <c r="CI46" s="246"/>
      <c r="CJ46" s="246"/>
      <c r="CK46" s="246"/>
      <c r="CL46" s="246"/>
      <c r="CM46" s="246"/>
      <c r="CN46" s="246"/>
      <c r="CO46" s="246"/>
      <c r="CP46" s="246"/>
      <c r="CQ46" s="246"/>
      <c r="CR46" s="246"/>
      <c r="CS46" s="246"/>
      <c r="CT46" s="246"/>
      <c r="CU46" s="246"/>
      <c r="CV46" s="246"/>
      <c r="CW46" s="246"/>
      <c r="CX46" s="246"/>
      <c r="CY46" s="246"/>
      <c r="CZ46" s="246"/>
      <c r="DA46" s="246"/>
      <c r="DB46" s="246"/>
      <c r="DC46" s="246"/>
      <c r="DD46" s="246"/>
      <c r="DE46" s="246"/>
      <c r="DF46" s="246"/>
      <c r="DG46" s="246"/>
      <c r="DH46" s="246"/>
      <c r="DI46" s="246"/>
      <c r="DJ46" s="246"/>
      <c r="DK46" s="246"/>
      <c r="DL46" s="246"/>
      <c r="DM46" s="246"/>
      <c r="DN46" s="246"/>
      <c r="DO46" s="246"/>
      <c r="DP46" s="246"/>
      <c r="DQ46" s="246"/>
      <c r="DR46" s="246"/>
      <c r="DS46" s="246"/>
      <c r="DT46" s="246"/>
      <c r="DU46" s="246"/>
      <c r="DV46" s="246"/>
      <c r="DW46" s="246"/>
      <c r="DX46" s="246"/>
      <c r="DY46" s="246"/>
      <c r="DZ46" s="246"/>
      <c r="EA46" s="246"/>
      <c r="EB46" s="246"/>
      <c r="EC46" s="246"/>
      <c r="ED46" s="246"/>
      <c r="EE46" s="246"/>
      <c r="EF46" s="246"/>
      <c r="EG46" s="246"/>
      <c r="EH46" s="246"/>
      <c r="EI46" s="246"/>
      <c r="EJ46" s="246"/>
      <c r="EK46" s="246"/>
      <c r="EL46" s="246"/>
      <c r="EM46" s="246"/>
      <c r="EN46" s="246"/>
      <c r="EO46" s="246"/>
      <c r="EP46" s="246"/>
      <c r="EQ46" s="246"/>
      <c r="ER46" s="246"/>
      <c r="ES46" s="246"/>
      <c r="ET46" s="246"/>
      <c r="EU46" s="246"/>
      <c r="EV46" s="246"/>
      <c r="EW46" s="246"/>
      <c r="EX46" s="246"/>
      <c r="EY46" s="246"/>
      <c r="EZ46" s="246"/>
      <c r="FA46" s="246"/>
      <c r="FB46" s="246"/>
      <c r="FC46" s="246"/>
      <c r="FD46" s="246"/>
      <c r="FE46" s="246"/>
      <c r="FF46" s="246"/>
      <c r="FG46" s="246"/>
      <c r="FH46" s="246"/>
      <c r="FI46" s="246"/>
      <c r="FJ46" s="246"/>
      <c r="FK46" s="246"/>
      <c r="FL46" s="246"/>
      <c r="FM46" s="246"/>
      <c r="FN46" s="246"/>
      <c r="FO46" s="246"/>
      <c r="FP46" s="246"/>
      <c r="FQ46" s="246"/>
      <c r="FR46" s="246"/>
      <c r="FS46" s="246"/>
      <c r="FT46" s="246"/>
      <c r="FU46" s="246"/>
      <c r="FV46" s="246"/>
      <c r="FW46" s="246"/>
      <c r="FX46" s="246"/>
      <c r="FY46" s="246"/>
      <c r="FZ46" s="246"/>
      <c r="GA46" s="246"/>
      <c r="GB46" s="246"/>
      <c r="GC46" s="246"/>
      <c r="GD46" s="246"/>
      <c r="GE46" s="246"/>
      <c r="GF46" s="246"/>
      <c r="GG46" s="246"/>
      <c r="GH46" s="246"/>
      <c r="GI46" s="246"/>
      <c r="GJ46" s="246"/>
      <c r="GK46" s="246"/>
      <c r="GL46" s="246"/>
      <c r="GM46" s="246"/>
      <c r="GN46" s="246"/>
      <c r="GO46" s="246"/>
      <c r="GP46" s="246"/>
      <c r="GQ46" s="246"/>
      <c r="GR46" s="246"/>
      <c r="GS46" s="246"/>
      <c r="GT46" s="246"/>
      <c r="GU46" s="246"/>
      <c r="GV46" s="246"/>
      <c r="GW46" s="246"/>
      <c r="GX46" s="246"/>
      <c r="GY46" s="246"/>
      <c r="GZ46" s="246"/>
      <c r="HA46" s="246"/>
      <c r="HB46" s="246"/>
      <c r="HC46" s="246"/>
      <c r="HD46" s="246"/>
      <c r="HE46" s="246"/>
      <c r="HF46" s="246"/>
      <c r="HG46" s="246"/>
      <c r="HH46" s="246"/>
      <c r="HI46" s="246"/>
      <c r="HJ46" s="246"/>
      <c r="HK46" s="246"/>
      <c r="HL46" s="246"/>
      <c r="HM46" s="246"/>
      <c r="HN46" s="246"/>
      <c r="HO46" s="246"/>
      <c r="HP46" s="246"/>
      <c r="HQ46" s="246"/>
      <c r="HR46" s="246"/>
      <c r="HS46" s="246"/>
      <c r="HT46" s="246"/>
      <c r="HU46" s="246"/>
      <c r="HV46" s="246"/>
      <c r="HW46" s="246"/>
      <c r="HX46" s="246"/>
      <c r="HY46" s="246"/>
      <c r="HZ46" s="246"/>
      <c r="IA46" s="246"/>
      <c r="IB46" s="246"/>
      <c r="IC46" s="246"/>
      <c r="ID46" s="246"/>
      <c r="IE46" s="246"/>
      <c r="IF46" s="246"/>
      <c r="IG46" s="246"/>
      <c r="IH46" s="246"/>
      <c r="II46" s="246"/>
      <c r="IJ46" s="246"/>
      <c r="IK46" s="246"/>
      <c r="IL46" s="246"/>
      <c r="IM46" s="246"/>
      <c r="IN46" s="246"/>
      <c r="IO46" s="246"/>
      <c r="IP46" s="246"/>
      <c r="IQ46" s="246"/>
      <c r="IR46" s="246"/>
      <c r="IS46" s="246"/>
      <c r="IT46" s="246"/>
      <c r="IU46" s="246"/>
      <c r="IV46" s="246"/>
    </row>
    <row r="47" spans="1:256" s="251" customFormat="1">
      <c r="A47" s="254" t="s">
        <v>446</v>
      </c>
      <c r="B47" s="63">
        <v>5.4</v>
      </c>
      <c r="C47" s="63">
        <v>7.8</v>
      </c>
      <c r="D47" s="63">
        <v>1</v>
      </c>
      <c r="E47" s="63">
        <v>1.0011111100000001</v>
      </c>
      <c r="F47" s="254" t="s">
        <v>18</v>
      </c>
      <c r="G47" s="254">
        <v>6</v>
      </c>
      <c r="H47" s="254">
        <v>5</v>
      </c>
      <c r="I47" s="252"/>
      <c r="J47" s="252" t="s">
        <v>580</v>
      </c>
      <c r="K47" s="252">
        <v>1.4</v>
      </c>
      <c r="L47" s="252">
        <v>2.6</v>
      </c>
      <c r="M47" s="252">
        <v>3</v>
      </c>
      <c r="N47" s="252">
        <v>1.172222222</v>
      </c>
      <c r="O47" s="252">
        <v>2.2120339100000002</v>
      </c>
      <c r="P47" s="252">
        <v>17</v>
      </c>
      <c r="Q47" s="252" t="s">
        <v>18</v>
      </c>
      <c r="R47" s="252"/>
      <c r="S47" s="252"/>
      <c r="T47" s="252"/>
      <c r="U47" s="252"/>
      <c r="V47" s="252"/>
      <c r="W47" s="252"/>
      <c r="X47" s="252"/>
      <c r="Y47" s="252"/>
      <c r="Z47" s="252"/>
      <c r="AA47" s="252"/>
      <c r="AB47" s="252"/>
      <c r="AC47" s="252"/>
      <c r="AD47" s="252"/>
      <c r="AE47" s="252"/>
      <c r="AF47" s="252"/>
      <c r="AG47" s="252"/>
      <c r="AH47" s="252"/>
      <c r="AI47" s="252"/>
      <c r="AJ47" s="252"/>
      <c r="AK47" s="252"/>
      <c r="AL47" s="252"/>
      <c r="AM47" s="252"/>
      <c r="AN47" s="252"/>
      <c r="AO47" s="252"/>
      <c r="AP47" s="252"/>
      <c r="AQ47" s="252"/>
      <c r="AR47" s="252"/>
      <c r="AS47" s="252"/>
      <c r="AT47" s="252"/>
      <c r="AU47" s="252"/>
      <c r="AV47" s="252"/>
      <c r="AW47" s="252"/>
      <c r="AX47" s="252"/>
      <c r="AY47" s="252"/>
      <c r="AZ47" s="252"/>
      <c r="BA47" s="252"/>
      <c r="BB47" s="252"/>
      <c r="BC47" s="252"/>
      <c r="BD47" s="252"/>
      <c r="BE47" s="252"/>
      <c r="BF47" s="252"/>
      <c r="BG47" s="252"/>
      <c r="BH47" s="252"/>
      <c r="BI47" s="252"/>
      <c r="BJ47" s="252"/>
      <c r="BK47" s="252"/>
      <c r="BL47" s="252"/>
      <c r="BM47" s="252"/>
      <c r="BN47" s="252"/>
      <c r="BO47" s="252"/>
      <c r="BP47" s="252"/>
      <c r="BQ47" s="252"/>
      <c r="BR47" s="252"/>
      <c r="BS47" s="252"/>
      <c r="BT47" s="252"/>
      <c r="BU47" s="252"/>
      <c r="BV47" s="252"/>
      <c r="BW47" s="252"/>
      <c r="BX47" s="252"/>
      <c r="BY47" s="252"/>
      <c r="BZ47" s="252"/>
      <c r="CA47" s="252"/>
      <c r="CB47" s="252"/>
      <c r="CC47" s="252"/>
      <c r="CD47" s="252"/>
      <c r="CE47" s="252"/>
      <c r="CF47" s="252"/>
      <c r="CG47" s="252"/>
      <c r="CH47" s="252"/>
      <c r="CI47" s="252"/>
      <c r="CJ47" s="252"/>
      <c r="CK47" s="252"/>
      <c r="CL47" s="252"/>
      <c r="CM47" s="252"/>
      <c r="CN47" s="252"/>
      <c r="CO47" s="252"/>
      <c r="CP47" s="252"/>
      <c r="CQ47" s="252"/>
      <c r="CR47" s="252"/>
      <c r="CS47" s="252"/>
      <c r="CT47" s="252"/>
      <c r="CU47" s="252"/>
      <c r="CV47" s="252"/>
      <c r="CW47" s="252"/>
      <c r="CX47" s="252"/>
      <c r="CY47" s="252"/>
      <c r="CZ47" s="252"/>
      <c r="DA47" s="252"/>
      <c r="DB47" s="252"/>
      <c r="DC47" s="252"/>
      <c r="DD47" s="252"/>
      <c r="DE47" s="252"/>
      <c r="DF47" s="252"/>
      <c r="DG47" s="252"/>
      <c r="DH47" s="252"/>
      <c r="DI47" s="252"/>
      <c r="DJ47" s="252"/>
      <c r="DK47" s="252"/>
      <c r="DL47" s="252"/>
      <c r="DM47" s="252"/>
      <c r="DN47" s="252"/>
      <c r="DO47" s="252"/>
      <c r="DP47" s="252"/>
      <c r="DQ47" s="252"/>
      <c r="DR47" s="252"/>
      <c r="DS47" s="252"/>
      <c r="DT47" s="252"/>
      <c r="DU47" s="252"/>
      <c r="DV47" s="252"/>
      <c r="DW47" s="252"/>
      <c r="DX47" s="252"/>
      <c r="DY47" s="252"/>
      <c r="DZ47" s="252"/>
      <c r="EA47" s="252"/>
      <c r="EB47" s="252"/>
      <c r="EC47" s="252"/>
      <c r="ED47" s="252"/>
      <c r="EE47" s="252"/>
      <c r="EF47" s="252"/>
      <c r="EG47" s="252"/>
      <c r="EH47" s="252"/>
      <c r="EI47" s="252"/>
      <c r="EJ47" s="252"/>
      <c r="EK47" s="252"/>
      <c r="EL47" s="252"/>
      <c r="EM47" s="252"/>
      <c r="EN47" s="252"/>
      <c r="EO47" s="252"/>
      <c r="EP47" s="252"/>
      <c r="EQ47" s="252"/>
      <c r="ER47" s="252"/>
      <c r="ES47" s="252"/>
      <c r="ET47" s="252"/>
      <c r="EU47" s="252"/>
      <c r="EV47" s="252"/>
      <c r="EW47" s="252"/>
      <c r="EX47" s="252"/>
      <c r="EY47" s="252"/>
      <c r="EZ47" s="252"/>
      <c r="FA47" s="252"/>
      <c r="FB47" s="252"/>
      <c r="FC47" s="252"/>
      <c r="FD47" s="252"/>
      <c r="FE47" s="252"/>
      <c r="FF47" s="252"/>
      <c r="FG47" s="252"/>
      <c r="FH47" s="252"/>
      <c r="FI47" s="252"/>
      <c r="FJ47" s="252"/>
      <c r="FK47" s="252"/>
      <c r="FL47" s="252"/>
      <c r="FM47" s="252"/>
      <c r="FN47" s="252"/>
      <c r="FO47" s="252"/>
      <c r="FP47" s="252"/>
      <c r="FQ47" s="252"/>
      <c r="FR47" s="252"/>
      <c r="FS47" s="252"/>
      <c r="FT47" s="252"/>
      <c r="FU47" s="252"/>
      <c r="FV47" s="252"/>
      <c r="FW47" s="252"/>
      <c r="FX47" s="252"/>
      <c r="FY47" s="252"/>
      <c r="FZ47" s="252"/>
      <c r="GA47" s="252"/>
      <c r="GB47" s="252"/>
      <c r="GC47" s="252"/>
      <c r="GD47" s="252"/>
      <c r="GE47" s="252"/>
      <c r="GF47" s="252"/>
      <c r="GG47" s="252"/>
      <c r="GH47" s="252"/>
      <c r="GI47" s="252"/>
      <c r="GJ47" s="252"/>
      <c r="GK47" s="252"/>
      <c r="GL47" s="252"/>
      <c r="GM47" s="252"/>
      <c r="GN47" s="252"/>
      <c r="GO47" s="252"/>
      <c r="GP47" s="252"/>
      <c r="GQ47" s="252"/>
      <c r="GR47" s="252"/>
      <c r="GS47" s="252"/>
      <c r="GT47" s="252"/>
      <c r="GU47" s="252"/>
      <c r="GV47" s="252"/>
      <c r="GW47" s="252"/>
      <c r="GX47" s="252"/>
      <c r="GY47" s="252"/>
      <c r="GZ47" s="252"/>
      <c r="HA47" s="252"/>
      <c r="HB47" s="252"/>
      <c r="HC47" s="252"/>
      <c r="HD47" s="252"/>
      <c r="HE47" s="252"/>
      <c r="HF47" s="252"/>
      <c r="HG47" s="252"/>
      <c r="HH47" s="252"/>
      <c r="HI47" s="252"/>
      <c r="HJ47" s="252"/>
      <c r="HK47" s="252"/>
      <c r="HL47" s="252"/>
      <c r="HM47" s="252"/>
      <c r="HN47" s="252"/>
      <c r="HO47" s="252"/>
      <c r="HP47" s="252"/>
      <c r="HQ47" s="252"/>
      <c r="HR47" s="252"/>
      <c r="HS47" s="252"/>
      <c r="HT47" s="252"/>
      <c r="HU47" s="252"/>
      <c r="HV47" s="252"/>
      <c r="HW47" s="252"/>
      <c r="HX47" s="252"/>
      <c r="HY47" s="252"/>
      <c r="HZ47" s="252"/>
      <c r="IA47" s="252"/>
      <c r="IB47" s="252"/>
      <c r="IC47" s="252"/>
      <c r="ID47" s="252"/>
      <c r="IE47" s="252"/>
      <c r="IF47" s="252"/>
      <c r="IG47" s="252"/>
      <c r="IH47" s="252"/>
      <c r="II47" s="252"/>
      <c r="IJ47" s="252"/>
      <c r="IK47" s="252"/>
      <c r="IL47" s="252"/>
      <c r="IM47" s="252"/>
      <c r="IN47" s="252"/>
      <c r="IO47" s="252"/>
      <c r="IP47" s="252"/>
      <c r="IQ47" s="252"/>
      <c r="IR47" s="252"/>
      <c r="IS47" s="252"/>
      <c r="IT47" s="252"/>
      <c r="IU47" s="252"/>
      <c r="IV47" s="252"/>
    </row>
    <row r="48" spans="1:256" s="262" customFormat="1">
      <c r="A48" s="261" t="s">
        <v>613</v>
      </c>
      <c r="B48" s="262">
        <v>4.0999999999999996</v>
      </c>
      <c r="C48" s="262">
        <v>4.7</v>
      </c>
      <c r="D48" s="262">
        <v>2</v>
      </c>
      <c r="E48" s="262">
        <v>1.3333333000000001</v>
      </c>
      <c r="F48" s="262">
        <v>1.1896018399999999</v>
      </c>
      <c r="G48" s="262">
        <v>16</v>
      </c>
      <c r="H48" s="261">
        <v>2</v>
      </c>
      <c r="I48" s="261"/>
      <c r="J48" s="261" t="s">
        <v>372</v>
      </c>
      <c r="K48" s="261">
        <v>2.96</v>
      </c>
      <c r="L48" s="261">
        <v>4.5199999999999996</v>
      </c>
      <c r="M48" s="261">
        <v>2.5</v>
      </c>
      <c r="N48" s="261">
        <v>1.1986574114999999</v>
      </c>
      <c r="O48" s="261">
        <v>1.2973741962562999</v>
      </c>
      <c r="P48" s="261">
        <v>13.5</v>
      </c>
      <c r="Q48" s="261">
        <v>1.8333333333333333</v>
      </c>
      <c r="R48" s="261"/>
      <c r="S48" s="261"/>
      <c r="T48" s="261"/>
      <c r="U48" s="261"/>
      <c r="V48" s="261"/>
      <c r="W48" s="261"/>
      <c r="X48" s="261"/>
      <c r="Y48" s="261"/>
      <c r="Z48" s="261"/>
      <c r="AA48" s="261"/>
      <c r="AB48" s="261"/>
      <c r="AC48" s="261"/>
      <c r="AD48" s="261"/>
      <c r="AE48" s="261"/>
      <c r="AF48" s="261"/>
      <c r="AG48" s="261"/>
      <c r="AH48" s="261"/>
      <c r="AI48" s="261"/>
      <c r="AJ48" s="261"/>
      <c r="AK48" s="261"/>
      <c r="AL48" s="261"/>
      <c r="AM48" s="261"/>
      <c r="AN48" s="261"/>
      <c r="AO48" s="261"/>
      <c r="AP48" s="261"/>
      <c r="AQ48" s="261"/>
      <c r="AR48" s="261"/>
      <c r="AS48" s="261"/>
      <c r="AT48" s="261"/>
      <c r="AU48" s="261"/>
      <c r="AV48" s="261"/>
      <c r="AW48" s="261"/>
      <c r="AX48" s="261"/>
      <c r="AY48" s="261"/>
      <c r="AZ48" s="261"/>
      <c r="BA48" s="261"/>
      <c r="BB48" s="261"/>
      <c r="BC48" s="261"/>
      <c r="BD48" s="261"/>
      <c r="BE48" s="261"/>
      <c r="BF48" s="261"/>
      <c r="BG48" s="261"/>
      <c r="BH48" s="261"/>
      <c r="BI48" s="261"/>
      <c r="BJ48" s="261"/>
      <c r="BK48" s="261"/>
      <c r="BL48" s="261"/>
      <c r="BM48" s="261"/>
      <c r="BN48" s="261"/>
      <c r="BO48" s="261"/>
      <c r="BP48" s="261"/>
      <c r="BQ48" s="261"/>
      <c r="BR48" s="261"/>
      <c r="BS48" s="261"/>
      <c r="BT48" s="261"/>
      <c r="BU48" s="261"/>
      <c r="BV48" s="261"/>
      <c r="BW48" s="261"/>
      <c r="BX48" s="261"/>
      <c r="BY48" s="261"/>
      <c r="BZ48" s="261"/>
      <c r="CA48" s="261"/>
      <c r="CB48" s="261"/>
      <c r="CC48" s="261"/>
      <c r="CD48" s="261"/>
      <c r="CE48" s="261"/>
      <c r="CF48" s="261"/>
      <c r="CG48" s="261"/>
      <c r="CH48" s="261"/>
      <c r="CI48" s="261"/>
      <c r="CJ48" s="261"/>
      <c r="CK48" s="261"/>
      <c r="CL48" s="261"/>
      <c r="CM48" s="261"/>
      <c r="CN48" s="261"/>
      <c r="CO48" s="261"/>
      <c r="CP48" s="261"/>
      <c r="CQ48" s="261"/>
      <c r="CR48" s="261"/>
      <c r="CS48" s="261"/>
      <c r="CT48" s="261"/>
      <c r="CU48" s="261"/>
      <c r="CV48" s="261"/>
      <c r="CW48" s="261"/>
      <c r="CX48" s="261"/>
      <c r="CY48" s="261"/>
      <c r="CZ48" s="261"/>
      <c r="DA48" s="261"/>
      <c r="DB48" s="261"/>
      <c r="DC48" s="261"/>
      <c r="DD48" s="261"/>
      <c r="DE48" s="261"/>
      <c r="DF48" s="261"/>
      <c r="DG48" s="261"/>
      <c r="DH48" s="261"/>
      <c r="DI48" s="261"/>
      <c r="DJ48" s="261"/>
      <c r="DK48" s="261"/>
      <c r="DL48" s="261"/>
      <c r="DM48" s="261"/>
      <c r="DN48" s="261"/>
      <c r="DO48" s="261"/>
      <c r="DP48" s="261"/>
      <c r="DQ48" s="261"/>
      <c r="DR48" s="261"/>
      <c r="DS48" s="261"/>
      <c r="DT48" s="261"/>
      <c r="DU48" s="261"/>
      <c r="DV48" s="261"/>
      <c r="DW48" s="261"/>
      <c r="DX48" s="261"/>
      <c r="DY48" s="261"/>
      <c r="DZ48" s="261"/>
      <c r="EA48" s="261"/>
      <c r="EB48" s="261"/>
      <c r="EC48" s="261"/>
      <c r="ED48" s="261"/>
      <c r="EE48" s="261"/>
      <c r="EF48" s="261"/>
      <c r="EG48" s="261"/>
      <c r="EH48" s="261"/>
      <c r="EI48" s="261"/>
      <c r="EJ48" s="261"/>
      <c r="EK48" s="261"/>
      <c r="EL48" s="261"/>
      <c r="EM48" s="261"/>
      <c r="EN48" s="261"/>
      <c r="EO48" s="261"/>
      <c r="EP48" s="261"/>
      <c r="EQ48" s="261"/>
      <c r="ER48" s="261"/>
      <c r="ES48" s="261"/>
      <c r="ET48" s="261"/>
      <c r="EU48" s="261"/>
      <c r="EV48" s="261"/>
      <c r="EW48" s="261"/>
      <c r="EX48" s="261"/>
      <c r="EY48" s="261"/>
      <c r="EZ48" s="261"/>
      <c r="FA48" s="261"/>
      <c r="FB48" s="261"/>
      <c r="FC48" s="261"/>
      <c r="FD48" s="261"/>
      <c r="FE48" s="261"/>
      <c r="FF48" s="261"/>
      <c r="FG48" s="261"/>
      <c r="FH48" s="261"/>
      <c r="FI48" s="261"/>
      <c r="FJ48" s="261"/>
      <c r="FK48" s="261"/>
      <c r="FL48" s="261"/>
      <c r="FM48" s="261"/>
      <c r="FN48" s="261"/>
      <c r="FO48" s="261"/>
      <c r="FP48" s="261"/>
      <c r="FQ48" s="261"/>
      <c r="FR48" s="261"/>
      <c r="FS48" s="261"/>
      <c r="FT48" s="261"/>
      <c r="FU48" s="261"/>
      <c r="FV48" s="261"/>
      <c r="FW48" s="261"/>
      <c r="FX48" s="261"/>
      <c r="FY48" s="261"/>
      <c r="FZ48" s="261"/>
      <c r="GA48" s="261"/>
      <c r="GB48" s="261"/>
      <c r="GC48" s="261"/>
      <c r="GD48" s="261"/>
      <c r="GE48" s="261"/>
      <c r="GF48" s="261"/>
      <c r="GG48" s="261"/>
      <c r="GH48" s="261"/>
      <c r="GI48" s="261"/>
      <c r="GJ48" s="261"/>
      <c r="GK48" s="261"/>
      <c r="GL48" s="261"/>
      <c r="GM48" s="261"/>
      <c r="GN48" s="261"/>
      <c r="GO48" s="261"/>
      <c r="GP48" s="261"/>
      <c r="GQ48" s="261"/>
      <c r="GR48" s="261"/>
      <c r="GS48" s="261"/>
      <c r="GT48" s="261"/>
      <c r="GU48" s="261"/>
      <c r="GV48" s="261"/>
      <c r="GW48" s="261"/>
      <c r="GX48" s="261"/>
      <c r="GY48" s="261"/>
      <c r="GZ48" s="261"/>
      <c r="HA48" s="261"/>
      <c r="HB48" s="261"/>
      <c r="HC48" s="261"/>
      <c r="HD48" s="261"/>
      <c r="HE48" s="261"/>
      <c r="HF48" s="261"/>
      <c r="HG48" s="261"/>
      <c r="HH48" s="261"/>
      <c r="HI48" s="261"/>
      <c r="HJ48" s="261"/>
      <c r="HK48" s="261"/>
      <c r="HL48" s="261"/>
      <c r="HM48" s="261"/>
      <c r="HN48" s="261"/>
      <c r="HO48" s="261"/>
      <c r="HP48" s="261"/>
      <c r="HQ48" s="261"/>
      <c r="HR48" s="261"/>
      <c r="HS48" s="261"/>
      <c r="HT48" s="261"/>
      <c r="HU48" s="261"/>
      <c r="HV48" s="261"/>
      <c r="HW48" s="261"/>
      <c r="HX48" s="261"/>
      <c r="HY48" s="261"/>
      <c r="HZ48" s="261"/>
      <c r="IA48" s="261"/>
      <c r="IB48" s="261"/>
      <c r="IC48" s="261"/>
      <c r="ID48" s="261"/>
      <c r="IE48" s="261"/>
      <c r="IF48" s="261"/>
      <c r="IG48" s="261"/>
      <c r="IH48" s="261"/>
      <c r="II48" s="261"/>
      <c r="IJ48" s="261"/>
      <c r="IK48" s="261"/>
      <c r="IL48" s="261"/>
      <c r="IM48" s="261"/>
      <c r="IN48" s="261"/>
      <c r="IO48" s="261"/>
      <c r="IP48" s="261"/>
      <c r="IQ48" s="261"/>
      <c r="IR48" s="261"/>
      <c r="IS48" s="261"/>
      <c r="IT48" s="261"/>
      <c r="IU48" s="261"/>
      <c r="IV48" s="261"/>
    </row>
    <row r="49" spans="1:256" s="262" customFormat="1">
      <c r="A49" s="261" t="s">
        <v>613</v>
      </c>
      <c r="B49" s="262">
        <v>2.52</v>
      </c>
      <c r="C49" s="262">
        <v>3.35</v>
      </c>
      <c r="D49" s="262">
        <v>3</v>
      </c>
      <c r="E49" s="262">
        <v>1.2811111100000001</v>
      </c>
      <c r="F49" s="262">
        <v>2.6789258999999999</v>
      </c>
      <c r="G49" s="262">
        <v>13</v>
      </c>
      <c r="H49" s="261">
        <v>6</v>
      </c>
      <c r="I49" s="261"/>
      <c r="J49" s="261" t="s">
        <v>175</v>
      </c>
      <c r="K49" s="261">
        <v>13</v>
      </c>
      <c r="L49" s="261">
        <v>16</v>
      </c>
      <c r="M49" s="261">
        <v>2</v>
      </c>
      <c r="N49" s="261">
        <v>1.2</v>
      </c>
      <c r="O49" s="261">
        <v>1.4392092076043614</v>
      </c>
      <c r="P49" s="261">
        <v>11</v>
      </c>
      <c r="Q49" s="261">
        <v>4</v>
      </c>
      <c r="R49" s="261"/>
      <c r="S49" s="261"/>
      <c r="T49" s="261"/>
      <c r="U49" s="261"/>
      <c r="V49" s="261"/>
      <c r="W49" s="261"/>
      <c r="X49" s="261"/>
      <c r="Y49" s="261"/>
      <c r="Z49" s="261"/>
      <c r="AA49" s="261"/>
      <c r="AB49" s="261"/>
      <c r="AC49" s="261"/>
      <c r="AD49" s="261"/>
      <c r="AE49" s="261"/>
      <c r="AF49" s="261"/>
      <c r="AG49" s="261"/>
      <c r="AH49" s="261"/>
      <c r="AI49" s="261"/>
      <c r="AJ49" s="261"/>
      <c r="AK49" s="261"/>
      <c r="AL49" s="261"/>
      <c r="AM49" s="261"/>
      <c r="AN49" s="261"/>
      <c r="AO49" s="261"/>
      <c r="AP49" s="261"/>
      <c r="AQ49" s="261"/>
      <c r="AR49" s="261"/>
      <c r="AS49" s="261"/>
      <c r="AT49" s="261"/>
      <c r="AU49" s="261"/>
      <c r="AV49" s="261"/>
      <c r="AW49" s="261"/>
      <c r="AX49" s="261"/>
      <c r="AY49" s="261"/>
      <c r="AZ49" s="261"/>
      <c r="BA49" s="261"/>
      <c r="BB49" s="261"/>
      <c r="BC49" s="261"/>
      <c r="BD49" s="261"/>
      <c r="BE49" s="261"/>
      <c r="BF49" s="261"/>
      <c r="BG49" s="261"/>
      <c r="BH49" s="261"/>
      <c r="BI49" s="261"/>
      <c r="BJ49" s="261"/>
      <c r="BK49" s="261"/>
      <c r="BL49" s="261"/>
      <c r="BM49" s="261"/>
      <c r="BN49" s="261"/>
      <c r="BO49" s="261"/>
      <c r="BP49" s="261"/>
      <c r="BQ49" s="261"/>
      <c r="BR49" s="261"/>
      <c r="BS49" s="261"/>
      <c r="BT49" s="261"/>
      <c r="BU49" s="261"/>
      <c r="BV49" s="261"/>
      <c r="BW49" s="261"/>
      <c r="BX49" s="261"/>
      <c r="BY49" s="261"/>
      <c r="BZ49" s="261"/>
      <c r="CA49" s="261"/>
      <c r="CB49" s="261"/>
      <c r="CC49" s="261"/>
      <c r="CD49" s="261"/>
      <c r="CE49" s="261"/>
      <c r="CF49" s="261"/>
      <c r="CG49" s="261"/>
      <c r="CH49" s="261"/>
      <c r="CI49" s="261"/>
      <c r="CJ49" s="261"/>
      <c r="CK49" s="261"/>
      <c r="CL49" s="261"/>
      <c r="CM49" s="261"/>
      <c r="CN49" s="261"/>
      <c r="CO49" s="261"/>
      <c r="CP49" s="261"/>
      <c r="CQ49" s="261"/>
      <c r="CR49" s="261"/>
      <c r="CS49" s="261"/>
      <c r="CT49" s="261"/>
      <c r="CU49" s="261"/>
      <c r="CV49" s="261"/>
      <c r="CW49" s="261"/>
      <c r="CX49" s="261"/>
      <c r="CY49" s="261"/>
      <c r="CZ49" s="261"/>
      <c r="DA49" s="261"/>
      <c r="DB49" s="261"/>
      <c r="DC49" s="261"/>
      <c r="DD49" s="261"/>
      <c r="DE49" s="261"/>
      <c r="DF49" s="261"/>
      <c r="DG49" s="261"/>
      <c r="DH49" s="261"/>
      <c r="DI49" s="261"/>
      <c r="DJ49" s="261"/>
      <c r="DK49" s="261"/>
      <c r="DL49" s="261"/>
      <c r="DM49" s="261"/>
      <c r="DN49" s="261"/>
      <c r="DO49" s="261"/>
      <c r="DP49" s="261"/>
      <c r="DQ49" s="261"/>
      <c r="DR49" s="261"/>
      <c r="DS49" s="261"/>
      <c r="DT49" s="261"/>
      <c r="DU49" s="261"/>
      <c r="DV49" s="261"/>
      <c r="DW49" s="261"/>
      <c r="DX49" s="261"/>
      <c r="DY49" s="261"/>
      <c r="DZ49" s="261"/>
      <c r="EA49" s="261"/>
      <c r="EB49" s="261"/>
      <c r="EC49" s="261"/>
      <c r="ED49" s="261"/>
      <c r="EE49" s="261"/>
      <c r="EF49" s="261"/>
      <c r="EG49" s="261"/>
      <c r="EH49" s="261"/>
      <c r="EI49" s="261"/>
      <c r="EJ49" s="261"/>
      <c r="EK49" s="261"/>
      <c r="EL49" s="261"/>
      <c r="EM49" s="261"/>
      <c r="EN49" s="261"/>
      <c r="EO49" s="261"/>
      <c r="EP49" s="261"/>
      <c r="EQ49" s="261"/>
      <c r="ER49" s="261"/>
      <c r="ES49" s="261"/>
      <c r="ET49" s="261"/>
      <c r="EU49" s="261"/>
      <c r="EV49" s="261"/>
      <c r="EW49" s="261"/>
      <c r="EX49" s="261"/>
      <c r="EY49" s="261"/>
      <c r="EZ49" s="261"/>
      <c r="FA49" s="261"/>
      <c r="FB49" s="261"/>
      <c r="FC49" s="261"/>
      <c r="FD49" s="261"/>
      <c r="FE49" s="261"/>
      <c r="FF49" s="261"/>
      <c r="FG49" s="261"/>
      <c r="FH49" s="261"/>
      <c r="FI49" s="261"/>
      <c r="FJ49" s="261"/>
      <c r="FK49" s="261"/>
      <c r="FL49" s="261"/>
      <c r="FM49" s="261"/>
      <c r="FN49" s="261"/>
      <c r="FO49" s="261"/>
      <c r="FP49" s="261"/>
      <c r="FQ49" s="261"/>
      <c r="FR49" s="261"/>
      <c r="FS49" s="261"/>
      <c r="FT49" s="261"/>
      <c r="FU49" s="261"/>
      <c r="FV49" s="261"/>
      <c r="FW49" s="261"/>
      <c r="FX49" s="261"/>
      <c r="FY49" s="261"/>
      <c r="FZ49" s="261"/>
      <c r="GA49" s="261"/>
      <c r="GB49" s="261"/>
      <c r="GC49" s="261"/>
      <c r="GD49" s="261"/>
      <c r="GE49" s="261"/>
      <c r="GF49" s="261"/>
      <c r="GG49" s="261"/>
      <c r="GH49" s="261"/>
      <c r="GI49" s="261"/>
      <c r="GJ49" s="261"/>
      <c r="GK49" s="261"/>
      <c r="GL49" s="261"/>
      <c r="GM49" s="261"/>
      <c r="GN49" s="261"/>
      <c r="GO49" s="261"/>
      <c r="GP49" s="261"/>
      <c r="GQ49" s="261"/>
      <c r="GR49" s="261"/>
      <c r="GS49" s="261"/>
      <c r="GT49" s="261"/>
      <c r="GU49" s="261"/>
      <c r="GV49" s="261"/>
      <c r="GW49" s="261"/>
      <c r="GX49" s="261"/>
      <c r="GY49" s="261"/>
      <c r="GZ49" s="261"/>
      <c r="HA49" s="261"/>
      <c r="HB49" s="261"/>
      <c r="HC49" s="261"/>
      <c r="HD49" s="261"/>
      <c r="HE49" s="261"/>
      <c r="HF49" s="261"/>
      <c r="HG49" s="261"/>
      <c r="HH49" s="261"/>
      <c r="HI49" s="261"/>
      <c r="HJ49" s="261"/>
      <c r="HK49" s="261"/>
      <c r="HL49" s="261"/>
      <c r="HM49" s="261"/>
      <c r="HN49" s="261"/>
      <c r="HO49" s="261"/>
      <c r="HP49" s="261"/>
      <c r="HQ49" s="261"/>
      <c r="HR49" s="261"/>
      <c r="HS49" s="261"/>
      <c r="HT49" s="261"/>
      <c r="HU49" s="261"/>
      <c r="HV49" s="261"/>
      <c r="HW49" s="261"/>
      <c r="HX49" s="261"/>
      <c r="HY49" s="261"/>
      <c r="HZ49" s="261"/>
      <c r="IA49" s="261"/>
      <c r="IB49" s="261"/>
      <c r="IC49" s="261"/>
      <c r="ID49" s="261"/>
      <c r="IE49" s="261"/>
      <c r="IF49" s="261"/>
      <c r="IG49" s="261"/>
      <c r="IH49" s="261"/>
      <c r="II49" s="261"/>
      <c r="IJ49" s="261"/>
      <c r="IK49" s="261"/>
      <c r="IL49" s="261"/>
      <c r="IM49" s="261"/>
      <c r="IN49" s="261"/>
      <c r="IO49" s="261"/>
      <c r="IP49" s="261"/>
      <c r="IQ49" s="261"/>
      <c r="IR49" s="261"/>
      <c r="IS49" s="261"/>
      <c r="IT49" s="261"/>
      <c r="IU49" s="261"/>
      <c r="IV49" s="261"/>
    </row>
    <row r="50" spans="1:256" s="262" customFormat="1">
      <c r="A50" s="261" t="s">
        <v>613</v>
      </c>
      <c r="B50" s="262">
        <v>2.5</v>
      </c>
      <c r="C50" s="262">
        <v>6</v>
      </c>
      <c r="D50" s="262">
        <v>3</v>
      </c>
      <c r="E50" s="262">
        <v>1.6666666699999999</v>
      </c>
      <c r="F50" s="262" t="s">
        <v>18</v>
      </c>
      <c r="G50" s="262">
        <v>11</v>
      </c>
      <c r="H50" s="261">
        <v>3</v>
      </c>
      <c r="I50" s="261"/>
      <c r="J50" s="261" t="s">
        <v>457</v>
      </c>
      <c r="K50" s="261">
        <v>2.6</v>
      </c>
      <c r="L50" s="261">
        <v>3.2</v>
      </c>
      <c r="M50" s="261">
        <v>2</v>
      </c>
      <c r="N50" s="261">
        <v>1.1088888889999999</v>
      </c>
      <c r="O50" s="261">
        <v>1.3048579</v>
      </c>
      <c r="P50" s="261">
        <v>13</v>
      </c>
      <c r="Q50" s="261">
        <v>1</v>
      </c>
      <c r="R50" s="261"/>
      <c r="S50" s="261"/>
      <c r="T50" s="261"/>
      <c r="U50" s="261"/>
      <c r="V50" s="261"/>
      <c r="W50" s="261"/>
      <c r="X50" s="261"/>
      <c r="Y50" s="261"/>
      <c r="Z50" s="261"/>
      <c r="AA50" s="261"/>
      <c r="AB50" s="261"/>
      <c r="AC50" s="261"/>
      <c r="AD50" s="261"/>
      <c r="AE50" s="261"/>
      <c r="AF50" s="261"/>
      <c r="AG50" s="261"/>
      <c r="AH50" s="261"/>
      <c r="AI50" s="261"/>
      <c r="AJ50" s="261"/>
      <c r="AK50" s="261"/>
      <c r="AL50" s="261"/>
      <c r="AM50" s="261"/>
      <c r="AN50" s="261"/>
      <c r="AO50" s="261"/>
      <c r="AP50" s="261"/>
      <c r="AQ50" s="261"/>
      <c r="AR50" s="261"/>
      <c r="AS50" s="261"/>
      <c r="AT50" s="261"/>
      <c r="AU50" s="261"/>
      <c r="AV50" s="261"/>
      <c r="AW50" s="261"/>
      <c r="AX50" s="261"/>
      <c r="AY50" s="261"/>
      <c r="AZ50" s="261"/>
      <c r="BA50" s="261"/>
      <c r="BB50" s="261"/>
      <c r="BC50" s="261"/>
      <c r="BD50" s="261"/>
      <c r="BE50" s="261"/>
      <c r="BF50" s="261"/>
      <c r="BG50" s="261"/>
      <c r="BH50" s="261"/>
      <c r="BI50" s="261"/>
      <c r="BJ50" s="261"/>
      <c r="BK50" s="261"/>
      <c r="BL50" s="261"/>
      <c r="BM50" s="261"/>
      <c r="BN50" s="261"/>
      <c r="BO50" s="261"/>
      <c r="BP50" s="261"/>
      <c r="BQ50" s="261"/>
      <c r="BR50" s="261"/>
      <c r="BS50" s="261"/>
      <c r="BT50" s="261"/>
      <c r="BU50" s="261"/>
      <c r="BV50" s="261"/>
      <c r="BW50" s="261"/>
      <c r="BX50" s="261"/>
      <c r="BY50" s="261"/>
      <c r="BZ50" s="261"/>
      <c r="CA50" s="261"/>
      <c r="CB50" s="261"/>
      <c r="CC50" s="261"/>
      <c r="CD50" s="261"/>
      <c r="CE50" s="261"/>
      <c r="CF50" s="261"/>
      <c r="CG50" s="261"/>
      <c r="CH50" s="261"/>
      <c r="CI50" s="261"/>
      <c r="CJ50" s="261"/>
      <c r="CK50" s="261"/>
      <c r="CL50" s="261"/>
      <c r="CM50" s="261"/>
      <c r="CN50" s="261"/>
      <c r="CO50" s="261"/>
      <c r="CP50" s="261"/>
      <c r="CQ50" s="261"/>
      <c r="CR50" s="261"/>
      <c r="CS50" s="261"/>
      <c r="CT50" s="261"/>
      <c r="CU50" s="261"/>
      <c r="CV50" s="261"/>
      <c r="CW50" s="261"/>
      <c r="CX50" s="261"/>
      <c r="CY50" s="261"/>
      <c r="CZ50" s="261"/>
      <c r="DA50" s="261"/>
      <c r="DB50" s="261"/>
      <c r="DC50" s="261"/>
      <c r="DD50" s="261"/>
      <c r="DE50" s="261"/>
      <c r="DF50" s="261"/>
      <c r="DG50" s="261"/>
      <c r="DH50" s="261"/>
      <c r="DI50" s="261"/>
      <c r="DJ50" s="261"/>
      <c r="DK50" s="261"/>
      <c r="DL50" s="261"/>
      <c r="DM50" s="261"/>
      <c r="DN50" s="261"/>
      <c r="DO50" s="261"/>
      <c r="DP50" s="261"/>
      <c r="DQ50" s="261"/>
      <c r="DR50" s="261"/>
      <c r="DS50" s="261"/>
      <c r="DT50" s="261"/>
      <c r="DU50" s="261"/>
      <c r="DV50" s="261"/>
      <c r="DW50" s="261"/>
      <c r="DX50" s="261"/>
      <c r="DY50" s="261"/>
      <c r="DZ50" s="261"/>
      <c r="EA50" s="261"/>
      <c r="EB50" s="261"/>
      <c r="EC50" s="261"/>
      <c r="ED50" s="261"/>
      <c r="EE50" s="261"/>
      <c r="EF50" s="261"/>
      <c r="EG50" s="261"/>
      <c r="EH50" s="261"/>
      <c r="EI50" s="261"/>
      <c r="EJ50" s="261"/>
      <c r="EK50" s="261"/>
      <c r="EL50" s="261"/>
      <c r="EM50" s="261"/>
      <c r="EN50" s="261"/>
      <c r="EO50" s="261"/>
      <c r="EP50" s="261"/>
      <c r="EQ50" s="261"/>
      <c r="ER50" s="261"/>
      <c r="ES50" s="261"/>
      <c r="ET50" s="261"/>
      <c r="EU50" s="261"/>
      <c r="EV50" s="261"/>
      <c r="EW50" s="261"/>
      <c r="EX50" s="261"/>
      <c r="EY50" s="261"/>
      <c r="EZ50" s="261"/>
      <c r="FA50" s="261"/>
      <c r="FB50" s="261"/>
      <c r="FC50" s="261"/>
      <c r="FD50" s="261"/>
      <c r="FE50" s="261"/>
      <c r="FF50" s="261"/>
      <c r="FG50" s="261"/>
      <c r="FH50" s="261"/>
      <c r="FI50" s="261"/>
      <c r="FJ50" s="261"/>
      <c r="FK50" s="261"/>
      <c r="FL50" s="261"/>
      <c r="FM50" s="261"/>
      <c r="FN50" s="261"/>
      <c r="FO50" s="261"/>
      <c r="FP50" s="261"/>
      <c r="FQ50" s="261"/>
      <c r="FR50" s="261"/>
      <c r="FS50" s="261"/>
      <c r="FT50" s="261"/>
      <c r="FU50" s="261"/>
      <c r="FV50" s="261"/>
      <c r="FW50" s="261"/>
      <c r="FX50" s="261"/>
      <c r="FY50" s="261"/>
      <c r="FZ50" s="261"/>
      <c r="GA50" s="261"/>
      <c r="GB50" s="261"/>
      <c r="GC50" s="261"/>
      <c r="GD50" s="261"/>
      <c r="GE50" s="261"/>
      <c r="GF50" s="261"/>
      <c r="GG50" s="261"/>
      <c r="GH50" s="261"/>
      <c r="GI50" s="261"/>
      <c r="GJ50" s="261"/>
      <c r="GK50" s="261"/>
      <c r="GL50" s="261"/>
      <c r="GM50" s="261"/>
      <c r="GN50" s="261"/>
      <c r="GO50" s="261"/>
      <c r="GP50" s="261"/>
      <c r="GQ50" s="261"/>
      <c r="GR50" s="261"/>
      <c r="GS50" s="261"/>
      <c r="GT50" s="261"/>
      <c r="GU50" s="261"/>
      <c r="GV50" s="261"/>
      <c r="GW50" s="261"/>
      <c r="GX50" s="261"/>
      <c r="GY50" s="261"/>
      <c r="GZ50" s="261"/>
      <c r="HA50" s="261"/>
      <c r="HB50" s="261"/>
      <c r="HC50" s="261"/>
      <c r="HD50" s="261"/>
      <c r="HE50" s="261"/>
      <c r="HF50" s="261"/>
      <c r="HG50" s="261"/>
      <c r="HH50" s="261"/>
      <c r="HI50" s="261"/>
      <c r="HJ50" s="261"/>
      <c r="HK50" s="261"/>
      <c r="HL50" s="261"/>
      <c r="HM50" s="261"/>
      <c r="HN50" s="261"/>
      <c r="HO50" s="261"/>
      <c r="HP50" s="261"/>
      <c r="HQ50" s="261"/>
      <c r="HR50" s="261"/>
      <c r="HS50" s="261"/>
      <c r="HT50" s="261"/>
      <c r="HU50" s="261"/>
      <c r="HV50" s="261"/>
      <c r="HW50" s="261"/>
      <c r="HX50" s="261"/>
      <c r="HY50" s="261"/>
      <c r="HZ50" s="261"/>
      <c r="IA50" s="261"/>
      <c r="IB50" s="261"/>
      <c r="IC50" s="261"/>
      <c r="ID50" s="261"/>
      <c r="IE50" s="261"/>
      <c r="IF50" s="261"/>
      <c r="IG50" s="261"/>
      <c r="IH50" s="261"/>
      <c r="II50" s="261"/>
      <c r="IJ50" s="261"/>
      <c r="IK50" s="261"/>
      <c r="IL50" s="261"/>
      <c r="IM50" s="261"/>
      <c r="IN50" s="261"/>
      <c r="IO50" s="261"/>
      <c r="IP50" s="261"/>
      <c r="IQ50" s="261"/>
      <c r="IR50" s="261"/>
      <c r="IS50" s="261"/>
      <c r="IT50" s="261"/>
      <c r="IU50" s="261"/>
      <c r="IV50" s="261"/>
    </row>
    <row r="51" spans="1:256" s="262" customFormat="1">
      <c r="A51" s="261" t="s">
        <v>613</v>
      </c>
      <c r="B51" s="262">
        <v>3.5</v>
      </c>
      <c r="C51" s="262">
        <v>4</v>
      </c>
      <c r="D51" s="262">
        <v>2</v>
      </c>
      <c r="E51" s="262">
        <v>1.24</v>
      </c>
      <c r="F51" s="262" t="s">
        <v>18</v>
      </c>
      <c r="G51" s="262">
        <v>8</v>
      </c>
      <c r="H51" s="261">
        <v>3</v>
      </c>
      <c r="I51" s="261"/>
      <c r="J51" s="261" t="s">
        <v>589</v>
      </c>
      <c r="K51" s="261">
        <v>7.15</v>
      </c>
      <c r="L51" s="261">
        <v>14</v>
      </c>
      <c r="M51" s="261">
        <v>2</v>
      </c>
      <c r="N51" s="261">
        <v>1.075833335</v>
      </c>
      <c r="O51" s="261">
        <v>1.0693625060801899</v>
      </c>
      <c r="P51" s="261">
        <v>13.5</v>
      </c>
      <c r="Q51" s="261">
        <v>1</v>
      </c>
      <c r="R51" s="261"/>
      <c r="S51" s="261"/>
      <c r="T51" s="261"/>
      <c r="U51" s="261"/>
      <c r="V51" s="261"/>
      <c r="W51" s="261"/>
      <c r="X51" s="261"/>
      <c r="Y51" s="261"/>
      <c r="Z51" s="261"/>
      <c r="AA51" s="261"/>
      <c r="AB51" s="261"/>
      <c r="AC51" s="261"/>
      <c r="AD51" s="261"/>
      <c r="AE51" s="261"/>
      <c r="AF51" s="261"/>
      <c r="AG51" s="261"/>
      <c r="AH51" s="261"/>
      <c r="AI51" s="261"/>
      <c r="AJ51" s="261"/>
      <c r="AK51" s="261"/>
      <c r="AL51" s="261"/>
      <c r="AM51" s="261"/>
      <c r="AN51" s="261"/>
      <c r="AO51" s="261"/>
      <c r="AP51" s="261"/>
      <c r="AQ51" s="261"/>
      <c r="AR51" s="261"/>
      <c r="AS51" s="261"/>
      <c r="AT51" s="261"/>
      <c r="AU51" s="261"/>
      <c r="AV51" s="261"/>
      <c r="AW51" s="261"/>
      <c r="AX51" s="261"/>
      <c r="AY51" s="261"/>
      <c r="AZ51" s="261"/>
      <c r="BA51" s="261"/>
      <c r="BB51" s="261"/>
      <c r="BC51" s="261"/>
      <c r="BD51" s="261"/>
      <c r="BE51" s="261"/>
      <c r="BF51" s="261"/>
      <c r="BG51" s="261"/>
      <c r="BH51" s="261"/>
      <c r="BI51" s="261"/>
      <c r="BJ51" s="261"/>
      <c r="BK51" s="261"/>
      <c r="BL51" s="261"/>
      <c r="BM51" s="261"/>
      <c r="BN51" s="261"/>
      <c r="BO51" s="261"/>
      <c r="BP51" s="261"/>
      <c r="BQ51" s="261"/>
      <c r="BR51" s="261"/>
      <c r="BS51" s="261"/>
      <c r="BT51" s="261"/>
      <c r="BU51" s="261"/>
      <c r="BV51" s="261"/>
      <c r="BW51" s="261"/>
      <c r="BX51" s="261"/>
      <c r="BY51" s="261"/>
      <c r="BZ51" s="261"/>
      <c r="CA51" s="261"/>
      <c r="CB51" s="261"/>
      <c r="CC51" s="261"/>
      <c r="CD51" s="261"/>
      <c r="CE51" s="261"/>
      <c r="CF51" s="261"/>
      <c r="CG51" s="261"/>
      <c r="CH51" s="261"/>
      <c r="CI51" s="261"/>
      <c r="CJ51" s="261"/>
      <c r="CK51" s="261"/>
      <c r="CL51" s="261"/>
      <c r="CM51" s="261"/>
      <c r="CN51" s="261"/>
      <c r="CO51" s="261"/>
      <c r="CP51" s="261"/>
      <c r="CQ51" s="261"/>
      <c r="CR51" s="261"/>
      <c r="CS51" s="261"/>
      <c r="CT51" s="261"/>
      <c r="CU51" s="261"/>
      <c r="CV51" s="261"/>
      <c r="CW51" s="261"/>
      <c r="CX51" s="261"/>
      <c r="CY51" s="261"/>
      <c r="CZ51" s="261"/>
      <c r="DA51" s="261"/>
      <c r="DB51" s="261"/>
      <c r="DC51" s="261"/>
      <c r="DD51" s="261"/>
      <c r="DE51" s="261"/>
      <c r="DF51" s="261"/>
      <c r="DG51" s="261"/>
      <c r="DH51" s="261"/>
      <c r="DI51" s="261"/>
      <c r="DJ51" s="261"/>
      <c r="DK51" s="261"/>
      <c r="DL51" s="261"/>
      <c r="DM51" s="261"/>
      <c r="DN51" s="261"/>
      <c r="DO51" s="261"/>
      <c r="DP51" s="261"/>
      <c r="DQ51" s="261"/>
      <c r="DR51" s="261"/>
      <c r="DS51" s="261"/>
      <c r="DT51" s="261"/>
      <c r="DU51" s="261"/>
      <c r="DV51" s="261"/>
      <c r="DW51" s="261"/>
      <c r="DX51" s="261"/>
      <c r="DY51" s="261"/>
      <c r="DZ51" s="261"/>
      <c r="EA51" s="261"/>
      <c r="EB51" s="261"/>
      <c r="EC51" s="261"/>
      <c r="ED51" s="261"/>
      <c r="EE51" s="261"/>
      <c r="EF51" s="261"/>
      <c r="EG51" s="261"/>
      <c r="EH51" s="261"/>
      <c r="EI51" s="261"/>
      <c r="EJ51" s="261"/>
      <c r="EK51" s="261"/>
      <c r="EL51" s="261"/>
      <c r="EM51" s="261"/>
      <c r="EN51" s="261"/>
      <c r="EO51" s="261"/>
      <c r="EP51" s="261"/>
      <c r="EQ51" s="261"/>
      <c r="ER51" s="261"/>
      <c r="ES51" s="261"/>
      <c r="ET51" s="261"/>
      <c r="EU51" s="261"/>
      <c r="EV51" s="261"/>
      <c r="EW51" s="261"/>
      <c r="EX51" s="261"/>
      <c r="EY51" s="261"/>
      <c r="EZ51" s="261"/>
      <c r="FA51" s="261"/>
      <c r="FB51" s="261"/>
      <c r="FC51" s="261"/>
      <c r="FD51" s="261"/>
      <c r="FE51" s="261"/>
      <c r="FF51" s="261"/>
      <c r="FG51" s="261"/>
      <c r="FH51" s="261"/>
      <c r="FI51" s="261"/>
      <c r="FJ51" s="261"/>
      <c r="FK51" s="261"/>
      <c r="FL51" s="261"/>
      <c r="FM51" s="261"/>
      <c r="FN51" s="261"/>
      <c r="FO51" s="261"/>
      <c r="FP51" s="261"/>
      <c r="FQ51" s="261"/>
      <c r="FR51" s="261"/>
      <c r="FS51" s="261"/>
      <c r="FT51" s="261"/>
      <c r="FU51" s="261"/>
      <c r="FV51" s="261"/>
      <c r="FW51" s="261"/>
      <c r="FX51" s="261"/>
      <c r="FY51" s="261"/>
      <c r="FZ51" s="261"/>
      <c r="GA51" s="261"/>
      <c r="GB51" s="261"/>
      <c r="GC51" s="261"/>
      <c r="GD51" s="261"/>
      <c r="GE51" s="261"/>
      <c r="GF51" s="261"/>
      <c r="GG51" s="261"/>
      <c r="GH51" s="261"/>
      <c r="GI51" s="261"/>
      <c r="GJ51" s="261"/>
      <c r="GK51" s="261"/>
      <c r="GL51" s="261"/>
      <c r="GM51" s="261"/>
      <c r="GN51" s="261"/>
      <c r="GO51" s="261"/>
      <c r="GP51" s="261"/>
      <c r="GQ51" s="261"/>
      <c r="GR51" s="261"/>
      <c r="GS51" s="261"/>
      <c r="GT51" s="261"/>
      <c r="GU51" s="261"/>
      <c r="GV51" s="261"/>
      <c r="GW51" s="261"/>
      <c r="GX51" s="261"/>
      <c r="GY51" s="261"/>
      <c r="GZ51" s="261"/>
      <c r="HA51" s="261"/>
      <c r="HB51" s="261"/>
      <c r="HC51" s="261"/>
      <c r="HD51" s="261"/>
      <c r="HE51" s="261"/>
      <c r="HF51" s="261"/>
      <c r="HG51" s="261"/>
      <c r="HH51" s="261"/>
      <c r="HI51" s="261"/>
      <c r="HJ51" s="261"/>
      <c r="HK51" s="261"/>
      <c r="HL51" s="261"/>
      <c r="HM51" s="261"/>
      <c r="HN51" s="261"/>
      <c r="HO51" s="261"/>
      <c r="HP51" s="261"/>
      <c r="HQ51" s="261"/>
      <c r="HR51" s="261"/>
      <c r="HS51" s="261"/>
      <c r="HT51" s="261"/>
      <c r="HU51" s="261"/>
      <c r="HV51" s="261"/>
      <c r="HW51" s="261"/>
      <c r="HX51" s="261"/>
      <c r="HY51" s="261"/>
      <c r="HZ51" s="261"/>
      <c r="IA51" s="261"/>
      <c r="IB51" s="261"/>
      <c r="IC51" s="261"/>
      <c r="ID51" s="261"/>
      <c r="IE51" s="261"/>
      <c r="IF51" s="261"/>
      <c r="IG51" s="261"/>
      <c r="IH51" s="261"/>
      <c r="II51" s="261"/>
      <c r="IJ51" s="261"/>
      <c r="IK51" s="261"/>
      <c r="IL51" s="261"/>
      <c r="IM51" s="261"/>
      <c r="IN51" s="261"/>
      <c r="IO51" s="261"/>
      <c r="IP51" s="261"/>
      <c r="IQ51" s="261"/>
      <c r="IR51" s="261"/>
      <c r="IS51" s="261"/>
      <c r="IT51" s="261"/>
      <c r="IU51" s="261"/>
      <c r="IV51" s="261"/>
    </row>
    <row r="52" spans="1:256" s="262" customFormat="1">
      <c r="A52" s="261" t="s">
        <v>613</v>
      </c>
      <c r="B52" s="262">
        <v>2.6</v>
      </c>
      <c r="C52" s="262">
        <v>3.2</v>
      </c>
      <c r="D52" s="262">
        <v>2</v>
      </c>
      <c r="E52" s="262">
        <v>1.1088888889999999</v>
      </c>
      <c r="F52" s="262">
        <v>1.3048579</v>
      </c>
      <c r="G52" s="262">
        <v>13</v>
      </c>
      <c r="H52" s="261">
        <v>3</v>
      </c>
      <c r="I52" s="261"/>
      <c r="J52" s="261" t="s">
        <v>343</v>
      </c>
      <c r="K52" s="261">
        <v>2.35</v>
      </c>
      <c r="L52" s="261">
        <v>5.15</v>
      </c>
      <c r="M52" s="261">
        <v>2.6666666666666665</v>
      </c>
      <c r="N52" s="261">
        <v>1.3199074066666667</v>
      </c>
      <c r="O52" s="261">
        <v>1.2822011100000001</v>
      </c>
      <c r="P52" s="261">
        <v>14.333333333333334</v>
      </c>
      <c r="Q52" s="261">
        <v>4.333333333333333</v>
      </c>
      <c r="R52" s="261"/>
      <c r="S52" s="261"/>
      <c r="T52" s="261"/>
      <c r="U52" s="261"/>
      <c r="V52" s="261"/>
      <c r="W52" s="261"/>
      <c r="X52" s="261"/>
      <c r="Y52" s="261"/>
      <c r="Z52" s="261"/>
      <c r="AA52" s="261"/>
      <c r="AB52" s="261"/>
      <c r="AC52" s="261"/>
      <c r="AD52" s="261"/>
      <c r="AE52" s="261"/>
      <c r="AF52" s="261"/>
      <c r="AG52" s="261"/>
      <c r="AH52" s="261"/>
      <c r="AI52" s="261"/>
      <c r="AJ52" s="261"/>
      <c r="AK52" s="261"/>
      <c r="AL52" s="261"/>
      <c r="AM52" s="261"/>
      <c r="AN52" s="261"/>
      <c r="AO52" s="261"/>
      <c r="AP52" s="261"/>
      <c r="AQ52" s="261"/>
      <c r="AR52" s="261"/>
      <c r="AS52" s="261"/>
      <c r="AT52" s="261"/>
      <c r="AU52" s="261"/>
      <c r="AV52" s="261"/>
      <c r="AW52" s="261"/>
      <c r="AX52" s="261"/>
      <c r="AY52" s="261"/>
      <c r="AZ52" s="261"/>
      <c r="BA52" s="261"/>
      <c r="BB52" s="261"/>
      <c r="BC52" s="261"/>
      <c r="BD52" s="261"/>
      <c r="BE52" s="261"/>
      <c r="BF52" s="261"/>
      <c r="BG52" s="261"/>
      <c r="BH52" s="261"/>
      <c r="BI52" s="261"/>
      <c r="BJ52" s="261"/>
      <c r="BK52" s="261"/>
      <c r="BL52" s="261"/>
      <c r="BM52" s="261"/>
      <c r="BN52" s="261"/>
      <c r="BO52" s="261"/>
      <c r="BP52" s="261"/>
      <c r="BQ52" s="261"/>
      <c r="BR52" s="261"/>
      <c r="BS52" s="261"/>
      <c r="BT52" s="261"/>
      <c r="BU52" s="261"/>
      <c r="BV52" s="261"/>
      <c r="BW52" s="261"/>
      <c r="BX52" s="261"/>
      <c r="BY52" s="261"/>
      <c r="BZ52" s="261"/>
      <c r="CA52" s="261"/>
      <c r="CB52" s="261"/>
      <c r="CC52" s="261"/>
      <c r="CD52" s="261"/>
      <c r="CE52" s="261"/>
      <c r="CF52" s="261"/>
      <c r="CG52" s="261"/>
      <c r="CH52" s="261"/>
      <c r="CI52" s="261"/>
      <c r="CJ52" s="261"/>
      <c r="CK52" s="261"/>
      <c r="CL52" s="261"/>
      <c r="CM52" s="261"/>
      <c r="CN52" s="261"/>
      <c r="CO52" s="261"/>
      <c r="CP52" s="261"/>
      <c r="CQ52" s="261"/>
      <c r="CR52" s="261"/>
      <c r="CS52" s="261"/>
      <c r="CT52" s="261"/>
      <c r="CU52" s="261"/>
      <c r="CV52" s="261"/>
      <c r="CW52" s="261"/>
      <c r="CX52" s="261"/>
      <c r="CY52" s="261"/>
      <c r="CZ52" s="261"/>
      <c r="DA52" s="261"/>
      <c r="DB52" s="261"/>
      <c r="DC52" s="261"/>
      <c r="DD52" s="261"/>
      <c r="DE52" s="261"/>
      <c r="DF52" s="261"/>
      <c r="DG52" s="261"/>
      <c r="DH52" s="261"/>
      <c r="DI52" s="261"/>
      <c r="DJ52" s="261"/>
      <c r="DK52" s="261"/>
      <c r="DL52" s="261"/>
      <c r="DM52" s="261"/>
      <c r="DN52" s="261"/>
      <c r="DO52" s="261"/>
      <c r="DP52" s="261"/>
      <c r="DQ52" s="261"/>
      <c r="DR52" s="261"/>
      <c r="DS52" s="261"/>
      <c r="DT52" s="261"/>
      <c r="DU52" s="261"/>
      <c r="DV52" s="261"/>
      <c r="DW52" s="261"/>
      <c r="DX52" s="261"/>
      <c r="DY52" s="261"/>
      <c r="DZ52" s="261"/>
      <c r="EA52" s="261"/>
      <c r="EB52" s="261"/>
      <c r="EC52" s="261"/>
      <c r="ED52" s="261"/>
      <c r="EE52" s="261"/>
      <c r="EF52" s="261"/>
      <c r="EG52" s="261"/>
      <c r="EH52" s="261"/>
      <c r="EI52" s="261"/>
      <c r="EJ52" s="261"/>
      <c r="EK52" s="261"/>
      <c r="EL52" s="261"/>
      <c r="EM52" s="261"/>
      <c r="EN52" s="261"/>
      <c r="EO52" s="261"/>
      <c r="EP52" s="261"/>
      <c r="EQ52" s="261"/>
      <c r="ER52" s="261"/>
      <c r="ES52" s="261"/>
      <c r="ET52" s="261"/>
      <c r="EU52" s="261"/>
      <c r="EV52" s="261"/>
      <c r="EW52" s="261"/>
      <c r="EX52" s="261"/>
      <c r="EY52" s="261"/>
      <c r="EZ52" s="261"/>
      <c r="FA52" s="261"/>
      <c r="FB52" s="261"/>
      <c r="FC52" s="261"/>
      <c r="FD52" s="261"/>
      <c r="FE52" s="261"/>
      <c r="FF52" s="261"/>
      <c r="FG52" s="261"/>
      <c r="FH52" s="261"/>
      <c r="FI52" s="261"/>
      <c r="FJ52" s="261"/>
      <c r="FK52" s="261"/>
      <c r="FL52" s="261"/>
      <c r="FM52" s="261"/>
      <c r="FN52" s="261"/>
      <c r="FO52" s="261"/>
      <c r="FP52" s="261"/>
      <c r="FQ52" s="261"/>
      <c r="FR52" s="261"/>
      <c r="FS52" s="261"/>
      <c r="FT52" s="261"/>
      <c r="FU52" s="261"/>
      <c r="FV52" s="261"/>
      <c r="FW52" s="261"/>
      <c r="FX52" s="261"/>
      <c r="FY52" s="261"/>
      <c r="FZ52" s="261"/>
      <c r="GA52" s="261"/>
      <c r="GB52" s="261"/>
      <c r="GC52" s="261"/>
      <c r="GD52" s="261"/>
      <c r="GE52" s="261"/>
      <c r="GF52" s="261"/>
      <c r="GG52" s="261"/>
      <c r="GH52" s="261"/>
      <c r="GI52" s="261"/>
      <c r="GJ52" s="261"/>
      <c r="GK52" s="261"/>
      <c r="GL52" s="261"/>
      <c r="GM52" s="261"/>
      <c r="GN52" s="261"/>
      <c r="GO52" s="261"/>
      <c r="GP52" s="261"/>
      <c r="GQ52" s="261"/>
      <c r="GR52" s="261"/>
      <c r="GS52" s="261"/>
      <c r="GT52" s="261"/>
      <c r="GU52" s="261"/>
      <c r="GV52" s="261"/>
      <c r="GW52" s="261"/>
      <c r="GX52" s="261"/>
      <c r="GY52" s="261"/>
      <c r="GZ52" s="261"/>
      <c r="HA52" s="261"/>
      <c r="HB52" s="261"/>
      <c r="HC52" s="261"/>
      <c r="HD52" s="261"/>
      <c r="HE52" s="261"/>
      <c r="HF52" s="261"/>
      <c r="HG52" s="261"/>
      <c r="HH52" s="261"/>
      <c r="HI52" s="261"/>
      <c r="HJ52" s="261"/>
      <c r="HK52" s="261"/>
      <c r="HL52" s="261"/>
      <c r="HM52" s="261"/>
      <c r="HN52" s="261"/>
      <c r="HO52" s="261"/>
      <c r="HP52" s="261"/>
      <c r="HQ52" s="261"/>
      <c r="HR52" s="261"/>
      <c r="HS52" s="261"/>
      <c r="HT52" s="261"/>
      <c r="HU52" s="261"/>
      <c r="HV52" s="261"/>
      <c r="HW52" s="261"/>
      <c r="HX52" s="261"/>
      <c r="HY52" s="261"/>
      <c r="HZ52" s="261"/>
      <c r="IA52" s="261"/>
      <c r="IB52" s="261"/>
      <c r="IC52" s="261"/>
      <c r="ID52" s="261"/>
      <c r="IE52" s="261"/>
      <c r="IF52" s="261"/>
      <c r="IG52" s="261"/>
      <c r="IH52" s="261"/>
      <c r="II52" s="261"/>
      <c r="IJ52" s="261"/>
      <c r="IK52" s="261"/>
      <c r="IL52" s="261"/>
      <c r="IM52" s="261"/>
      <c r="IN52" s="261"/>
      <c r="IO52" s="261"/>
      <c r="IP52" s="261"/>
      <c r="IQ52" s="261"/>
      <c r="IR52" s="261"/>
      <c r="IS52" s="261"/>
      <c r="IT52" s="261"/>
      <c r="IU52" s="261"/>
      <c r="IV52" s="261"/>
    </row>
    <row r="53" spans="1:256" s="262" customFormat="1">
      <c r="A53" s="261" t="s">
        <v>613</v>
      </c>
      <c r="B53" s="262">
        <v>4.5</v>
      </c>
      <c r="C53" s="262">
        <v>6.3</v>
      </c>
      <c r="D53" s="262">
        <v>2</v>
      </c>
      <c r="E53" s="262">
        <v>1.6666666999999999</v>
      </c>
      <c r="F53" s="262">
        <v>0.92913681000000004</v>
      </c>
      <c r="G53" s="262">
        <v>17</v>
      </c>
      <c r="H53" s="261">
        <v>1</v>
      </c>
      <c r="I53" s="261"/>
      <c r="J53" s="261" t="s">
        <v>615</v>
      </c>
      <c r="K53" s="261">
        <v>3.5</v>
      </c>
      <c r="L53" s="261">
        <v>4</v>
      </c>
      <c r="M53" s="261">
        <v>2</v>
      </c>
      <c r="N53" s="261">
        <v>1.24</v>
      </c>
      <c r="O53" s="261" t="s">
        <v>18</v>
      </c>
      <c r="P53" s="261">
        <v>8</v>
      </c>
      <c r="Q53" s="261">
        <v>1</v>
      </c>
      <c r="R53" s="261"/>
      <c r="S53" s="261"/>
      <c r="T53" s="261"/>
      <c r="U53" s="261"/>
      <c r="V53" s="261"/>
      <c r="W53" s="261"/>
      <c r="X53" s="261"/>
      <c r="Y53" s="261"/>
      <c r="Z53" s="261"/>
      <c r="AA53" s="261"/>
      <c r="AB53" s="261"/>
      <c r="AC53" s="261"/>
      <c r="AD53" s="261"/>
      <c r="AE53" s="261"/>
      <c r="AF53" s="261"/>
      <c r="AG53" s="261"/>
      <c r="AH53" s="261"/>
      <c r="AI53" s="261"/>
      <c r="AJ53" s="261"/>
      <c r="AK53" s="261"/>
      <c r="AL53" s="261"/>
      <c r="AM53" s="261"/>
      <c r="AN53" s="261"/>
      <c r="AO53" s="261"/>
      <c r="AP53" s="261"/>
      <c r="AQ53" s="261"/>
      <c r="AR53" s="261"/>
      <c r="AS53" s="261"/>
      <c r="AT53" s="261"/>
      <c r="AU53" s="261"/>
      <c r="AV53" s="261"/>
      <c r="AW53" s="261"/>
      <c r="AX53" s="261"/>
      <c r="AY53" s="261"/>
      <c r="AZ53" s="261"/>
      <c r="BA53" s="261"/>
      <c r="BB53" s="261"/>
      <c r="BC53" s="261"/>
      <c r="BD53" s="261"/>
      <c r="BE53" s="261"/>
      <c r="BF53" s="261"/>
      <c r="BG53" s="261"/>
      <c r="BH53" s="261"/>
      <c r="BI53" s="261"/>
      <c r="BJ53" s="261"/>
      <c r="BK53" s="261"/>
      <c r="BL53" s="261"/>
      <c r="BM53" s="261"/>
      <c r="BN53" s="261"/>
      <c r="BO53" s="261"/>
      <c r="BP53" s="261"/>
      <c r="BQ53" s="261"/>
      <c r="BR53" s="261"/>
      <c r="BS53" s="261"/>
      <c r="BT53" s="261"/>
      <c r="BU53" s="261"/>
      <c r="BV53" s="261"/>
      <c r="BW53" s="261"/>
      <c r="BX53" s="261"/>
      <c r="BY53" s="261"/>
      <c r="BZ53" s="261"/>
      <c r="CA53" s="261"/>
      <c r="CB53" s="261"/>
      <c r="CC53" s="261"/>
      <c r="CD53" s="261"/>
      <c r="CE53" s="261"/>
      <c r="CF53" s="261"/>
      <c r="CG53" s="261"/>
      <c r="CH53" s="261"/>
      <c r="CI53" s="261"/>
      <c r="CJ53" s="261"/>
      <c r="CK53" s="261"/>
      <c r="CL53" s="261"/>
      <c r="CM53" s="261"/>
      <c r="CN53" s="261"/>
      <c r="CO53" s="261"/>
      <c r="CP53" s="261"/>
      <c r="CQ53" s="261"/>
      <c r="CR53" s="261"/>
      <c r="CS53" s="261"/>
      <c r="CT53" s="261"/>
      <c r="CU53" s="261"/>
      <c r="CV53" s="261"/>
      <c r="CW53" s="261"/>
      <c r="CX53" s="261"/>
      <c r="CY53" s="261"/>
      <c r="CZ53" s="261"/>
      <c r="DA53" s="261"/>
      <c r="DB53" s="261"/>
      <c r="DC53" s="261"/>
      <c r="DD53" s="261"/>
      <c r="DE53" s="261"/>
      <c r="DF53" s="261"/>
      <c r="DG53" s="261"/>
      <c r="DH53" s="261"/>
      <c r="DI53" s="261"/>
      <c r="DJ53" s="261"/>
      <c r="DK53" s="261"/>
      <c r="DL53" s="261"/>
      <c r="DM53" s="261"/>
      <c r="DN53" s="261"/>
      <c r="DO53" s="261"/>
      <c r="DP53" s="261"/>
      <c r="DQ53" s="261"/>
      <c r="DR53" s="261"/>
      <c r="DS53" s="261"/>
      <c r="DT53" s="261"/>
      <c r="DU53" s="261"/>
      <c r="DV53" s="261"/>
      <c r="DW53" s="261"/>
      <c r="DX53" s="261"/>
      <c r="DY53" s="261"/>
      <c r="DZ53" s="261"/>
      <c r="EA53" s="261"/>
      <c r="EB53" s="261"/>
      <c r="EC53" s="261"/>
      <c r="ED53" s="261"/>
      <c r="EE53" s="261"/>
      <c r="EF53" s="261"/>
      <c r="EG53" s="261"/>
      <c r="EH53" s="261"/>
      <c r="EI53" s="261"/>
      <c r="EJ53" s="261"/>
      <c r="EK53" s="261"/>
      <c r="EL53" s="261"/>
      <c r="EM53" s="261"/>
      <c r="EN53" s="261"/>
      <c r="EO53" s="261"/>
      <c r="EP53" s="261"/>
      <c r="EQ53" s="261"/>
      <c r="ER53" s="261"/>
      <c r="ES53" s="261"/>
      <c r="ET53" s="261"/>
      <c r="EU53" s="261"/>
      <c r="EV53" s="261"/>
      <c r="EW53" s="261"/>
      <c r="EX53" s="261"/>
      <c r="EY53" s="261"/>
      <c r="EZ53" s="261"/>
      <c r="FA53" s="261"/>
      <c r="FB53" s="261"/>
      <c r="FC53" s="261"/>
      <c r="FD53" s="261"/>
      <c r="FE53" s="261"/>
      <c r="FF53" s="261"/>
      <c r="FG53" s="261"/>
      <c r="FH53" s="261"/>
      <c r="FI53" s="261"/>
      <c r="FJ53" s="261"/>
      <c r="FK53" s="261"/>
      <c r="FL53" s="261"/>
      <c r="FM53" s="261"/>
      <c r="FN53" s="261"/>
      <c r="FO53" s="261"/>
      <c r="FP53" s="261"/>
      <c r="FQ53" s="261"/>
      <c r="FR53" s="261"/>
      <c r="FS53" s="261"/>
      <c r="FT53" s="261"/>
      <c r="FU53" s="261"/>
      <c r="FV53" s="261"/>
      <c r="FW53" s="261"/>
      <c r="FX53" s="261"/>
      <c r="FY53" s="261"/>
      <c r="FZ53" s="261"/>
      <c r="GA53" s="261"/>
      <c r="GB53" s="261"/>
      <c r="GC53" s="261"/>
      <c r="GD53" s="261"/>
      <c r="GE53" s="261"/>
      <c r="GF53" s="261"/>
      <c r="GG53" s="261"/>
      <c r="GH53" s="261"/>
      <c r="GI53" s="261"/>
      <c r="GJ53" s="261"/>
      <c r="GK53" s="261"/>
      <c r="GL53" s="261"/>
      <c r="GM53" s="261"/>
      <c r="GN53" s="261"/>
      <c r="GO53" s="261"/>
      <c r="GP53" s="261"/>
      <c r="GQ53" s="261"/>
      <c r="GR53" s="261"/>
      <c r="GS53" s="261"/>
      <c r="GT53" s="261"/>
      <c r="GU53" s="261"/>
      <c r="GV53" s="261"/>
      <c r="GW53" s="261"/>
      <c r="GX53" s="261"/>
      <c r="GY53" s="261"/>
      <c r="GZ53" s="261"/>
      <c r="HA53" s="261"/>
      <c r="HB53" s="261"/>
      <c r="HC53" s="261"/>
      <c r="HD53" s="261"/>
      <c r="HE53" s="261"/>
      <c r="HF53" s="261"/>
      <c r="HG53" s="261"/>
      <c r="HH53" s="261"/>
      <c r="HI53" s="261"/>
      <c r="HJ53" s="261"/>
      <c r="HK53" s="261"/>
      <c r="HL53" s="261"/>
      <c r="HM53" s="261"/>
      <c r="HN53" s="261"/>
      <c r="HO53" s="261"/>
      <c r="HP53" s="261"/>
      <c r="HQ53" s="261"/>
      <c r="HR53" s="261"/>
      <c r="HS53" s="261"/>
      <c r="HT53" s="261"/>
      <c r="HU53" s="261"/>
      <c r="HV53" s="261"/>
      <c r="HW53" s="261"/>
      <c r="HX53" s="261"/>
      <c r="HY53" s="261"/>
      <c r="HZ53" s="261"/>
      <c r="IA53" s="261"/>
      <c r="IB53" s="261"/>
      <c r="IC53" s="261"/>
      <c r="ID53" s="261"/>
      <c r="IE53" s="261"/>
      <c r="IF53" s="261"/>
      <c r="IG53" s="261"/>
      <c r="IH53" s="261"/>
      <c r="II53" s="261"/>
      <c r="IJ53" s="261"/>
      <c r="IK53" s="261"/>
      <c r="IL53" s="261"/>
      <c r="IM53" s="261"/>
      <c r="IN53" s="261"/>
      <c r="IO53" s="261"/>
      <c r="IP53" s="261"/>
      <c r="IQ53" s="261"/>
      <c r="IR53" s="261"/>
      <c r="IS53" s="261"/>
      <c r="IT53" s="261"/>
      <c r="IU53" s="261"/>
      <c r="IV53" s="261"/>
    </row>
    <row r="54" spans="1:256" s="262" customFormat="1">
      <c r="A54" s="261" t="s">
        <v>613</v>
      </c>
      <c r="B54" s="262">
        <v>3.6</v>
      </c>
      <c r="C54" s="262" t="s">
        <v>18</v>
      </c>
      <c r="D54" s="262">
        <v>2</v>
      </c>
      <c r="E54" s="262">
        <v>1.028333333</v>
      </c>
      <c r="F54" s="262" t="s">
        <v>18</v>
      </c>
      <c r="G54" s="262">
        <v>9</v>
      </c>
      <c r="H54" s="261">
        <v>5</v>
      </c>
      <c r="I54" s="261"/>
      <c r="J54" s="261" t="s">
        <v>422</v>
      </c>
      <c r="K54" s="261">
        <v>4.1749999999999998</v>
      </c>
      <c r="L54" s="261">
        <v>6.3250000000000002</v>
      </c>
      <c r="M54" s="261">
        <v>2.5</v>
      </c>
      <c r="N54" s="261">
        <v>1.513888905</v>
      </c>
      <c r="O54" s="261">
        <v>1.1359519200000001</v>
      </c>
      <c r="P54" s="261">
        <v>21.5</v>
      </c>
      <c r="Q54" s="261">
        <v>1</v>
      </c>
      <c r="R54" s="261"/>
      <c r="S54" s="261"/>
      <c r="T54" s="261"/>
      <c r="U54" s="261"/>
      <c r="V54" s="261"/>
      <c r="W54" s="261"/>
      <c r="X54" s="261"/>
      <c r="Y54" s="261"/>
      <c r="Z54" s="261"/>
      <c r="AA54" s="261"/>
      <c r="AB54" s="261"/>
      <c r="AC54" s="261"/>
      <c r="AD54" s="261"/>
      <c r="AE54" s="261"/>
      <c r="AF54" s="261"/>
      <c r="AG54" s="261"/>
      <c r="AH54" s="261"/>
      <c r="AI54" s="261"/>
      <c r="AJ54" s="261"/>
      <c r="AK54" s="261"/>
      <c r="AL54" s="261"/>
      <c r="AM54" s="261"/>
      <c r="AN54" s="261"/>
      <c r="AO54" s="261"/>
      <c r="AP54" s="261"/>
      <c r="AQ54" s="261"/>
      <c r="AR54" s="261"/>
      <c r="AS54" s="261"/>
      <c r="AT54" s="261"/>
      <c r="AU54" s="261"/>
      <c r="AV54" s="261"/>
      <c r="AW54" s="261"/>
      <c r="AX54" s="261"/>
      <c r="AY54" s="261"/>
      <c r="AZ54" s="261"/>
      <c r="BA54" s="261"/>
      <c r="BB54" s="261"/>
      <c r="BC54" s="261"/>
      <c r="BD54" s="261"/>
      <c r="BE54" s="261"/>
      <c r="BF54" s="261"/>
      <c r="BG54" s="261"/>
      <c r="BH54" s="261"/>
      <c r="BI54" s="261"/>
      <c r="BJ54" s="261"/>
      <c r="BK54" s="261"/>
      <c r="BL54" s="261"/>
      <c r="BM54" s="261"/>
      <c r="BN54" s="261"/>
      <c r="BO54" s="261"/>
      <c r="BP54" s="261"/>
      <c r="BQ54" s="261"/>
      <c r="BR54" s="261"/>
      <c r="BS54" s="261"/>
      <c r="BT54" s="261"/>
      <c r="BU54" s="261"/>
      <c r="BV54" s="261"/>
      <c r="BW54" s="261"/>
      <c r="BX54" s="261"/>
      <c r="BY54" s="261"/>
      <c r="BZ54" s="261"/>
      <c r="CA54" s="261"/>
      <c r="CB54" s="261"/>
      <c r="CC54" s="261"/>
      <c r="CD54" s="261"/>
      <c r="CE54" s="261"/>
      <c r="CF54" s="261"/>
      <c r="CG54" s="261"/>
      <c r="CH54" s="261"/>
      <c r="CI54" s="261"/>
      <c r="CJ54" s="261"/>
      <c r="CK54" s="261"/>
      <c r="CL54" s="261"/>
      <c r="CM54" s="261"/>
      <c r="CN54" s="261"/>
      <c r="CO54" s="261"/>
      <c r="CP54" s="261"/>
      <c r="CQ54" s="261"/>
      <c r="CR54" s="261"/>
      <c r="CS54" s="261"/>
      <c r="CT54" s="261"/>
      <c r="CU54" s="261"/>
      <c r="CV54" s="261"/>
      <c r="CW54" s="261"/>
      <c r="CX54" s="261"/>
      <c r="CY54" s="261"/>
      <c r="CZ54" s="261"/>
      <c r="DA54" s="261"/>
      <c r="DB54" s="261"/>
      <c r="DC54" s="261"/>
      <c r="DD54" s="261"/>
      <c r="DE54" s="261"/>
      <c r="DF54" s="261"/>
      <c r="DG54" s="261"/>
      <c r="DH54" s="261"/>
      <c r="DI54" s="261"/>
      <c r="DJ54" s="261"/>
      <c r="DK54" s="261"/>
      <c r="DL54" s="261"/>
      <c r="DM54" s="261"/>
      <c r="DN54" s="261"/>
      <c r="DO54" s="261"/>
      <c r="DP54" s="261"/>
      <c r="DQ54" s="261"/>
      <c r="DR54" s="261"/>
      <c r="DS54" s="261"/>
      <c r="DT54" s="261"/>
      <c r="DU54" s="261"/>
      <c r="DV54" s="261"/>
      <c r="DW54" s="261"/>
      <c r="DX54" s="261"/>
      <c r="DY54" s="261"/>
      <c r="DZ54" s="261"/>
      <c r="EA54" s="261"/>
      <c r="EB54" s="261"/>
      <c r="EC54" s="261"/>
      <c r="ED54" s="261"/>
      <c r="EE54" s="261"/>
      <c r="EF54" s="261"/>
      <c r="EG54" s="261"/>
      <c r="EH54" s="261"/>
      <c r="EI54" s="261"/>
      <c r="EJ54" s="261"/>
      <c r="EK54" s="261"/>
      <c r="EL54" s="261"/>
      <c r="EM54" s="261"/>
      <c r="EN54" s="261"/>
      <c r="EO54" s="261"/>
      <c r="EP54" s="261"/>
      <c r="EQ54" s="261"/>
      <c r="ER54" s="261"/>
      <c r="ES54" s="261"/>
      <c r="ET54" s="261"/>
      <c r="EU54" s="261"/>
      <c r="EV54" s="261"/>
      <c r="EW54" s="261"/>
      <c r="EX54" s="261"/>
      <c r="EY54" s="261"/>
      <c r="EZ54" s="261"/>
      <c r="FA54" s="261"/>
      <c r="FB54" s="261"/>
      <c r="FC54" s="261"/>
      <c r="FD54" s="261"/>
      <c r="FE54" s="261"/>
      <c r="FF54" s="261"/>
      <c r="FG54" s="261"/>
      <c r="FH54" s="261"/>
      <c r="FI54" s="261"/>
      <c r="FJ54" s="261"/>
      <c r="FK54" s="261"/>
      <c r="FL54" s="261"/>
      <c r="FM54" s="261"/>
      <c r="FN54" s="261"/>
      <c r="FO54" s="261"/>
      <c r="FP54" s="261"/>
      <c r="FQ54" s="261"/>
      <c r="FR54" s="261"/>
      <c r="FS54" s="261"/>
      <c r="FT54" s="261"/>
      <c r="FU54" s="261"/>
      <c r="FV54" s="261"/>
      <c r="FW54" s="261"/>
      <c r="FX54" s="261"/>
      <c r="FY54" s="261"/>
      <c r="FZ54" s="261"/>
      <c r="GA54" s="261"/>
      <c r="GB54" s="261"/>
      <c r="GC54" s="261"/>
      <c r="GD54" s="261"/>
      <c r="GE54" s="261"/>
      <c r="GF54" s="261"/>
      <c r="GG54" s="261"/>
      <c r="GH54" s="261"/>
      <c r="GI54" s="261"/>
      <c r="GJ54" s="261"/>
      <c r="GK54" s="261"/>
      <c r="GL54" s="261"/>
      <c r="GM54" s="261"/>
      <c r="GN54" s="261"/>
      <c r="GO54" s="261"/>
      <c r="GP54" s="261"/>
      <c r="GQ54" s="261"/>
      <c r="GR54" s="261"/>
      <c r="GS54" s="261"/>
      <c r="GT54" s="261"/>
      <c r="GU54" s="261"/>
      <c r="GV54" s="261"/>
      <c r="GW54" s="261"/>
      <c r="GX54" s="261"/>
      <c r="GY54" s="261"/>
      <c r="GZ54" s="261"/>
      <c r="HA54" s="261"/>
      <c r="HB54" s="261"/>
      <c r="HC54" s="261"/>
      <c r="HD54" s="261"/>
      <c r="HE54" s="261"/>
      <c r="HF54" s="261"/>
      <c r="HG54" s="261"/>
      <c r="HH54" s="261"/>
      <c r="HI54" s="261"/>
      <c r="HJ54" s="261"/>
      <c r="HK54" s="261"/>
      <c r="HL54" s="261"/>
      <c r="HM54" s="261"/>
      <c r="HN54" s="261"/>
      <c r="HO54" s="261"/>
      <c r="HP54" s="261"/>
      <c r="HQ54" s="261"/>
      <c r="HR54" s="261"/>
      <c r="HS54" s="261"/>
      <c r="HT54" s="261"/>
      <c r="HU54" s="261"/>
      <c r="HV54" s="261"/>
      <c r="HW54" s="261"/>
      <c r="HX54" s="261"/>
      <c r="HY54" s="261"/>
      <c r="HZ54" s="261"/>
      <c r="IA54" s="261"/>
      <c r="IB54" s="261"/>
      <c r="IC54" s="261"/>
      <c r="ID54" s="261"/>
      <c r="IE54" s="261"/>
      <c r="IF54" s="261"/>
      <c r="IG54" s="261"/>
      <c r="IH54" s="261"/>
      <c r="II54" s="261"/>
      <c r="IJ54" s="261"/>
      <c r="IK54" s="261"/>
      <c r="IL54" s="261"/>
      <c r="IM54" s="261"/>
      <c r="IN54" s="261"/>
      <c r="IO54" s="261"/>
      <c r="IP54" s="261"/>
      <c r="IQ54" s="261"/>
      <c r="IR54" s="261"/>
      <c r="IS54" s="261"/>
      <c r="IT54" s="261"/>
      <c r="IU54" s="261"/>
      <c r="IV54" s="261"/>
    </row>
    <row r="55" spans="1:256" s="262" customFormat="1" ht="12" customHeight="1">
      <c r="A55" s="261" t="s">
        <v>613</v>
      </c>
      <c r="B55" s="261">
        <v>12</v>
      </c>
      <c r="C55" s="261">
        <v>13</v>
      </c>
      <c r="D55" s="262">
        <v>2</v>
      </c>
      <c r="E55" s="261">
        <v>1.1000000000000001</v>
      </c>
      <c r="F55" s="262">
        <v>0.74609679494659298</v>
      </c>
      <c r="G55" s="262">
        <v>17</v>
      </c>
      <c r="H55" s="261">
        <v>2</v>
      </c>
      <c r="I55" s="261"/>
      <c r="J55" s="261" t="s">
        <v>509</v>
      </c>
      <c r="K55" s="261">
        <v>2.9058333333333333</v>
      </c>
      <c r="L55" s="261">
        <v>5.1416666666666666</v>
      </c>
      <c r="M55" s="261">
        <v>2.6153846153846154</v>
      </c>
      <c r="N55" s="261">
        <v>1.273034189076923</v>
      </c>
      <c r="O55" s="261">
        <v>1.5059620369230768</v>
      </c>
      <c r="P55" s="261">
        <v>17.23076923076923</v>
      </c>
      <c r="Q55" s="261">
        <v>1.3846153846153846</v>
      </c>
      <c r="R55" s="261"/>
      <c r="S55" s="261"/>
      <c r="T55" s="261"/>
      <c r="U55" s="261"/>
      <c r="V55" s="261"/>
      <c r="W55" s="261"/>
      <c r="X55" s="261"/>
      <c r="Y55" s="261"/>
      <c r="Z55" s="261"/>
      <c r="AA55" s="261"/>
      <c r="AB55" s="261"/>
      <c r="AC55" s="261"/>
      <c r="AD55" s="261"/>
      <c r="AE55" s="261"/>
      <c r="AF55" s="261"/>
      <c r="AG55" s="261"/>
      <c r="AH55" s="261"/>
      <c r="AI55" s="261"/>
      <c r="AJ55" s="261"/>
      <c r="AK55" s="261"/>
      <c r="AL55" s="261"/>
      <c r="AM55" s="261"/>
      <c r="AN55" s="261"/>
      <c r="AO55" s="261"/>
      <c r="AP55" s="261"/>
      <c r="AQ55" s="261"/>
      <c r="AR55" s="261"/>
      <c r="AS55" s="261"/>
      <c r="AT55" s="261"/>
      <c r="AU55" s="261"/>
      <c r="AV55" s="261"/>
      <c r="AW55" s="261"/>
      <c r="AX55" s="261"/>
      <c r="AY55" s="261"/>
      <c r="AZ55" s="261"/>
      <c r="BA55" s="261"/>
      <c r="BB55" s="261"/>
      <c r="BC55" s="261"/>
      <c r="BD55" s="261"/>
      <c r="BE55" s="261"/>
      <c r="BF55" s="261"/>
      <c r="BG55" s="261"/>
      <c r="BH55" s="261"/>
      <c r="BI55" s="261"/>
      <c r="BJ55" s="261"/>
      <c r="BK55" s="261"/>
      <c r="BL55" s="261"/>
      <c r="BM55" s="261"/>
      <c r="BN55" s="261"/>
      <c r="BO55" s="261"/>
      <c r="BP55" s="261"/>
      <c r="BQ55" s="261"/>
      <c r="BR55" s="261"/>
      <c r="BS55" s="261"/>
      <c r="BT55" s="261"/>
      <c r="BU55" s="261"/>
      <c r="BV55" s="261"/>
      <c r="BW55" s="261"/>
      <c r="BX55" s="261"/>
      <c r="BY55" s="261"/>
      <c r="BZ55" s="261"/>
      <c r="CA55" s="261"/>
      <c r="CB55" s="261"/>
      <c r="CC55" s="261"/>
      <c r="CD55" s="261"/>
      <c r="CE55" s="261"/>
      <c r="CF55" s="261"/>
      <c r="CG55" s="261"/>
      <c r="CH55" s="261"/>
      <c r="CI55" s="261"/>
      <c r="CJ55" s="261"/>
      <c r="CK55" s="261"/>
      <c r="CL55" s="261"/>
      <c r="CM55" s="261"/>
      <c r="CN55" s="261"/>
      <c r="CO55" s="261"/>
      <c r="CP55" s="261"/>
      <c r="CQ55" s="261"/>
      <c r="CR55" s="261"/>
      <c r="CS55" s="261"/>
      <c r="CT55" s="261"/>
      <c r="CU55" s="261"/>
      <c r="CV55" s="261"/>
      <c r="CW55" s="261"/>
      <c r="CX55" s="261"/>
      <c r="CY55" s="261"/>
      <c r="CZ55" s="261"/>
      <c r="DA55" s="261"/>
      <c r="DB55" s="261"/>
      <c r="DC55" s="261"/>
      <c r="DD55" s="261"/>
      <c r="DE55" s="261"/>
      <c r="DF55" s="261"/>
      <c r="DG55" s="261"/>
      <c r="DH55" s="261"/>
      <c r="DI55" s="261"/>
      <c r="DJ55" s="261"/>
      <c r="DK55" s="261"/>
      <c r="DL55" s="261"/>
      <c r="DM55" s="261"/>
      <c r="DN55" s="261"/>
      <c r="DO55" s="261"/>
      <c r="DP55" s="261"/>
      <c r="DQ55" s="261"/>
      <c r="DR55" s="261"/>
      <c r="DS55" s="261"/>
      <c r="DT55" s="261"/>
      <c r="DU55" s="261"/>
      <c r="DV55" s="261"/>
      <c r="DW55" s="261"/>
      <c r="DX55" s="261"/>
      <c r="DY55" s="261"/>
      <c r="DZ55" s="261"/>
      <c r="EA55" s="261"/>
      <c r="EB55" s="261"/>
      <c r="EC55" s="261"/>
      <c r="ED55" s="261"/>
      <c r="EE55" s="261"/>
      <c r="EF55" s="261"/>
      <c r="EG55" s="261"/>
      <c r="EH55" s="261"/>
      <c r="EI55" s="261"/>
      <c r="EJ55" s="261"/>
      <c r="EK55" s="261"/>
      <c r="EL55" s="261"/>
      <c r="EM55" s="261"/>
      <c r="EN55" s="261"/>
      <c r="EO55" s="261"/>
      <c r="EP55" s="261"/>
      <c r="EQ55" s="261"/>
      <c r="ER55" s="261"/>
      <c r="ES55" s="261"/>
      <c r="ET55" s="261"/>
      <c r="EU55" s="261"/>
      <c r="EV55" s="261"/>
      <c r="EW55" s="261"/>
      <c r="EX55" s="261"/>
      <c r="EY55" s="261"/>
      <c r="EZ55" s="261"/>
      <c r="FA55" s="261"/>
      <c r="FB55" s="261"/>
      <c r="FC55" s="261"/>
      <c r="FD55" s="261"/>
      <c r="FE55" s="261"/>
      <c r="FF55" s="261"/>
      <c r="FG55" s="261"/>
      <c r="FH55" s="261"/>
      <c r="FI55" s="261"/>
      <c r="FJ55" s="261"/>
      <c r="FK55" s="261"/>
      <c r="FL55" s="261"/>
      <c r="FM55" s="261"/>
      <c r="FN55" s="261"/>
      <c r="FO55" s="261"/>
      <c r="FP55" s="261"/>
      <c r="FQ55" s="261"/>
      <c r="FR55" s="261"/>
      <c r="FS55" s="261"/>
      <c r="FT55" s="261"/>
      <c r="FU55" s="261"/>
      <c r="FV55" s="261"/>
      <c r="FW55" s="261"/>
      <c r="FX55" s="261"/>
      <c r="FY55" s="261"/>
      <c r="FZ55" s="261"/>
      <c r="GA55" s="261"/>
      <c r="GB55" s="261"/>
      <c r="GC55" s="261"/>
      <c r="GD55" s="261"/>
      <c r="GE55" s="261"/>
      <c r="GF55" s="261"/>
      <c r="GG55" s="261"/>
      <c r="GH55" s="261"/>
      <c r="GI55" s="261"/>
      <c r="GJ55" s="261"/>
      <c r="GK55" s="261"/>
      <c r="GL55" s="261"/>
      <c r="GM55" s="261"/>
      <c r="GN55" s="261"/>
      <c r="GO55" s="261"/>
      <c r="GP55" s="261"/>
      <c r="GQ55" s="261"/>
      <c r="GR55" s="261"/>
      <c r="GS55" s="261"/>
      <c r="GT55" s="261"/>
      <c r="GU55" s="261"/>
      <c r="GV55" s="261"/>
      <c r="GW55" s="261"/>
      <c r="GX55" s="261"/>
      <c r="GY55" s="261"/>
      <c r="GZ55" s="261"/>
      <c r="HA55" s="261"/>
      <c r="HB55" s="261"/>
      <c r="HC55" s="261"/>
      <c r="HD55" s="261"/>
      <c r="HE55" s="261"/>
      <c r="HF55" s="261"/>
      <c r="HG55" s="261"/>
      <c r="HH55" s="261"/>
      <c r="HI55" s="261"/>
      <c r="HJ55" s="261"/>
      <c r="HK55" s="261"/>
      <c r="HL55" s="261"/>
      <c r="HM55" s="261"/>
      <c r="HN55" s="261"/>
      <c r="HO55" s="261"/>
      <c r="HP55" s="261"/>
      <c r="HQ55" s="261"/>
      <c r="HR55" s="261"/>
      <c r="HS55" s="261"/>
      <c r="HT55" s="261"/>
      <c r="HU55" s="261"/>
      <c r="HV55" s="261"/>
      <c r="HW55" s="261"/>
      <c r="HX55" s="261"/>
      <c r="HY55" s="261"/>
      <c r="HZ55" s="261"/>
      <c r="IA55" s="261"/>
      <c r="IB55" s="261"/>
      <c r="IC55" s="261"/>
      <c r="ID55" s="261"/>
      <c r="IE55" s="261"/>
      <c r="IF55" s="261"/>
      <c r="IG55" s="261"/>
      <c r="IH55" s="261"/>
      <c r="II55" s="261"/>
      <c r="IJ55" s="261"/>
      <c r="IK55" s="261"/>
      <c r="IL55" s="261"/>
      <c r="IM55" s="261"/>
      <c r="IN55" s="261"/>
      <c r="IO55" s="261"/>
      <c r="IP55" s="261"/>
      <c r="IQ55" s="261"/>
      <c r="IR55" s="261"/>
      <c r="IS55" s="261"/>
      <c r="IT55" s="261"/>
      <c r="IU55" s="261"/>
      <c r="IV55" s="261"/>
    </row>
    <row r="56" spans="1:256" s="262" customFormat="1">
      <c r="A56" s="261" t="s">
        <v>613</v>
      </c>
      <c r="B56" s="261">
        <v>3</v>
      </c>
      <c r="C56" s="261">
        <v>5</v>
      </c>
      <c r="D56" s="262">
        <v>2</v>
      </c>
      <c r="E56" s="261">
        <v>1.0222222000000001</v>
      </c>
      <c r="F56" s="261">
        <f>AVERAGE('Data by Q'!I44:I48)</f>
        <v>0.93839698842000685</v>
      </c>
      <c r="G56" s="261">
        <v>11</v>
      </c>
      <c r="H56" s="261">
        <v>1</v>
      </c>
      <c r="I56" s="261"/>
      <c r="J56" s="261" t="s">
        <v>385</v>
      </c>
      <c r="K56" s="261">
        <v>4.1500000000000004</v>
      </c>
      <c r="L56" s="261">
        <v>5.7833333333333341</v>
      </c>
      <c r="M56" s="261">
        <v>2.3333333333333335</v>
      </c>
      <c r="N56" s="261">
        <v>1.4537037033333331</v>
      </c>
      <c r="O56" s="261">
        <v>1.1538352266666667</v>
      </c>
      <c r="P56" s="261">
        <v>19.666666666666668</v>
      </c>
      <c r="Q56" s="261">
        <v>5.666666666666667</v>
      </c>
      <c r="R56" s="261"/>
      <c r="S56" s="261"/>
      <c r="T56" s="261"/>
      <c r="U56" s="261"/>
      <c r="V56" s="261"/>
      <c r="W56" s="261"/>
      <c r="X56" s="261"/>
      <c r="Y56" s="261"/>
      <c r="Z56" s="261"/>
      <c r="AA56" s="261"/>
      <c r="AB56" s="261"/>
      <c r="AC56" s="261"/>
      <c r="AD56" s="261"/>
      <c r="AE56" s="261"/>
      <c r="AF56" s="261"/>
      <c r="AG56" s="261"/>
      <c r="AH56" s="261"/>
      <c r="AI56" s="261"/>
      <c r="AJ56" s="261"/>
      <c r="AK56" s="261"/>
      <c r="AL56" s="261"/>
      <c r="AM56" s="261"/>
      <c r="AN56" s="261"/>
      <c r="AO56" s="261"/>
      <c r="AP56" s="261"/>
      <c r="AQ56" s="261"/>
      <c r="AR56" s="261"/>
      <c r="AS56" s="261"/>
      <c r="AT56" s="261"/>
      <c r="AU56" s="261"/>
      <c r="AV56" s="261"/>
      <c r="AW56" s="261"/>
      <c r="AX56" s="261"/>
      <c r="AY56" s="261"/>
      <c r="AZ56" s="261"/>
      <c r="BA56" s="261"/>
      <c r="BB56" s="261"/>
      <c r="BC56" s="261"/>
      <c r="BD56" s="261"/>
      <c r="BE56" s="261"/>
      <c r="BF56" s="261"/>
      <c r="BG56" s="261"/>
      <c r="BH56" s="261"/>
      <c r="BI56" s="261"/>
      <c r="BJ56" s="261"/>
      <c r="BK56" s="261"/>
      <c r="BL56" s="261"/>
      <c r="BM56" s="261"/>
      <c r="BN56" s="261"/>
      <c r="BO56" s="261"/>
      <c r="BP56" s="261"/>
      <c r="BQ56" s="261"/>
      <c r="BR56" s="261"/>
      <c r="BS56" s="261"/>
      <c r="BT56" s="261"/>
      <c r="BU56" s="261"/>
      <c r="BV56" s="261"/>
      <c r="BW56" s="261"/>
      <c r="BX56" s="261"/>
      <c r="BY56" s="261"/>
      <c r="BZ56" s="261"/>
      <c r="CA56" s="261"/>
      <c r="CB56" s="261"/>
      <c r="CC56" s="261"/>
      <c r="CD56" s="261"/>
      <c r="CE56" s="261"/>
      <c r="CF56" s="261"/>
      <c r="CG56" s="261"/>
      <c r="CH56" s="261"/>
      <c r="CI56" s="261"/>
      <c r="CJ56" s="261"/>
      <c r="CK56" s="261"/>
      <c r="CL56" s="261"/>
      <c r="CM56" s="261"/>
      <c r="CN56" s="261"/>
      <c r="CO56" s="261"/>
      <c r="CP56" s="261"/>
      <c r="CQ56" s="261"/>
      <c r="CR56" s="261"/>
      <c r="CS56" s="261"/>
      <c r="CT56" s="261"/>
      <c r="CU56" s="261"/>
      <c r="CV56" s="261"/>
      <c r="CW56" s="261"/>
      <c r="CX56" s="261"/>
      <c r="CY56" s="261"/>
      <c r="CZ56" s="261"/>
      <c r="DA56" s="261"/>
      <c r="DB56" s="261"/>
      <c r="DC56" s="261"/>
      <c r="DD56" s="261"/>
      <c r="DE56" s="261"/>
      <c r="DF56" s="261"/>
      <c r="DG56" s="261"/>
      <c r="DH56" s="261"/>
      <c r="DI56" s="261"/>
      <c r="DJ56" s="261"/>
      <c r="DK56" s="261"/>
      <c r="DL56" s="261"/>
      <c r="DM56" s="261"/>
      <c r="DN56" s="261"/>
      <c r="DO56" s="261"/>
      <c r="DP56" s="261"/>
      <c r="DQ56" s="261"/>
      <c r="DR56" s="261"/>
      <c r="DS56" s="261"/>
      <c r="DT56" s="261"/>
      <c r="DU56" s="261"/>
      <c r="DV56" s="261"/>
      <c r="DW56" s="261"/>
      <c r="DX56" s="261"/>
      <c r="DY56" s="261"/>
      <c r="DZ56" s="261"/>
      <c r="EA56" s="261"/>
      <c r="EB56" s="261"/>
      <c r="EC56" s="261"/>
      <c r="ED56" s="261"/>
      <c r="EE56" s="261"/>
      <c r="EF56" s="261"/>
      <c r="EG56" s="261"/>
      <c r="EH56" s="261"/>
      <c r="EI56" s="261"/>
      <c r="EJ56" s="261"/>
      <c r="EK56" s="261"/>
      <c r="EL56" s="261"/>
      <c r="EM56" s="261"/>
      <c r="EN56" s="261"/>
      <c r="EO56" s="261"/>
      <c r="EP56" s="261"/>
      <c r="EQ56" s="261"/>
      <c r="ER56" s="261"/>
      <c r="ES56" s="261"/>
      <c r="ET56" s="261"/>
      <c r="EU56" s="261"/>
      <c r="EV56" s="261"/>
      <c r="EW56" s="261"/>
      <c r="EX56" s="261"/>
      <c r="EY56" s="261"/>
      <c r="EZ56" s="261"/>
      <c r="FA56" s="261"/>
      <c r="FB56" s="261"/>
      <c r="FC56" s="261"/>
      <c r="FD56" s="261"/>
      <c r="FE56" s="261"/>
      <c r="FF56" s="261"/>
      <c r="FG56" s="261"/>
      <c r="FH56" s="261"/>
      <c r="FI56" s="261"/>
      <c r="FJ56" s="261"/>
      <c r="FK56" s="261"/>
      <c r="FL56" s="261"/>
      <c r="FM56" s="261"/>
      <c r="FN56" s="261"/>
      <c r="FO56" s="261"/>
      <c r="FP56" s="261"/>
      <c r="FQ56" s="261"/>
      <c r="FR56" s="261"/>
      <c r="FS56" s="261"/>
      <c r="FT56" s="261"/>
      <c r="FU56" s="261"/>
      <c r="FV56" s="261"/>
      <c r="FW56" s="261"/>
      <c r="FX56" s="261"/>
      <c r="FY56" s="261"/>
      <c r="FZ56" s="261"/>
      <c r="GA56" s="261"/>
      <c r="GB56" s="261"/>
      <c r="GC56" s="261"/>
      <c r="GD56" s="261"/>
      <c r="GE56" s="261"/>
      <c r="GF56" s="261"/>
      <c r="GG56" s="261"/>
      <c r="GH56" s="261"/>
      <c r="GI56" s="261"/>
      <c r="GJ56" s="261"/>
      <c r="GK56" s="261"/>
      <c r="GL56" s="261"/>
      <c r="GM56" s="261"/>
      <c r="GN56" s="261"/>
      <c r="GO56" s="261"/>
      <c r="GP56" s="261"/>
      <c r="GQ56" s="261"/>
      <c r="GR56" s="261"/>
      <c r="GS56" s="261"/>
      <c r="GT56" s="261"/>
      <c r="GU56" s="261"/>
      <c r="GV56" s="261"/>
      <c r="GW56" s="261"/>
      <c r="GX56" s="261"/>
      <c r="GY56" s="261"/>
      <c r="GZ56" s="261"/>
      <c r="HA56" s="261"/>
      <c r="HB56" s="261"/>
      <c r="HC56" s="261"/>
      <c r="HD56" s="261"/>
      <c r="HE56" s="261"/>
      <c r="HF56" s="261"/>
      <c r="HG56" s="261"/>
      <c r="HH56" s="261"/>
      <c r="HI56" s="261"/>
      <c r="HJ56" s="261"/>
      <c r="HK56" s="261"/>
      <c r="HL56" s="261"/>
      <c r="HM56" s="261"/>
      <c r="HN56" s="261"/>
      <c r="HO56" s="261"/>
      <c r="HP56" s="261"/>
      <c r="HQ56" s="261"/>
      <c r="HR56" s="261"/>
      <c r="HS56" s="261"/>
      <c r="HT56" s="261"/>
      <c r="HU56" s="261"/>
      <c r="HV56" s="261"/>
      <c r="HW56" s="261"/>
      <c r="HX56" s="261"/>
      <c r="HY56" s="261"/>
      <c r="HZ56" s="261"/>
      <c r="IA56" s="261"/>
      <c r="IB56" s="261"/>
      <c r="IC56" s="261"/>
      <c r="ID56" s="261"/>
      <c r="IE56" s="261"/>
      <c r="IF56" s="261"/>
      <c r="IG56" s="261"/>
      <c r="IH56" s="261"/>
      <c r="II56" s="261"/>
      <c r="IJ56" s="261"/>
      <c r="IK56" s="261"/>
      <c r="IL56" s="261"/>
      <c r="IM56" s="261"/>
      <c r="IN56" s="261"/>
      <c r="IO56" s="261"/>
      <c r="IP56" s="261"/>
      <c r="IQ56" s="261"/>
      <c r="IR56" s="261"/>
      <c r="IS56" s="261"/>
      <c r="IT56" s="261"/>
      <c r="IU56" s="261"/>
      <c r="IV56" s="261"/>
    </row>
    <row r="57" spans="1:256" s="262" customFormat="1">
      <c r="A57" s="261" t="s">
        <v>613</v>
      </c>
      <c r="B57" s="261">
        <v>2</v>
      </c>
      <c r="C57" s="261">
        <v>2.6</v>
      </c>
      <c r="D57" s="262">
        <v>2</v>
      </c>
      <c r="E57" s="261">
        <v>1.1499999999999999</v>
      </c>
      <c r="F57" s="262">
        <v>1.0560369691177922</v>
      </c>
      <c r="G57" s="261">
        <v>10</v>
      </c>
      <c r="H57" s="261">
        <v>1</v>
      </c>
      <c r="I57" s="261"/>
      <c r="J57" s="261" t="s">
        <v>587</v>
      </c>
      <c r="K57" s="261">
        <v>4.55</v>
      </c>
      <c r="L57" s="261">
        <v>8.5</v>
      </c>
      <c r="M57" s="261">
        <v>1.5</v>
      </c>
      <c r="N57" s="261">
        <v>1.0263888904999998</v>
      </c>
      <c r="O57" s="261">
        <v>0.74828675</v>
      </c>
      <c r="P57" s="261">
        <v>8.5</v>
      </c>
      <c r="Q57" s="261">
        <v>4.5</v>
      </c>
      <c r="R57" s="261"/>
      <c r="S57" s="261"/>
      <c r="T57" s="261"/>
      <c r="U57" s="261"/>
      <c r="V57" s="261"/>
      <c r="W57" s="261"/>
      <c r="X57" s="261"/>
      <c r="Y57" s="261"/>
      <c r="Z57" s="261"/>
      <c r="AA57" s="261"/>
      <c r="AB57" s="261"/>
      <c r="AC57" s="261"/>
      <c r="AD57" s="261"/>
      <c r="AE57" s="261"/>
      <c r="AF57" s="261"/>
      <c r="AG57" s="261"/>
      <c r="AH57" s="261"/>
      <c r="AI57" s="261"/>
      <c r="AJ57" s="261"/>
      <c r="AK57" s="261"/>
      <c r="AL57" s="261"/>
      <c r="AM57" s="261"/>
      <c r="AN57" s="261"/>
      <c r="AO57" s="261"/>
      <c r="AP57" s="261"/>
      <c r="AQ57" s="261"/>
      <c r="AR57" s="261"/>
      <c r="AS57" s="261"/>
      <c r="AT57" s="261"/>
      <c r="AU57" s="261"/>
      <c r="AV57" s="261"/>
      <c r="AW57" s="261"/>
      <c r="AX57" s="261"/>
      <c r="AY57" s="261"/>
      <c r="AZ57" s="261"/>
      <c r="BA57" s="261"/>
      <c r="BB57" s="261"/>
      <c r="BC57" s="261"/>
      <c r="BD57" s="261"/>
      <c r="BE57" s="261"/>
      <c r="BF57" s="261"/>
      <c r="BG57" s="261"/>
      <c r="BH57" s="261"/>
      <c r="BI57" s="261"/>
      <c r="BJ57" s="261"/>
      <c r="BK57" s="261"/>
      <c r="BL57" s="261"/>
      <c r="BM57" s="261"/>
      <c r="BN57" s="261"/>
      <c r="BO57" s="261"/>
      <c r="BP57" s="261"/>
      <c r="BQ57" s="261"/>
      <c r="BR57" s="261"/>
      <c r="BS57" s="261"/>
      <c r="BT57" s="261"/>
      <c r="BU57" s="261"/>
      <c r="BV57" s="261"/>
      <c r="BW57" s="261"/>
      <c r="BX57" s="261"/>
      <c r="BY57" s="261"/>
      <c r="BZ57" s="261"/>
      <c r="CA57" s="261"/>
      <c r="CB57" s="261"/>
      <c r="CC57" s="261"/>
      <c r="CD57" s="261"/>
      <c r="CE57" s="261"/>
      <c r="CF57" s="261"/>
      <c r="CG57" s="261"/>
      <c r="CH57" s="261"/>
      <c r="CI57" s="261"/>
      <c r="CJ57" s="261"/>
      <c r="CK57" s="261"/>
      <c r="CL57" s="261"/>
      <c r="CM57" s="261"/>
      <c r="CN57" s="261"/>
      <c r="CO57" s="261"/>
      <c r="CP57" s="261"/>
      <c r="CQ57" s="261"/>
      <c r="CR57" s="261"/>
      <c r="CS57" s="261"/>
      <c r="CT57" s="261"/>
      <c r="CU57" s="261"/>
      <c r="CV57" s="261"/>
      <c r="CW57" s="261"/>
      <c r="CX57" s="261"/>
      <c r="CY57" s="261"/>
      <c r="CZ57" s="261"/>
      <c r="DA57" s="261"/>
      <c r="DB57" s="261"/>
      <c r="DC57" s="261"/>
      <c r="DD57" s="261"/>
      <c r="DE57" s="261"/>
      <c r="DF57" s="261"/>
      <c r="DG57" s="261"/>
      <c r="DH57" s="261"/>
      <c r="DI57" s="261"/>
      <c r="DJ57" s="261"/>
      <c r="DK57" s="261"/>
      <c r="DL57" s="261"/>
      <c r="DM57" s="261"/>
      <c r="DN57" s="261"/>
      <c r="DO57" s="261"/>
      <c r="DP57" s="261"/>
      <c r="DQ57" s="261"/>
      <c r="DR57" s="261"/>
      <c r="DS57" s="261"/>
      <c r="DT57" s="261"/>
      <c r="DU57" s="261"/>
      <c r="DV57" s="261"/>
      <c r="DW57" s="261"/>
      <c r="DX57" s="261"/>
      <c r="DY57" s="261"/>
      <c r="DZ57" s="261"/>
      <c r="EA57" s="261"/>
      <c r="EB57" s="261"/>
      <c r="EC57" s="261"/>
      <c r="ED57" s="261"/>
      <c r="EE57" s="261"/>
      <c r="EF57" s="261"/>
      <c r="EG57" s="261"/>
      <c r="EH57" s="261"/>
      <c r="EI57" s="261"/>
      <c r="EJ57" s="261"/>
      <c r="EK57" s="261"/>
      <c r="EL57" s="261"/>
      <c r="EM57" s="261"/>
      <c r="EN57" s="261"/>
      <c r="EO57" s="261"/>
      <c r="EP57" s="261"/>
      <c r="EQ57" s="261"/>
      <c r="ER57" s="261"/>
      <c r="ES57" s="261"/>
      <c r="ET57" s="261"/>
      <c r="EU57" s="261"/>
      <c r="EV57" s="261"/>
      <c r="EW57" s="261"/>
      <c r="EX57" s="261"/>
      <c r="EY57" s="261"/>
      <c r="EZ57" s="261"/>
      <c r="FA57" s="261"/>
      <c r="FB57" s="261"/>
      <c r="FC57" s="261"/>
      <c r="FD57" s="261"/>
      <c r="FE57" s="261"/>
      <c r="FF57" s="261"/>
      <c r="FG57" s="261"/>
      <c r="FH57" s="261"/>
      <c r="FI57" s="261"/>
      <c r="FJ57" s="261"/>
      <c r="FK57" s="261"/>
      <c r="FL57" s="261"/>
      <c r="FM57" s="261"/>
      <c r="FN57" s="261"/>
      <c r="FO57" s="261"/>
      <c r="FP57" s="261"/>
      <c r="FQ57" s="261"/>
      <c r="FR57" s="261"/>
      <c r="FS57" s="261"/>
      <c r="FT57" s="261"/>
      <c r="FU57" s="261"/>
      <c r="FV57" s="261"/>
      <c r="FW57" s="261"/>
      <c r="FX57" s="261"/>
      <c r="FY57" s="261"/>
      <c r="FZ57" s="261"/>
      <c r="GA57" s="261"/>
      <c r="GB57" s="261"/>
      <c r="GC57" s="261"/>
      <c r="GD57" s="261"/>
      <c r="GE57" s="261"/>
      <c r="GF57" s="261"/>
      <c r="GG57" s="261"/>
      <c r="GH57" s="261"/>
      <c r="GI57" s="261"/>
      <c r="GJ57" s="261"/>
      <c r="GK57" s="261"/>
      <c r="GL57" s="261"/>
      <c r="GM57" s="261"/>
      <c r="GN57" s="261"/>
      <c r="GO57" s="261"/>
      <c r="GP57" s="261"/>
      <c r="GQ57" s="261"/>
      <c r="GR57" s="261"/>
      <c r="GS57" s="261"/>
      <c r="GT57" s="261"/>
      <c r="GU57" s="261"/>
      <c r="GV57" s="261"/>
      <c r="GW57" s="261"/>
      <c r="GX57" s="261"/>
      <c r="GY57" s="261"/>
      <c r="GZ57" s="261"/>
      <c r="HA57" s="261"/>
      <c r="HB57" s="261"/>
      <c r="HC57" s="261"/>
      <c r="HD57" s="261"/>
      <c r="HE57" s="261"/>
      <c r="HF57" s="261"/>
      <c r="HG57" s="261"/>
      <c r="HH57" s="261"/>
      <c r="HI57" s="261"/>
      <c r="HJ57" s="261"/>
      <c r="HK57" s="261"/>
      <c r="HL57" s="261"/>
      <c r="HM57" s="261"/>
      <c r="HN57" s="261"/>
      <c r="HO57" s="261"/>
      <c r="HP57" s="261"/>
      <c r="HQ57" s="261"/>
      <c r="HR57" s="261"/>
      <c r="HS57" s="261"/>
      <c r="HT57" s="261"/>
      <c r="HU57" s="261"/>
      <c r="HV57" s="261"/>
      <c r="HW57" s="261"/>
      <c r="HX57" s="261"/>
      <c r="HY57" s="261"/>
      <c r="HZ57" s="261"/>
      <c r="IA57" s="261"/>
      <c r="IB57" s="261"/>
      <c r="IC57" s="261"/>
      <c r="ID57" s="261"/>
      <c r="IE57" s="261"/>
      <c r="IF57" s="261"/>
      <c r="IG57" s="261"/>
      <c r="IH57" s="261"/>
      <c r="II57" s="261"/>
      <c r="IJ57" s="261"/>
      <c r="IK57" s="261"/>
      <c r="IL57" s="261"/>
      <c r="IM57" s="261"/>
      <c r="IN57" s="261"/>
      <c r="IO57" s="261"/>
      <c r="IP57" s="261"/>
      <c r="IQ57" s="261"/>
      <c r="IR57" s="261"/>
      <c r="IS57" s="261"/>
      <c r="IT57" s="261"/>
      <c r="IU57" s="261"/>
      <c r="IV57" s="261"/>
    </row>
    <row r="58" spans="1:256" s="251" customFormat="1">
      <c r="A58" s="82" t="s">
        <v>504</v>
      </c>
      <c r="B58" s="63">
        <v>2.52</v>
      </c>
      <c r="C58" s="63">
        <v>3.35</v>
      </c>
      <c r="D58" s="63">
        <v>3</v>
      </c>
      <c r="E58" s="63">
        <v>1.2811111100000001</v>
      </c>
      <c r="F58" s="63">
        <v>2.6789258999999999</v>
      </c>
      <c r="G58" s="63">
        <v>13</v>
      </c>
      <c r="H58" s="82">
        <v>1</v>
      </c>
      <c r="I58" s="82"/>
      <c r="J58" s="82" t="s">
        <v>525</v>
      </c>
      <c r="K58" s="82">
        <v>2.5</v>
      </c>
      <c r="L58" s="82">
        <v>4.95</v>
      </c>
      <c r="M58" s="82">
        <v>2.3333333333333335</v>
      </c>
      <c r="N58" s="82">
        <v>1.3355555556666667</v>
      </c>
      <c r="O58" s="82">
        <v>1.310158645</v>
      </c>
      <c r="P58" s="82">
        <v>14</v>
      </c>
      <c r="Q58" s="82">
        <v>1.8333333333333333</v>
      </c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2"/>
      <c r="BH58" s="82"/>
      <c r="BI58" s="82"/>
      <c r="BJ58" s="82"/>
      <c r="BK58" s="82"/>
      <c r="BL58" s="82"/>
      <c r="BM58" s="82"/>
      <c r="BN58" s="82"/>
      <c r="BO58" s="82"/>
      <c r="BP58" s="82"/>
      <c r="BQ58" s="82"/>
      <c r="BR58" s="82"/>
      <c r="BS58" s="82"/>
      <c r="BT58" s="82"/>
      <c r="BU58" s="82"/>
      <c r="BV58" s="82"/>
      <c r="BW58" s="82"/>
      <c r="BX58" s="82"/>
      <c r="BY58" s="82"/>
      <c r="BZ58" s="82"/>
      <c r="CA58" s="82"/>
      <c r="CB58" s="82"/>
      <c r="CC58" s="82"/>
      <c r="CD58" s="82"/>
      <c r="CE58" s="82"/>
      <c r="CF58" s="82"/>
      <c r="CG58" s="82"/>
      <c r="CH58" s="82"/>
      <c r="CI58" s="82"/>
      <c r="CJ58" s="82"/>
      <c r="CK58" s="82"/>
      <c r="CL58" s="82"/>
      <c r="CM58" s="82"/>
      <c r="CN58" s="82"/>
      <c r="CO58" s="82"/>
      <c r="CP58" s="82"/>
      <c r="CQ58" s="82"/>
      <c r="CR58" s="82"/>
      <c r="CS58" s="82"/>
      <c r="CT58" s="82"/>
      <c r="CU58" s="82"/>
      <c r="CV58" s="82"/>
      <c r="CW58" s="82"/>
      <c r="CX58" s="82"/>
      <c r="CY58" s="82"/>
      <c r="CZ58" s="82"/>
      <c r="DA58" s="82"/>
      <c r="DB58" s="82"/>
      <c r="DC58" s="82"/>
      <c r="DD58" s="82"/>
      <c r="DE58" s="82"/>
      <c r="DF58" s="82"/>
      <c r="DG58" s="82"/>
      <c r="DH58" s="82"/>
      <c r="DI58" s="82"/>
      <c r="DJ58" s="82"/>
      <c r="DK58" s="82"/>
      <c r="DL58" s="82"/>
      <c r="DM58" s="82"/>
      <c r="DN58" s="82"/>
      <c r="DO58" s="82"/>
      <c r="DP58" s="82"/>
      <c r="DQ58" s="82"/>
      <c r="DR58" s="82"/>
      <c r="DS58" s="82"/>
      <c r="DT58" s="82"/>
      <c r="DU58" s="82"/>
      <c r="DV58" s="82"/>
      <c r="DW58" s="82"/>
      <c r="DX58" s="82"/>
      <c r="DY58" s="82"/>
      <c r="DZ58" s="82"/>
      <c r="EA58" s="82"/>
      <c r="EB58" s="82"/>
      <c r="EC58" s="82"/>
      <c r="ED58" s="82"/>
      <c r="EE58" s="82"/>
      <c r="EF58" s="82"/>
      <c r="EG58" s="82"/>
      <c r="EH58" s="82"/>
      <c r="EI58" s="82"/>
      <c r="EJ58" s="82"/>
      <c r="EK58" s="82"/>
      <c r="EL58" s="82"/>
      <c r="EM58" s="82"/>
      <c r="EN58" s="82"/>
      <c r="EO58" s="82"/>
      <c r="EP58" s="82"/>
      <c r="EQ58" s="82"/>
      <c r="ER58" s="82"/>
      <c r="ES58" s="82"/>
      <c r="ET58" s="82"/>
      <c r="EU58" s="82"/>
      <c r="EV58" s="82"/>
      <c r="EW58" s="82"/>
      <c r="EX58" s="82"/>
      <c r="EY58" s="82"/>
      <c r="EZ58" s="82"/>
      <c r="FA58" s="82"/>
      <c r="FB58" s="82"/>
      <c r="FC58" s="82"/>
      <c r="FD58" s="82"/>
      <c r="FE58" s="82"/>
      <c r="FF58" s="82"/>
      <c r="FG58" s="82"/>
      <c r="FH58" s="82"/>
      <c r="FI58" s="82"/>
      <c r="FJ58" s="82"/>
      <c r="FK58" s="82"/>
      <c r="FL58" s="82"/>
      <c r="FM58" s="82"/>
      <c r="FN58" s="82"/>
      <c r="FO58" s="82"/>
      <c r="FP58" s="82"/>
      <c r="FQ58" s="82"/>
      <c r="FR58" s="82"/>
      <c r="FS58" s="82"/>
      <c r="FT58" s="82"/>
      <c r="FU58" s="82"/>
      <c r="FV58" s="82"/>
      <c r="FW58" s="82"/>
      <c r="FX58" s="82"/>
      <c r="FY58" s="82"/>
      <c r="FZ58" s="82"/>
      <c r="GA58" s="82"/>
      <c r="GB58" s="82"/>
      <c r="GC58" s="82"/>
      <c r="GD58" s="82"/>
      <c r="GE58" s="82"/>
      <c r="GF58" s="82"/>
      <c r="GG58" s="82"/>
      <c r="GH58" s="82"/>
      <c r="GI58" s="82"/>
      <c r="GJ58" s="82"/>
      <c r="GK58" s="82"/>
      <c r="GL58" s="82"/>
      <c r="GM58" s="82"/>
      <c r="GN58" s="82"/>
      <c r="GO58" s="82"/>
      <c r="GP58" s="82"/>
      <c r="GQ58" s="82"/>
      <c r="GR58" s="82"/>
      <c r="GS58" s="82"/>
      <c r="GT58" s="82"/>
      <c r="GU58" s="82"/>
      <c r="GV58" s="82"/>
      <c r="GW58" s="82"/>
      <c r="GX58" s="82"/>
      <c r="GY58" s="82"/>
      <c r="GZ58" s="82"/>
      <c r="HA58" s="82"/>
      <c r="HB58" s="82"/>
      <c r="HC58" s="82"/>
      <c r="HD58" s="82"/>
      <c r="HE58" s="82"/>
      <c r="HF58" s="82"/>
      <c r="HG58" s="82"/>
      <c r="HH58" s="82"/>
      <c r="HI58" s="82"/>
      <c r="HJ58" s="82"/>
      <c r="HK58" s="82"/>
      <c r="HL58" s="82"/>
      <c r="HM58" s="82"/>
      <c r="HN58" s="82"/>
      <c r="HO58" s="82"/>
      <c r="HP58" s="82"/>
      <c r="HQ58" s="82"/>
      <c r="HR58" s="82"/>
      <c r="HS58" s="82"/>
      <c r="HT58" s="82"/>
      <c r="HU58" s="82"/>
      <c r="HV58" s="82"/>
      <c r="HW58" s="82"/>
      <c r="HX58" s="82"/>
      <c r="HY58" s="82"/>
      <c r="HZ58" s="82"/>
      <c r="IA58" s="82"/>
      <c r="IB58" s="82"/>
      <c r="IC58" s="82"/>
      <c r="ID58" s="82"/>
      <c r="IE58" s="82"/>
      <c r="IF58" s="82"/>
      <c r="IG58" s="82"/>
      <c r="IH58" s="82"/>
      <c r="II58" s="82"/>
      <c r="IJ58" s="82"/>
      <c r="IK58" s="82"/>
      <c r="IL58" s="82"/>
      <c r="IM58" s="82"/>
      <c r="IN58" s="82"/>
      <c r="IO58" s="82"/>
      <c r="IP58" s="82"/>
      <c r="IQ58" s="82"/>
      <c r="IR58" s="82"/>
      <c r="IS58" s="82"/>
      <c r="IT58" s="82"/>
      <c r="IU58" s="82"/>
      <c r="IV58" s="82"/>
    </row>
    <row r="59" spans="1:256" s="264" customFormat="1">
      <c r="A59" s="263" t="s">
        <v>501</v>
      </c>
      <c r="B59" s="264">
        <v>2.2000000000000002</v>
      </c>
      <c r="C59" s="264">
        <v>4.8</v>
      </c>
      <c r="D59" s="264">
        <v>3</v>
      </c>
      <c r="E59" s="264">
        <v>1.3125</v>
      </c>
      <c r="F59" s="264">
        <v>1.27118591</v>
      </c>
      <c r="G59" s="264">
        <v>17</v>
      </c>
      <c r="H59" s="263">
        <v>-1000</v>
      </c>
      <c r="I59" s="263"/>
      <c r="J59" s="263" t="s">
        <v>459</v>
      </c>
      <c r="K59" s="263">
        <v>2.4</v>
      </c>
      <c r="L59" s="263">
        <v>4</v>
      </c>
      <c r="M59" s="263">
        <v>2.5</v>
      </c>
      <c r="N59" s="263">
        <v>1.2106944445000001</v>
      </c>
      <c r="O59" s="263">
        <v>1.2880219049999999</v>
      </c>
      <c r="P59" s="263">
        <v>15</v>
      </c>
      <c r="Q59" s="263">
        <v>1.5</v>
      </c>
      <c r="R59" s="263"/>
      <c r="S59" s="263"/>
      <c r="T59" s="263"/>
      <c r="U59" s="263"/>
      <c r="V59" s="263"/>
      <c r="W59" s="263"/>
      <c r="X59" s="263"/>
      <c r="Y59" s="263"/>
      <c r="Z59" s="263"/>
      <c r="AA59" s="263"/>
      <c r="AB59" s="263"/>
      <c r="AC59" s="263"/>
      <c r="AD59" s="263"/>
      <c r="AE59" s="263"/>
      <c r="AF59" s="263"/>
      <c r="AG59" s="263"/>
      <c r="AH59" s="263"/>
      <c r="AI59" s="263"/>
      <c r="AJ59" s="263"/>
      <c r="AK59" s="263"/>
      <c r="AL59" s="263"/>
      <c r="AM59" s="263"/>
      <c r="AN59" s="263"/>
      <c r="AO59" s="263"/>
      <c r="AP59" s="263"/>
      <c r="AQ59" s="263"/>
      <c r="AR59" s="263"/>
      <c r="AS59" s="263"/>
      <c r="AT59" s="263"/>
      <c r="AU59" s="263"/>
      <c r="AV59" s="263"/>
      <c r="AW59" s="263"/>
      <c r="AX59" s="263"/>
      <c r="AY59" s="263"/>
      <c r="AZ59" s="263"/>
      <c r="BA59" s="263"/>
      <c r="BB59" s="263"/>
      <c r="BC59" s="263"/>
      <c r="BD59" s="263"/>
      <c r="BE59" s="263"/>
      <c r="BF59" s="263"/>
      <c r="BG59" s="263"/>
      <c r="BH59" s="263"/>
      <c r="BI59" s="263"/>
      <c r="BJ59" s="263"/>
      <c r="BK59" s="263"/>
      <c r="BL59" s="263"/>
      <c r="BM59" s="263"/>
      <c r="BN59" s="263"/>
      <c r="BO59" s="263"/>
      <c r="BP59" s="263"/>
      <c r="BQ59" s="263"/>
      <c r="BR59" s="263"/>
      <c r="BS59" s="263"/>
      <c r="BT59" s="263"/>
      <c r="BU59" s="263"/>
      <c r="BV59" s="263"/>
      <c r="BW59" s="263"/>
      <c r="BX59" s="263"/>
      <c r="BY59" s="263"/>
      <c r="BZ59" s="263"/>
      <c r="CA59" s="263"/>
      <c r="CB59" s="263"/>
      <c r="CC59" s="263"/>
      <c r="CD59" s="263"/>
      <c r="CE59" s="263"/>
      <c r="CF59" s="263"/>
      <c r="CG59" s="263"/>
      <c r="CH59" s="263"/>
      <c r="CI59" s="263"/>
      <c r="CJ59" s="263"/>
      <c r="CK59" s="263"/>
      <c r="CL59" s="263"/>
      <c r="CM59" s="263"/>
      <c r="CN59" s="263"/>
      <c r="CO59" s="263"/>
      <c r="CP59" s="263"/>
      <c r="CQ59" s="263"/>
      <c r="CR59" s="263"/>
      <c r="CS59" s="263"/>
      <c r="CT59" s="263"/>
      <c r="CU59" s="263"/>
      <c r="CV59" s="263"/>
      <c r="CW59" s="263"/>
      <c r="CX59" s="263"/>
      <c r="CY59" s="263"/>
      <c r="CZ59" s="263"/>
      <c r="DA59" s="263"/>
      <c r="DB59" s="263"/>
      <c r="DC59" s="263"/>
      <c r="DD59" s="263"/>
      <c r="DE59" s="263"/>
      <c r="DF59" s="263"/>
      <c r="DG59" s="263"/>
      <c r="DH59" s="263"/>
      <c r="DI59" s="263"/>
      <c r="DJ59" s="263"/>
      <c r="DK59" s="263"/>
      <c r="DL59" s="263"/>
      <c r="DM59" s="263"/>
      <c r="DN59" s="263"/>
      <c r="DO59" s="263"/>
      <c r="DP59" s="263"/>
      <c r="DQ59" s="263"/>
      <c r="DR59" s="263"/>
      <c r="DS59" s="263"/>
      <c r="DT59" s="263"/>
      <c r="DU59" s="263"/>
      <c r="DV59" s="263"/>
      <c r="DW59" s="263"/>
      <c r="DX59" s="263"/>
      <c r="DY59" s="263"/>
      <c r="DZ59" s="263"/>
      <c r="EA59" s="263"/>
      <c r="EB59" s="263"/>
      <c r="EC59" s="263"/>
      <c r="ED59" s="263"/>
      <c r="EE59" s="263"/>
      <c r="EF59" s="263"/>
      <c r="EG59" s="263"/>
      <c r="EH59" s="263"/>
      <c r="EI59" s="263"/>
      <c r="EJ59" s="263"/>
      <c r="EK59" s="263"/>
      <c r="EL59" s="263"/>
      <c r="EM59" s="263"/>
      <c r="EN59" s="263"/>
      <c r="EO59" s="263"/>
      <c r="EP59" s="263"/>
      <c r="EQ59" s="263"/>
      <c r="ER59" s="263"/>
      <c r="ES59" s="263"/>
      <c r="ET59" s="263"/>
      <c r="EU59" s="263"/>
      <c r="EV59" s="263"/>
      <c r="EW59" s="263"/>
      <c r="EX59" s="263"/>
      <c r="EY59" s="263"/>
      <c r="EZ59" s="263"/>
      <c r="FA59" s="263"/>
      <c r="FB59" s="263"/>
      <c r="FC59" s="263"/>
      <c r="FD59" s="263"/>
      <c r="FE59" s="263"/>
      <c r="FF59" s="263"/>
      <c r="FG59" s="263"/>
      <c r="FH59" s="263"/>
      <c r="FI59" s="263"/>
      <c r="FJ59" s="263"/>
      <c r="FK59" s="263"/>
      <c r="FL59" s="263"/>
      <c r="FM59" s="263"/>
      <c r="FN59" s="263"/>
      <c r="FO59" s="263"/>
      <c r="FP59" s="263"/>
      <c r="FQ59" s="263"/>
      <c r="FR59" s="263"/>
      <c r="FS59" s="263"/>
      <c r="FT59" s="263"/>
      <c r="FU59" s="263"/>
      <c r="FV59" s="263"/>
      <c r="FW59" s="263"/>
      <c r="FX59" s="263"/>
      <c r="FY59" s="263"/>
      <c r="FZ59" s="263"/>
      <c r="GA59" s="263"/>
      <c r="GB59" s="263"/>
      <c r="GC59" s="263"/>
      <c r="GD59" s="263"/>
      <c r="GE59" s="263"/>
      <c r="GF59" s="263"/>
      <c r="GG59" s="263"/>
      <c r="GH59" s="263"/>
      <c r="GI59" s="263"/>
      <c r="GJ59" s="263"/>
      <c r="GK59" s="263"/>
      <c r="GL59" s="263"/>
      <c r="GM59" s="263"/>
      <c r="GN59" s="263"/>
      <c r="GO59" s="263"/>
      <c r="GP59" s="263"/>
      <c r="GQ59" s="263"/>
      <c r="GR59" s="263"/>
      <c r="GS59" s="263"/>
      <c r="GT59" s="263"/>
      <c r="GU59" s="263"/>
      <c r="GV59" s="263"/>
      <c r="GW59" s="263"/>
      <c r="GX59" s="263"/>
      <c r="GY59" s="263"/>
      <c r="GZ59" s="263"/>
      <c r="HA59" s="263"/>
      <c r="HB59" s="263"/>
      <c r="HC59" s="263"/>
      <c r="HD59" s="263"/>
      <c r="HE59" s="263"/>
      <c r="HF59" s="263"/>
      <c r="HG59" s="263"/>
      <c r="HH59" s="263"/>
      <c r="HI59" s="263"/>
      <c r="HJ59" s="263"/>
      <c r="HK59" s="263"/>
      <c r="HL59" s="263"/>
      <c r="HM59" s="263"/>
      <c r="HN59" s="263"/>
      <c r="HO59" s="263"/>
      <c r="HP59" s="263"/>
      <c r="HQ59" s="263"/>
      <c r="HR59" s="263"/>
      <c r="HS59" s="263"/>
      <c r="HT59" s="263"/>
      <c r="HU59" s="263"/>
      <c r="HV59" s="263"/>
      <c r="HW59" s="263"/>
      <c r="HX59" s="263"/>
      <c r="HY59" s="263"/>
      <c r="HZ59" s="263"/>
      <c r="IA59" s="263"/>
      <c r="IB59" s="263"/>
      <c r="IC59" s="263"/>
      <c r="ID59" s="263"/>
      <c r="IE59" s="263"/>
      <c r="IF59" s="263"/>
      <c r="IG59" s="263"/>
      <c r="IH59" s="263"/>
      <c r="II59" s="263"/>
      <c r="IJ59" s="263"/>
      <c r="IK59" s="263"/>
      <c r="IL59" s="263"/>
      <c r="IM59" s="263"/>
      <c r="IN59" s="263"/>
      <c r="IO59" s="263"/>
      <c r="IP59" s="263"/>
      <c r="IQ59" s="263"/>
      <c r="IR59" s="263"/>
      <c r="IS59" s="263"/>
      <c r="IT59" s="263"/>
      <c r="IU59" s="263"/>
      <c r="IV59" s="263"/>
    </row>
    <row r="60" spans="1:256" s="264" customFormat="1">
      <c r="A60" s="263" t="s">
        <v>501</v>
      </c>
      <c r="B60" s="264">
        <v>2.52</v>
      </c>
      <c r="C60" s="264">
        <v>3.35</v>
      </c>
      <c r="D60" s="264">
        <v>3</v>
      </c>
      <c r="E60" s="264">
        <v>1.2811111100000001</v>
      </c>
      <c r="F60" s="264">
        <v>2.6789258999999999</v>
      </c>
      <c r="G60" s="264">
        <v>13</v>
      </c>
      <c r="H60" s="263">
        <v>3</v>
      </c>
      <c r="I60" s="263"/>
      <c r="J60" s="263" t="s">
        <v>491</v>
      </c>
      <c r="K60" s="263">
        <v>2.0499999999999998</v>
      </c>
      <c r="L60" s="263">
        <v>3</v>
      </c>
      <c r="M60" s="263">
        <v>2</v>
      </c>
      <c r="N60" s="263">
        <v>1.2363888885000001</v>
      </c>
      <c r="O60" s="263">
        <v>1.0482123999999999</v>
      </c>
      <c r="P60" s="263">
        <v>14.5</v>
      </c>
      <c r="Q60" s="263">
        <v>1</v>
      </c>
      <c r="R60" s="263"/>
      <c r="S60" s="263"/>
      <c r="T60" s="263"/>
      <c r="U60" s="263"/>
      <c r="V60" s="263"/>
      <c r="W60" s="263"/>
      <c r="X60" s="263"/>
      <c r="Y60" s="263"/>
      <c r="Z60" s="263"/>
      <c r="AA60" s="263"/>
      <c r="AB60" s="263"/>
      <c r="AC60" s="263"/>
      <c r="AD60" s="263"/>
      <c r="AE60" s="263"/>
      <c r="AF60" s="263"/>
      <c r="AG60" s="263"/>
      <c r="AH60" s="263"/>
      <c r="AI60" s="263"/>
      <c r="AJ60" s="263"/>
      <c r="AK60" s="263"/>
      <c r="AL60" s="263"/>
      <c r="AM60" s="263"/>
      <c r="AN60" s="263"/>
      <c r="AO60" s="263"/>
      <c r="AP60" s="263"/>
      <c r="AQ60" s="263"/>
      <c r="AR60" s="263"/>
      <c r="AS60" s="263"/>
      <c r="AT60" s="263"/>
      <c r="AU60" s="263"/>
      <c r="AV60" s="263"/>
      <c r="AW60" s="263"/>
      <c r="AX60" s="263"/>
      <c r="AY60" s="263"/>
      <c r="AZ60" s="263"/>
      <c r="BA60" s="263"/>
      <c r="BB60" s="263"/>
      <c r="BC60" s="263"/>
      <c r="BD60" s="263"/>
      <c r="BE60" s="263"/>
      <c r="BF60" s="263"/>
      <c r="BG60" s="263"/>
      <c r="BH60" s="263"/>
      <c r="BI60" s="263"/>
      <c r="BJ60" s="263"/>
      <c r="BK60" s="263"/>
      <c r="BL60" s="263"/>
      <c r="BM60" s="263"/>
      <c r="BN60" s="263"/>
      <c r="BO60" s="263"/>
      <c r="BP60" s="263"/>
      <c r="BQ60" s="263"/>
      <c r="BR60" s="263"/>
      <c r="BS60" s="263"/>
      <c r="BT60" s="263"/>
      <c r="BU60" s="263"/>
      <c r="BV60" s="263"/>
      <c r="BW60" s="263"/>
      <c r="BX60" s="263"/>
      <c r="BY60" s="263"/>
      <c r="BZ60" s="263"/>
      <c r="CA60" s="263"/>
      <c r="CB60" s="263"/>
      <c r="CC60" s="263"/>
      <c r="CD60" s="263"/>
      <c r="CE60" s="263"/>
      <c r="CF60" s="263"/>
      <c r="CG60" s="263"/>
      <c r="CH60" s="263"/>
      <c r="CI60" s="263"/>
      <c r="CJ60" s="263"/>
      <c r="CK60" s="263"/>
      <c r="CL60" s="263"/>
      <c r="CM60" s="263"/>
      <c r="CN60" s="263"/>
      <c r="CO60" s="263"/>
      <c r="CP60" s="263"/>
      <c r="CQ60" s="263"/>
      <c r="CR60" s="263"/>
      <c r="CS60" s="263"/>
      <c r="CT60" s="263"/>
      <c r="CU60" s="263"/>
      <c r="CV60" s="263"/>
      <c r="CW60" s="263"/>
      <c r="CX60" s="263"/>
      <c r="CY60" s="263"/>
      <c r="CZ60" s="263"/>
      <c r="DA60" s="263"/>
      <c r="DB60" s="263"/>
      <c r="DC60" s="263"/>
      <c r="DD60" s="263"/>
      <c r="DE60" s="263"/>
      <c r="DF60" s="263"/>
      <c r="DG60" s="263"/>
      <c r="DH60" s="263"/>
      <c r="DI60" s="263"/>
      <c r="DJ60" s="263"/>
      <c r="DK60" s="263"/>
      <c r="DL60" s="263"/>
      <c r="DM60" s="263"/>
      <c r="DN60" s="263"/>
      <c r="DO60" s="263"/>
      <c r="DP60" s="263"/>
      <c r="DQ60" s="263"/>
      <c r="DR60" s="263"/>
      <c r="DS60" s="263"/>
      <c r="DT60" s="263"/>
      <c r="DU60" s="263"/>
      <c r="DV60" s="263"/>
      <c r="DW60" s="263"/>
      <c r="DX60" s="263"/>
      <c r="DY60" s="263"/>
      <c r="DZ60" s="263"/>
      <c r="EA60" s="263"/>
      <c r="EB60" s="263"/>
      <c r="EC60" s="263"/>
      <c r="ED60" s="263"/>
      <c r="EE60" s="263"/>
      <c r="EF60" s="263"/>
      <c r="EG60" s="263"/>
      <c r="EH60" s="263"/>
      <c r="EI60" s="263"/>
      <c r="EJ60" s="263"/>
      <c r="EK60" s="263"/>
      <c r="EL60" s="263"/>
      <c r="EM60" s="263"/>
      <c r="EN60" s="263"/>
      <c r="EO60" s="263"/>
      <c r="EP60" s="263"/>
      <c r="EQ60" s="263"/>
      <c r="ER60" s="263"/>
      <c r="ES60" s="263"/>
      <c r="ET60" s="263"/>
      <c r="EU60" s="263"/>
      <c r="EV60" s="263"/>
      <c r="EW60" s="263"/>
      <c r="EX60" s="263"/>
      <c r="EY60" s="263"/>
      <c r="EZ60" s="263"/>
      <c r="FA60" s="263"/>
      <c r="FB60" s="263"/>
      <c r="FC60" s="263"/>
      <c r="FD60" s="263"/>
      <c r="FE60" s="263"/>
      <c r="FF60" s="263"/>
      <c r="FG60" s="263"/>
      <c r="FH60" s="263"/>
      <c r="FI60" s="263"/>
      <c r="FJ60" s="263"/>
      <c r="FK60" s="263"/>
      <c r="FL60" s="263"/>
      <c r="FM60" s="263"/>
      <c r="FN60" s="263"/>
      <c r="FO60" s="263"/>
      <c r="FP60" s="263"/>
      <c r="FQ60" s="263"/>
      <c r="FR60" s="263"/>
      <c r="FS60" s="263"/>
      <c r="FT60" s="263"/>
      <c r="FU60" s="263"/>
      <c r="FV60" s="263"/>
      <c r="FW60" s="263"/>
      <c r="FX60" s="263"/>
      <c r="FY60" s="263"/>
      <c r="FZ60" s="263"/>
      <c r="GA60" s="263"/>
      <c r="GB60" s="263"/>
      <c r="GC60" s="263"/>
      <c r="GD60" s="263"/>
      <c r="GE60" s="263"/>
      <c r="GF60" s="263"/>
      <c r="GG60" s="263"/>
      <c r="GH60" s="263"/>
      <c r="GI60" s="263"/>
      <c r="GJ60" s="263"/>
      <c r="GK60" s="263"/>
      <c r="GL60" s="263"/>
      <c r="GM60" s="263"/>
      <c r="GN60" s="263"/>
      <c r="GO60" s="263"/>
      <c r="GP60" s="263"/>
      <c r="GQ60" s="263"/>
      <c r="GR60" s="263"/>
      <c r="GS60" s="263"/>
      <c r="GT60" s="263"/>
      <c r="GU60" s="263"/>
      <c r="GV60" s="263"/>
      <c r="GW60" s="263"/>
      <c r="GX60" s="263"/>
      <c r="GY60" s="263"/>
      <c r="GZ60" s="263"/>
      <c r="HA60" s="263"/>
      <c r="HB60" s="263"/>
      <c r="HC60" s="263"/>
      <c r="HD60" s="263"/>
      <c r="HE60" s="263"/>
      <c r="HF60" s="263"/>
      <c r="HG60" s="263"/>
      <c r="HH60" s="263"/>
      <c r="HI60" s="263"/>
      <c r="HJ60" s="263"/>
      <c r="HK60" s="263"/>
      <c r="HL60" s="263"/>
      <c r="HM60" s="263"/>
      <c r="HN60" s="263"/>
      <c r="HO60" s="263"/>
      <c r="HP60" s="263"/>
      <c r="HQ60" s="263"/>
      <c r="HR60" s="263"/>
      <c r="HS60" s="263"/>
      <c r="HT60" s="263"/>
      <c r="HU60" s="263"/>
      <c r="HV60" s="263"/>
      <c r="HW60" s="263"/>
      <c r="HX60" s="263"/>
      <c r="HY60" s="263"/>
      <c r="HZ60" s="263"/>
      <c r="IA60" s="263"/>
      <c r="IB60" s="263"/>
      <c r="IC60" s="263"/>
      <c r="ID60" s="263"/>
      <c r="IE60" s="263"/>
      <c r="IF60" s="263"/>
      <c r="IG60" s="263"/>
      <c r="IH60" s="263"/>
      <c r="II60" s="263"/>
      <c r="IJ60" s="263"/>
      <c r="IK60" s="263"/>
      <c r="IL60" s="263"/>
      <c r="IM60" s="263"/>
      <c r="IN60" s="263"/>
      <c r="IO60" s="263"/>
      <c r="IP60" s="263"/>
      <c r="IQ60" s="263"/>
      <c r="IR60" s="263"/>
      <c r="IS60" s="263"/>
      <c r="IT60" s="263"/>
      <c r="IU60" s="263"/>
      <c r="IV60" s="263"/>
    </row>
    <row r="61" spans="1:256" s="264" customFormat="1">
      <c r="A61" s="263" t="s">
        <v>501</v>
      </c>
      <c r="B61" s="264" t="s">
        <v>170</v>
      </c>
      <c r="C61" s="264" t="s">
        <v>170</v>
      </c>
      <c r="D61" s="264">
        <v>3</v>
      </c>
      <c r="E61" s="264">
        <v>1.31277778</v>
      </c>
      <c r="F61" s="264">
        <v>1.2709537500000001</v>
      </c>
      <c r="G61" s="264">
        <v>15</v>
      </c>
      <c r="H61" s="263" t="s">
        <v>18</v>
      </c>
      <c r="I61" s="263"/>
      <c r="J61" s="263" t="s">
        <v>384</v>
      </c>
      <c r="K61" s="263">
        <v>3.4666666666666663</v>
      </c>
      <c r="L61" s="263">
        <v>6.6</v>
      </c>
      <c r="M61" s="263">
        <v>2.3333333333333335</v>
      </c>
      <c r="N61" s="263">
        <v>1.2592592579999999</v>
      </c>
      <c r="O61" s="263">
        <v>1.0756286466666667</v>
      </c>
      <c r="P61" s="263">
        <v>18.666666666666668</v>
      </c>
      <c r="Q61" s="263">
        <v>1.3333333333333333</v>
      </c>
      <c r="R61" s="263"/>
      <c r="S61" s="263"/>
      <c r="T61" s="263"/>
      <c r="U61" s="263"/>
      <c r="V61" s="263"/>
      <c r="W61" s="263"/>
      <c r="X61" s="263"/>
      <c r="Y61" s="263"/>
      <c r="Z61" s="263"/>
      <c r="AA61" s="263"/>
      <c r="AB61" s="263"/>
      <c r="AC61" s="263"/>
      <c r="AD61" s="263"/>
      <c r="AE61" s="263"/>
      <c r="AF61" s="263"/>
      <c r="AG61" s="263"/>
      <c r="AH61" s="263"/>
      <c r="AI61" s="263"/>
      <c r="AJ61" s="263"/>
      <c r="AK61" s="263"/>
      <c r="AL61" s="263"/>
      <c r="AM61" s="263"/>
      <c r="AN61" s="263"/>
      <c r="AO61" s="263"/>
      <c r="AP61" s="263"/>
      <c r="AQ61" s="263"/>
      <c r="AR61" s="263"/>
      <c r="AS61" s="263"/>
      <c r="AT61" s="263"/>
      <c r="AU61" s="263"/>
      <c r="AV61" s="263"/>
      <c r="AW61" s="263"/>
      <c r="AX61" s="263"/>
      <c r="AY61" s="263"/>
      <c r="AZ61" s="263"/>
      <c r="BA61" s="263"/>
      <c r="BB61" s="263"/>
      <c r="BC61" s="263"/>
      <c r="BD61" s="263"/>
      <c r="BE61" s="263"/>
      <c r="BF61" s="263"/>
      <c r="BG61" s="263"/>
      <c r="BH61" s="263"/>
      <c r="BI61" s="263"/>
      <c r="BJ61" s="263"/>
      <c r="BK61" s="263"/>
      <c r="BL61" s="263"/>
      <c r="BM61" s="263"/>
      <c r="BN61" s="263"/>
      <c r="BO61" s="263"/>
      <c r="BP61" s="263"/>
      <c r="BQ61" s="263"/>
      <c r="BR61" s="263"/>
      <c r="BS61" s="263"/>
      <c r="BT61" s="263"/>
      <c r="BU61" s="263"/>
      <c r="BV61" s="263"/>
      <c r="BW61" s="263"/>
      <c r="BX61" s="263"/>
      <c r="BY61" s="263"/>
      <c r="BZ61" s="263"/>
      <c r="CA61" s="263"/>
      <c r="CB61" s="263"/>
      <c r="CC61" s="263"/>
      <c r="CD61" s="263"/>
      <c r="CE61" s="263"/>
      <c r="CF61" s="263"/>
      <c r="CG61" s="263"/>
      <c r="CH61" s="263"/>
      <c r="CI61" s="263"/>
      <c r="CJ61" s="263"/>
      <c r="CK61" s="263"/>
      <c r="CL61" s="263"/>
      <c r="CM61" s="263"/>
      <c r="CN61" s="263"/>
      <c r="CO61" s="263"/>
      <c r="CP61" s="263"/>
      <c r="CQ61" s="263"/>
      <c r="CR61" s="263"/>
      <c r="CS61" s="263"/>
      <c r="CT61" s="263"/>
      <c r="CU61" s="263"/>
      <c r="CV61" s="263"/>
      <c r="CW61" s="263"/>
      <c r="CX61" s="263"/>
      <c r="CY61" s="263"/>
      <c r="CZ61" s="263"/>
      <c r="DA61" s="263"/>
      <c r="DB61" s="263"/>
      <c r="DC61" s="263"/>
      <c r="DD61" s="263"/>
      <c r="DE61" s="263"/>
      <c r="DF61" s="263"/>
      <c r="DG61" s="263"/>
      <c r="DH61" s="263"/>
      <c r="DI61" s="263"/>
      <c r="DJ61" s="263"/>
      <c r="DK61" s="263"/>
      <c r="DL61" s="263"/>
      <c r="DM61" s="263"/>
      <c r="DN61" s="263"/>
      <c r="DO61" s="263"/>
      <c r="DP61" s="263"/>
      <c r="DQ61" s="263"/>
      <c r="DR61" s="263"/>
      <c r="DS61" s="263"/>
      <c r="DT61" s="263"/>
      <c r="DU61" s="263"/>
      <c r="DV61" s="263"/>
      <c r="DW61" s="263"/>
      <c r="DX61" s="263"/>
      <c r="DY61" s="263"/>
      <c r="DZ61" s="263"/>
      <c r="EA61" s="263"/>
      <c r="EB61" s="263"/>
      <c r="EC61" s="263"/>
      <c r="ED61" s="263"/>
      <c r="EE61" s="263"/>
      <c r="EF61" s="263"/>
      <c r="EG61" s="263"/>
      <c r="EH61" s="263"/>
      <c r="EI61" s="263"/>
      <c r="EJ61" s="263"/>
      <c r="EK61" s="263"/>
      <c r="EL61" s="263"/>
      <c r="EM61" s="263"/>
      <c r="EN61" s="263"/>
      <c r="EO61" s="263"/>
      <c r="EP61" s="263"/>
      <c r="EQ61" s="263"/>
      <c r="ER61" s="263"/>
      <c r="ES61" s="263"/>
      <c r="ET61" s="263"/>
      <c r="EU61" s="263"/>
      <c r="EV61" s="263"/>
      <c r="EW61" s="263"/>
      <c r="EX61" s="263"/>
      <c r="EY61" s="263"/>
      <c r="EZ61" s="263"/>
      <c r="FA61" s="263"/>
      <c r="FB61" s="263"/>
      <c r="FC61" s="263"/>
      <c r="FD61" s="263"/>
      <c r="FE61" s="263"/>
      <c r="FF61" s="263"/>
      <c r="FG61" s="263"/>
      <c r="FH61" s="263"/>
      <c r="FI61" s="263"/>
      <c r="FJ61" s="263"/>
      <c r="FK61" s="263"/>
      <c r="FL61" s="263"/>
      <c r="FM61" s="263"/>
      <c r="FN61" s="263"/>
      <c r="FO61" s="263"/>
      <c r="FP61" s="263"/>
      <c r="FQ61" s="263"/>
      <c r="FR61" s="263"/>
      <c r="FS61" s="263"/>
      <c r="FT61" s="263"/>
      <c r="FU61" s="263"/>
      <c r="FV61" s="263"/>
      <c r="FW61" s="263"/>
      <c r="FX61" s="263"/>
      <c r="FY61" s="263"/>
      <c r="FZ61" s="263"/>
      <c r="GA61" s="263"/>
      <c r="GB61" s="263"/>
      <c r="GC61" s="263"/>
      <c r="GD61" s="263"/>
      <c r="GE61" s="263"/>
      <c r="GF61" s="263"/>
      <c r="GG61" s="263"/>
      <c r="GH61" s="263"/>
      <c r="GI61" s="263"/>
      <c r="GJ61" s="263"/>
      <c r="GK61" s="263"/>
      <c r="GL61" s="263"/>
      <c r="GM61" s="263"/>
      <c r="GN61" s="263"/>
      <c r="GO61" s="263"/>
      <c r="GP61" s="263"/>
      <c r="GQ61" s="263"/>
      <c r="GR61" s="263"/>
      <c r="GS61" s="263"/>
      <c r="GT61" s="263"/>
      <c r="GU61" s="263"/>
      <c r="GV61" s="263"/>
      <c r="GW61" s="263"/>
      <c r="GX61" s="263"/>
      <c r="GY61" s="263"/>
      <c r="GZ61" s="263"/>
      <c r="HA61" s="263"/>
      <c r="HB61" s="263"/>
      <c r="HC61" s="263"/>
      <c r="HD61" s="263"/>
      <c r="HE61" s="263"/>
      <c r="HF61" s="263"/>
      <c r="HG61" s="263"/>
      <c r="HH61" s="263"/>
      <c r="HI61" s="263"/>
      <c r="HJ61" s="263"/>
      <c r="HK61" s="263"/>
      <c r="HL61" s="263"/>
      <c r="HM61" s="263"/>
      <c r="HN61" s="263"/>
      <c r="HO61" s="263"/>
      <c r="HP61" s="263"/>
      <c r="HQ61" s="263"/>
      <c r="HR61" s="263"/>
      <c r="HS61" s="263"/>
      <c r="HT61" s="263"/>
      <c r="HU61" s="263"/>
      <c r="HV61" s="263"/>
      <c r="HW61" s="263"/>
      <c r="HX61" s="263"/>
      <c r="HY61" s="263"/>
      <c r="HZ61" s="263"/>
      <c r="IA61" s="263"/>
      <c r="IB61" s="263"/>
      <c r="IC61" s="263"/>
      <c r="ID61" s="263"/>
      <c r="IE61" s="263"/>
      <c r="IF61" s="263"/>
      <c r="IG61" s="263"/>
      <c r="IH61" s="263"/>
      <c r="II61" s="263"/>
      <c r="IJ61" s="263"/>
      <c r="IK61" s="263"/>
      <c r="IL61" s="263"/>
      <c r="IM61" s="263"/>
      <c r="IN61" s="263"/>
      <c r="IO61" s="263"/>
      <c r="IP61" s="263"/>
      <c r="IQ61" s="263"/>
      <c r="IR61" s="263"/>
      <c r="IS61" s="263"/>
      <c r="IT61" s="263"/>
      <c r="IU61" s="263"/>
      <c r="IV61" s="263"/>
    </row>
    <row r="62" spans="1:256" s="264" customFormat="1">
      <c r="A62" s="263" t="s">
        <v>168</v>
      </c>
      <c r="B62" s="264">
        <v>5.7</v>
      </c>
      <c r="C62" s="264">
        <v>8.8000000000000007</v>
      </c>
      <c r="D62" s="264">
        <v>2</v>
      </c>
      <c r="E62" s="264">
        <v>1.0777777799999999</v>
      </c>
      <c r="F62" s="264">
        <v>1.24570494</v>
      </c>
      <c r="G62" s="264">
        <v>20</v>
      </c>
      <c r="H62" s="263" t="s">
        <v>510</v>
      </c>
      <c r="I62" s="263"/>
      <c r="J62" s="263" t="s">
        <v>404</v>
      </c>
      <c r="K62" s="263">
        <v>12</v>
      </c>
      <c r="L62" s="263">
        <v>13</v>
      </c>
      <c r="M62" s="263">
        <v>2</v>
      </c>
      <c r="N62" s="263">
        <v>1.1000000000000001</v>
      </c>
      <c r="O62" s="263">
        <v>0.74609679494659298</v>
      </c>
      <c r="P62" s="263">
        <v>17</v>
      </c>
      <c r="Q62" s="263">
        <v>1</v>
      </c>
      <c r="R62" s="263"/>
      <c r="S62" s="263"/>
      <c r="T62" s="263"/>
      <c r="U62" s="263"/>
      <c r="V62" s="263"/>
      <c r="W62" s="263"/>
      <c r="X62" s="263"/>
      <c r="Y62" s="263"/>
      <c r="Z62" s="263"/>
      <c r="AA62" s="263"/>
      <c r="AB62" s="263"/>
      <c r="AC62" s="263"/>
      <c r="AD62" s="263"/>
      <c r="AE62" s="263"/>
      <c r="AF62" s="263"/>
      <c r="AG62" s="263"/>
      <c r="AH62" s="263"/>
      <c r="AI62" s="263"/>
      <c r="AJ62" s="263"/>
      <c r="AK62" s="263"/>
      <c r="AL62" s="263"/>
      <c r="AM62" s="263"/>
      <c r="AN62" s="263"/>
      <c r="AO62" s="263"/>
      <c r="AP62" s="263"/>
      <c r="AQ62" s="263"/>
      <c r="AR62" s="263"/>
      <c r="AS62" s="263"/>
      <c r="AT62" s="263"/>
      <c r="AU62" s="263"/>
      <c r="AV62" s="263"/>
      <c r="AW62" s="263"/>
      <c r="AX62" s="263"/>
      <c r="AY62" s="263"/>
      <c r="AZ62" s="263"/>
      <c r="BA62" s="263"/>
      <c r="BB62" s="263"/>
      <c r="BC62" s="263"/>
      <c r="BD62" s="263"/>
      <c r="BE62" s="263"/>
      <c r="BF62" s="263"/>
      <c r="BG62" s="263"/>
      <c r="BH62" s="263"/>
      <c r="BI62" s="263"/>
      <c r="BJ62" s="263"/>
      <c r="BK62" s="263"/>
      <c r="BL62" s="263"/>
      <c r="BM62" s="263"/>
      <c r="BN62" s="263"/>
      <c r="BO62" s="263"/>
      <c r="BP62" s="263"/>
      <c r="BQ62" s="263"/>
      <c r="BR62" s="263"/>
      <c r="BS62" s="263"/>
      <c r="BT62" s="263"/>
      <c r="BU62" s="263"/>
      <c r="BV62" s="263"/>
      <c r="BW62" s="263"/>
      <c r="BX62" s="263"/>
      <c r="BY62" s="263"/>
      <c r="BZ62" s="263"/>
      <c r="CA62" s="263"/>
      <c r="CB62" s="263"/>
      <c r="CC62" s="263"/>
      <c r="CD62" s="263"/>
      <c r="CE62" s="263"/>
      <c r="CF62" s="263"/>
      <c r="CG62" s="263"/>
      <c r="CH62" s="263"/>
      <c r="CI62" s="263"/>
      <c r="CJ62" s="263"/>
      <c r="CK62" s="263"/>
      <c r="CL62" s="263"/>
      <c r="CM62" s="263"/>
      <c r="CN62" s="263"/>
      <c r="CO62" s="263"/>
      <c r="CP62" s="263"/>
      <c r="CQ62" s="263"/>
      <c r="CR62" s="263"/>
      <c r="CS62" s="263"/>
      <c r="CT62" s="263"/>
      <c r="CU62" s="263"/>
      <c r="CV62" s="263"/>
      <c r="CW62" s="263"/>
      <c r="CX62" s="263"/>
      <c r="CY62" s="263"/>
      <c r="CZ62" s="263"/>
      <c r="DA62" s="263"/>
      <c r="DB62" s="263"/>
      <c r="DC62" s="263"/>
      <c r="DD62" s="263"/>
      <c r="DE62" s="263"/>
      <c r="DF62" s="263"/>
      <c r="DG62" s="263"/>
      <c r="DH62" s="263"/>
      <c r="DI62" s="263"/>
      <c r="DJ62" s="263"/>
      <c r="DK62" s="263"/>
      <c r="DL62" s="263"/>
      <c r="DM62" s="263"/>
      <c r="DN62" s="263"/>
      <c r="DO62" s="263"/>
      <c r="DP62" s="263"/>
      <c r="DQ62" s="263"/>
      <c r="DR62" s="263"/>
      <c r="DS62" s="263"/>
      <c r="DT62" s="263"/>
      <c r="DU62" s="263"/>
      <c r="DV62" s="263"/>
      <c r="DW62" s="263"/>
      <c r="DX62" s="263"/>
      <c r="DY62" s="263"/>
      <c r="DZ62" s="263"/>
      <c r="EA62" s="263"/>
      <c r="EB62" s="263"/>
      <c r="EC62" s="263"/>
      <c r="ED62" s="263"/>
      <c r="EE62" s="263"/>
      <c r="EF62" s="263"/>
      <c r="EG62" s="263"/>
      <c r="EH62" s="263"/>
      <c r="EI62" s="263"/>
      <c r="EJ62" s="263"/>
      <c r="EK62" s="263"/>
      <c r="EL62" s="263"/>
      <c r="EM62" s="263"/>
      <c r="EN62" s="263"/>
      <c r="EO62" s="263"/>
      <c r="EP62" s="263"/>
      <c r="EQ62" s="263"/>
      <c r="ER62" s="263"/>
      <c r="ES62" s="263"/>
      <c r="ET62" s="263"/>
      <c r="EU62" s="263"/>
      <c r="EV62" s="263"/>
      <c r="EW62" s="263"/>
      <c r="EX62" s="263"/>
      <c r="EY62" s="263"/>
      <c r="EZ62" s="263"/>
      <c r="FA62" s="263"/>
      <c r="FB62" s="263"/>
      <c r="FC62" s="263"/>
      <c r="FD62" s="263"/>
      <c r="FE62" s="263"/>
      <c r="FF62" s="263"/>
      <c r="FG62" s="263"/>
      <c r="FH62" s="263"/>
      <c r="FI62" s="263"/>
      <c r="FJ62" s="263"/>
      <c r="FK62" s="263"/>
      <c r="FL62" s="263"/>
      <c r="FM62" s="263"/>
      <c r="FN62" s="263"/>
      <c r="FO62" s="263"/>
      <c r="FP62" s="263"/>
      <c r="FQ62" s="263"/>
      <c r="FR62" s="263"/>
      <c r="FS62" s="263"/>
      <c r="FT62" s="263"/>
      <c r="FU62" s="263"/>
      <c r="FV62" s="263"/>
      <c r="FW62" s="263"/>
      <c r="FX62" s="263"/>
      <c r="FY62" s="263"/>
      <c r="FZ62" s="263"/>
      <c r="GA62" s="263"/>
      <c r="GB62" s="263"/>
      <c r="GC62" s="263"/>
      <c r="GD62" s="263"/>
      <c r="GE62" s="263"/>
      <c r="GF62" s="263"/>
      <c r="GG62" s="263"/>
      <c r="GH62" s="263"/>
      <c r="GI62" s="263"/>
      <c r="GJ62" s="263"/>
      <c r="GK62" s="263"/>
      <c r="GL62" s="263"/>
      <c r="GM62" s="263"/>
      <c r="GN62" s="263"/>
      <c r="GO62" s="263"/>
      <c r="GP62" s="263"/>
      <c r="GQ62" s="263"/>
      <c r="GR62" s="263"/>
      <c r="GS62" s="263"/>
      <c r="GT62" s="263"/>
      <c r="GU62" s="263"/>
      <c r="GV62" s="263"/>
      <c r="GW62" s="263"/>
      <c r="GX62" s="263"/>
      <c r="GY62" s="263"/>
      <c r="GZ62" s="263"/>
      <c r="HA62" s="263"/>
      <c r="HB62" s="263"/>
      <c r="HC62" s="263"/>
      <c r="HD62" s="263"/>
      <c r="HE62" s="263"/>
      <c r="HF62" s="263"/>
      <c r="HG62" s="263"/>
      <c r="HH62" s="263"/>
      <c r="HI62" s="263"/>
      <c r="HJ62" s="263"/>
      <c r="HK62" s="263"/>
      <c r="HL62" s="263"/>
      <c r="HM62" s="263"/>
      <c r="HN62" s="263"/>
      <c r="HO62" s="263"/>
      <c r="HP62" s="263"/>
      <c r="HQ62" s="263"/>
      <c r="HR62" s="263"/>
      <c r="HS62" s="263"/>
      <c r="HT62" s="263"/>
      <c r="HU62" s="263"/>
      <c r="HV62" s="263"/>
      <c r="HW62" s="263"/>
      <c r="HX62" s="263"/>
      <c r="HY62" s="263"/>
      <c r="HZ62" s="263"/>
      <c r="IA62" s="263"/>
      <c r="IB62" s="263"/>
      <c r="IC62" s="263"/>
      <c r="ID62" s="263"/>
      <c r="IE62" s="263"/>
      <c r="IF62" s="263"/>
      <c r="IG62" s="263"/>
      <c r="IH62" s="263"/>
      <c r="II62" s="263"/>
      <c r="IJ62" s="263"/>
      <c r="IK62" s="263"/>
      <c r="IL62" s="263"/>
      <c r="IM62" s="263"/>
      <c r="IN62" s="263"/>
      <c r="IO62" s="263"/>
      <c r="IP62" s="263"/>
      <c r="IQ62" s="263"/>
      <c r="IR62" s="263"/>
      <c r="IS62" s="263"/>
      <c r="IT62" s="263"/>
      <c r="IU62" s="263"/>
      <c r="IV62" s="263"/>
    </row>
    <row r="63" spans="1:256" s="264" customFormat="1">
      <c r="A63" s="263" t="s">
        <v>501</v>
      </c>
      <c r="B63" s="264">
        <v>2.5</v>
      </c>
      <c r="C63" s="264">
        <v>6</v>
      </c>
      <c r="D63" s="264">
        <v>3</v>
      </c>
      <c r="E63" s="264">
        <v>1.6666666699999999</v>
      </c>
      <c r="F63" s="264" t="s">
        <v>18</v>
      </c>
      <c r="G63" s="264">
        <v>11</v>
      </c>
      <c r="H63" s="263">
        <v>50</v>
      </c>
      <c r="I63" s="263"/>
      <c r="J63" s="263" t="s">
        <v>244</v>
      </c>
      <c r="K63" s="263">
        <v>7.9249999999999998</v>
      </c>
      <c r="L63" s="263">
        <v>9.6750000000000007</v>
      </c>
      <c r="M63" s="263">
        <v>2.5</v>
      </c>
      <c r="N63" s="263">
        <v>1.230555555</v>
      </c>
      <c r="O63" s="263">
        <v>1.3666026460801901</v>
      </c>
      <c r="P63" s="263">
        <v>20.5</v>
      </c>
      <c r="Q63" s="263">
        <v>1</v>
      </c>
      <c r="R63" s="263"/>
      <c r="S63" s="263"/>
      <c r="T63" s="263"/>
      <c r="U63" s="263"/>
      <c r="V63" s="263"/>
      <c r="W63" s="263"/>
      <c r="X63" s="263"/>
      <c r="Y63" s="263"/>
      <c r="Z63" s="263"/>
      <c r="AA63" s="263"/>
      <c r="AB63" s="263"/>
      <c r="AC63" s="263"/>
      <c r="AD63" s="263"/>
      <c r="AE63" s="263"/>
      <c r="AF63" s="263"/>
      <c r="AG63" s="263"/>
      <c r="AH63" s="263"/>
      <c r="AI63" s="263"/>
      <c r="AJ63" s="263"/>
      <c r="AK63" s="263"/>
      <c r="AL63" s="263"/>
      <c r="AM63" s="263"/>
      <c r="AN63" s="263"/>
      <c r="AO63" s="263"/>
      <c r="AP63" s="263"/>
      <c r="AQ63" s="263"/>
      <c r="AR63" s="263"/>
      <c r="AS63" s="263"/>
      <c r="AT63" s="263"/>
      <c r="AU63" s="263"/>
      <c r="AV63" s="263"/>
      <c r="AW63" s="263"/>
      <c r="AX63" s="263"/>
      <c r="AY63" s="263"/>
      <c r="AZ63" s="263"/>
      <c r="BA63" s="263"/>
      <c r="BB63" s="263"/>
      <c r="BC63" s="263"/>
      <c r="BD63" s="263"/>
      <c r="BE63" s="263"/>
      <c r="BF63" s="263"/>
      <c r="BG63" s="263"/>
      <c r="BH63" s="263"/>
      <c r="BI63" s="263"/>
      <c r="BJ63" s="263"/>
      <c r="BK63" s="263"/>
      <c r="BL63" s="263"/>
      <c r="BM63" s="263"/>
      <c r="BN63" s="263"/>
      <c r="BO63" s="263"/>
      <c r="BP63" s="263"/>
      <c r="BQ63" s="263"/>
      <c r="BR63" s="263"/>
      <c r="BS63" s="263"/>
      <c r="BT63" s="263"/>
      <c r="BU63" s="263"/>
      <c r="BV63" s="263"/>
      <c r="BW63" s="263"/>
      <c r="BX63" s="263"/>
      <c r="BY63" s="263"/>
      <c r="BZ63" s="263"/>
      <c r="CA63" s="263"/>
      <c r="CB63" s="263"/>
      <c r="CC63" s="263"/>
      <c r="CD63" s="263"/>
      <c r="CE63" s="263"/>
      <c r="CF63" s="263"/>
      <c r="CG63" s="263"/>
      <c r="CH63" s="263"/>
      <c r="CI63" s="263"/>
      <c r="CJ63" s="263"/>
      <c r="CK63" s="263"/>
      <c r="CL63" s="263"/>
      <c r="CM63" s="263"/>
      <c r="CN63" s="263"/>
      <c r="CO63" s="263"/>
      <c r="CP63" s="263"/>
      <c r="CQ63" s="263"/>
      <c r="CR63" s="263"/>
      <c r="CS63" s="263"/>
      <c r="CT63" s="263"/>
      <c r="CU63" s="263"/>
      <c r="CV63" s="263"/>
      <c r="CW63" s="263"/>
      <c r="CX63" s="263"/>
      <c r="CY63" s="263"/>
      <c r="CZ63" s="263"/>
      <c r="DA63" s="263"/>
      <c r="DB63" s="263"/>
      <c r="DC63" s="263"/>
      <c r="DD63" s="263"/>
      <c r="DE63" s="263"/>
      <c r="DF63" s="263"/>
      <c r="DG63" s="263"/>
      <c r="DH63" s="263"/>
      <c r="DI63" s="263"/>
      <c r="DJ63" s="263"/>
      <c r="DK63" s="263"/>
      <c r="DL63" s="263"/>
      <c r="DM63" s="263"/>
      <c r="DN63" s="263"/>
      <c r="DO63" s="263"/>
      <c r="DP63" s="263"/>
      <c r="DQ63" s="263"/>
      <c r="DR63" s="263"/>
      <c r="DS63" s="263"/>
      <c r="DT63" s="263"/>
      <c r="DU63" s="263"/>
      <c r="DV63" s="263"/>
      <c r="DW63" s="263"/>
      <c r="DX63" s="263"/>
      <c r="DY63" s="263"/>
      <c r="DZ63" s="263"/>
      <c r="EA63" s="263"/>
      <c r="EB63" s="263"/>
      <c r="EC63" s="263"/>
      <c r="ED63" s="263"/>
      <c r="EE63" s="263"/>
      <c r="EF63" s="263"/>
      <c r="EG63" s="263"/>
      <c r="EH63" s="263"/>
      <c r="EI63" s="263"/>
      <c r="EJ63" s="263"/>
      <c r="EK63" s="263"/>
      <c r="EL63" s="263"/>
      <c r="EM63" s="263"/>
      <c r="EN63" s="263"/>
      <c r="EO63" s="263"/>
      <c r="EP63" s="263"/>
      <c r="EQ63" s="263"/>
      <c r="ER63" s="263"/>
      <c r="ES63" s="263"/>
      <c r="ET63" s="263"/>
      <c r="EU63" s="263"/>
      <c r="EV63" s="263"/>
      <c r="EW63" s="263"/>
      <c r="EX63" s="263"/>
      <c r="EY63" s="263"/>
      <c r="EZ63" s="263"/>
      <c r="FA63" s="263"/>
      <c r="FB63" s="263"/>
      <c r="FC63" s="263"/>
      <c r="FD63" s="263"/>
      <c r="FE63" s="263"/>
      <c r="FF63" s="263"/>
      <c r="FG63" s="263"/>
      <c r="FH63" s="263"/>
      <c r="FI63" s="263"/>
      <c r="FJ63" s="263"/>
      <c r="FK63" s="263"/>
      <c r="FL63" s="263"/>
      <c r="FM63" s="263"/>
      <c r="FN63" s="263"/>
      <c r="FO63" s="263"/>
      <c r="FP63" s="263"/>
      <c r="FQ63" s="263"/>
      <c r="FR63" s="263"/>
      <c r="FS63" s="263"/>
      <c r="FT63" s="263"/>
      <c r="FU63" s="263"/>
      <c r="FV63" s="263"/>
      <c r="FW63" s="263"/>
      <c r="FX63" s="263"/>
      <c r="FY63" s="263"/>
      <c r="FZ63" s="263"/>
      <c r="GA63" s="263"/>
      <c r="GB63" s="263"/>
      <c r="GC63" s="263"/>
      <c r="GD63" s="263"/>
      <c r="GE63" s="263"/>
      <c r="GF63" s="263"/>
      <c r="GG63" s="263"/>
      <c r="GH63" s="263"/>
      <c r="GI63" s="263"/>
      <c r="GJ63" s="263"/>
      <c r="GK63" s="263"/>
      <c r="GL63" s="263"/>
      <c r="GM63" s="263"/>
      <c r="GN63" s="263"/>
      <c r="GO63" s="263"/>
      <c r="GP63" s="263"/>
      <c r="GQ63" s="263"/>
      <c r="GR63" s="263"/>
      <c r="GS63" s="263"/>
      <c r="GT63" s="263"/>
      <c r="GU63" s="263"/>
      <c r="GV63" s="263"/>
      <c r="GW63" s="263"/>
      <c r="GX63" s="263"/>
      <c r="GY63" s="263"/>
      <c r="GZ63" s="263"/>
      <c r="HA63" s="263"/>
      <c r="HB63" s="263"/>
      <c r="HC63" s="263"/>
      <c r="HD63" s="263"/>
      <c r="HE63" s="263"/>
      <c r="HF63" s="263"/>
      <c r="HG63" s="263"/>
      <c r="HH63" s="263"/>
      <c r="HI63" s="263"/>
      <c r="HJ63" s="263"/>
      <c r="HK63" s="263"/>
      <c r="HL63" s="263"/>
      <c r="HM63" s="263"/>
      <c r="HN63" s="263"/>
      <c r="HO63" s="263"/>
      <c r="HP63" s="263"/>
      <c r="HQ63" s="263"/>
      <c r="HR63" s="263"/>
      <c r="HS63" s="263"/>
      <c r="HT63" s="263"/>
      <c r="HU63" s="263"/>
      <c r="HV63" s="263"/>
      <c r="HW63" s="263"/>
      <c r="HX63" s="263"/>
      <c r="HY63" s="263"/>
      <c r="HZ63" s="263"/>
      <c r="IA63" s="263"/>
      <c r="IB63" s="263"/>
      <c r="IC63" s="263"/>
      <c r="ID63" s="263"/>
      <c r="IE63" s="263"/>
      <c r="IF63" s="263"/>
      <c r="IG63" s="263"/>
      <c r="IH63" s="263"/>
      <c r="II63" s="263"/>
      <c r="IJ63" s="263"/>
      <c r="IK63" s="263"/>
      <c r="IL63" s="263"/>
      <c r="IM63" s="263"/>
      <c r="IN63" s="263"/>
      <c r="IO63" s="263"/>
      <c r="IP63" s="263"/>
      <c r="IQ63" s="263"/>
      <c r="IR63" s="263"/>
      <c r="IS63" s="263"/>
      <c r="IT63" s="263"/>
      <c r="IU63" s="263"/>
      <c r="IV63" s="263"/>
    </row>
    <row r="64" spans="1:256" s="264" customFormat="1">
      <c r="A64" s="263" t="s">
        <v>168</v>
      </c>
      <c r="B64" s="263">
        <v>2.5</v>
      </c>
      <c r="C64" s="263">
        <v>5.5</v>
      </c>
      <c r="D64" s="263">
        <v>2</v>
      </c>
      <c r="E64" s="263">
        <v>1.33444444</v>
      </c>
      <c r="F64" s="263">
        <v>1.3044636700000001</v>
      </c>
      <c r="G64" s="264">
        <v>11</v>
      </c>
      <c r="H64" s="263">
        <v>1</v>
      </c>
      <c r="I64" s="263"/>
      <c r="J64" s="263" t="s">
        <v>354</v>
      </c>
      <c r="K64" s="263">
        <v>3.85</v>
      </c>
      <c r="L64" s="263">
        <v>6.35</v>
      </c>
      <c r="M64" s="263">
        <v>3</v>
      </c>
      <c r="N64" s="263">
        <v>1.3369444449999999</v>
      </c>
      <c r="O64" s="263">
        <v>1.3068603900000002</v>
      </c>
      <c r="P64" s="263">
        <v>20.5</v>
      </c>
      <c r="Q64" s="263">
        <v>1</v>
      </c>
      <c r="R64" s="263"/>
      <c r="S64" s="263"/>
      <c r="T64" s="263"/>
      <c r="U64" s="263"/>
      <c r="V64" s="263"/>
      <c r="W64" s="263"/>
      <c r="X64" s="263"/>
      <c r="Y64" s="263"/>
      <c r="Z64" s="263"/>
      <c r="AA64" s="263"/>
      <c r="AB64" s="263"/>
      <c r="AC64" s="263"/>
      <c r="AD64" s="263"/>
      <c r="AE64" s="263"/>
      <c r="AF64" s="263"/>
      <c r="AG64" s="263"/>
      <c r="AH64" s="263"/>
      <c r="AI64" s="263"/>
      <c r="AJ64" s="263"/>
      <c r="AK64" s="263"/>
      <c r="AL64" s="263"/>
      <c r="AM64" s="263"/>
      <c r="AN64" s="263"/>
      <c r="AO64" s="263"/>
      <c r="AP64" s="263"/>
      <c r="AQ64" s="263"/>
      <c r="AR64" s="263"/>
      <c r="AS64" s="263"/>
      <c r="AT64" s="263"/>
      <c r="AU64" s="263"/>
      <c r="AV64" s="263"/>
      <c r="AW64" s="263"/>
      <c r="AX64" s="263"/>
      <c r="AY64" s="263"/>
      <c r="AZ64" s="263"/>
      <c r="BA64" s="263"/>
      <c r="BB64" s="263"/>
      <c r="BC64" s="263"/>
      <c r="BD64" s="263"/>
      <c r="BE64" s="263"/>
      <c r="BF64" s="263"/>
      <c r="BG64" s="263"/>
      <c r="BH64" s="263"/>
      <c r="BI64" s="263"/>
      <c r="BJ64" s="263"/>
      <c r="BK64" s="263"/>
      <c r="BL64" s="263"/>
      <c r="BM64" s="263"/>
      <c r="BN64" s="263"/>
      <c r="BO64" s="263"/>
      <c r="BP64" s="263"/>
      <c r="BQ64" s="263"/>
      <c r="BR64" s="263"/>
      <c r="BS64" s="263"/>
      <c r="BT64" s="263"/>
      <c r="BU64" s="263"/>
      <c r="BV64" s="263"/>
      <c r="BW64" s="263"/>
      <c r="BX64" s="263"/>
      <c r="BY64" s="263"/>
      <c r="BZ64" s="263"/>
      <c r="CA64" s="263"/>
      <c r="CB64" s="263"/>
      <c r="CC64" s="263"/>
      <c r="CD64" s="263"/>
      <c r="CE64" s="263"/>
      <c r="CF64" s="263"/>
      <c r="CG64" s="263"/>
      <c r="CH64" s="263"/>
      <c r="CI64" s="263"/>
      <c r="CJ64" s="263"/>
      <c r="CK64" s="263"/>
      <c r="CL64" s="263"/>
      <c r="CM64" s="263"/>
      <c r="CN64" s="263"/>
      <c r="CO64" s="263"/>
      <c r="CP64" s="263"/>
      <c r="CQ64" s="263"/>
      <c r="CR64" s="263"/>
      <c r="CS64" s="263"/>
      <c r="CT64" s="263"/>
      <c r="CU64" s="263"/>
      <c r="CV64" s="263"/>
      <c r="CW64" s="263"/>
      <c r="CX64" s="263"/>
      <c r="CY64" s="263"/>
      <c r="CZ64" s="263"/>
      <c r="DA64" s="263"/>
      <c r="DB64" s="263"/>
      <c r="DC64" s="263"/>
      <c r="DD64" s="263"/>
      <c r="DE64" s="263"/>
      <c r="DF64" s="263"/>
      <c r="DG64" s="263"/>
      <c r="DH64" s="263"/>
      <c r="DI64" s="263"/>
      <c r="DJ64" s="263"/>
      <c r="DK64" s="263"/>
      <c r="DL64" s="263"/>
      <c r="DM64" s="263"/>
      <c r="DN64" s="263"/>
      <c r="DO64" s="263"/>
      <c r="DP64" s="263"/>
      <c r="DQ64" s="263"/>
      <c r="DR64" s="263"/>
      <c r="DS64" s="263"/>
      <c r="DT64" s="263"/>
      <c r="DU64" s="263"/>
      <c r="DV64" s="263"/>
      <c r="DW64" s="263"/>
      <c r="DX64" s="263"/>
      <c r="DY64" s="263"/>
      <c r="DZ64" s="263"/>
      <c r="EA64" s="263"/>
      <c r="EB64" s="263"/>
      <c r="EC64" s="263"/>
      <c r="ED64" s="263"/>
      <c r="EE64" s="263"/>
      <c r="EF64" s="263"/>
      <c r="EG64" s="263"/>
      <c r="EH64" s="263"/>
      <c r="EI64" s="263"/>
      <c r="EJ64" s="263"/>
      <c r="EK64" s="263"/>
      <c r="EL64" s="263"/>
      <c r="EM64" s="263"/>
      <c r="EN64" s="263"/>
      <c r="EO64" s="263"/>
      <c r="EP64" s="263"/>
      <c r="EQ64" s="263"/>
      <c r="ER64" s="263"/>
      <c r="ES64" s="263"/>
      <c r="ET64" s="263"/>
      <c r="EU64" s="263"/>
      <c r="EV64" s="263"/>
      <c r="EW64" s="263"/>
      <c r="EX64" s="263"/>
      <c r="EY64" s="263"/>
      <c r="EZ64" s="263"/>
      <c r="FA64" s="263"/>
      <c r="FB64" s="263"/>
      <c r="FC64" s="263"/>
      <c r="FD64" s="263"/>
      <c r="FE64" s="263"/>
      <c r="FF64" s="263"/>
      <c r="FG64" s="263"/>
      <c r="FH64" s="263"/>
      <c r="FI64" s="263"/>
      <c r="FJ64" s="263"/>
      <c r="FK64" s="263"/>
      <c r="FL64" s="263"/>
      <c r="FM64" s="263"/>
      <c r="FN64" s="263"/>
      <c r="FO64" s="263"/>
      <c r="FP64" s="263"/>
      <c r="FQ64" s="263"/>
      <c r="FR64" s="263"/>
      <c r="FS64" s="263"/>
      <c r="FT64" s="263"/>
      <c r="FU64" s="263"/>
      <c r="FV64" s="263"/>
      <c r="FW64" s="263"/>
      <c r="FX64" s="263"/>
      <c r="FY64" s="263"/>
      <c r="FZ64" s="263"/>
      <c r="GA64" s="263"/>
      <c r="GB64" s="263"/>
      <c r="GC64" s="263"/>
      <c r="GD64" s="263"/>
      <c r="GE64" s="263"/>
      <c r="GF64" s="263"/>
      <c r="GG64" s="263"/>
      <c r="GH64" s="263"/>
      <c r="GI64" s="263"/>
      <c r="GJ64" s="263"/>
      <c r="GK64" s="263"/>
      <c r="GL64" s="263"/>
      <c r="GM64" s="263"/>
      <c r="GN64" s="263"/>
      <c r="GO64" s="263"/>
      <c r="GP64" s="263"/>
      <c r="GQ64" s="263"/>
      <c r="GR64" s="263"/>
      <c r="GS64" s="263"/>
      <c r="GT64" s="263"/>
      <c r="GU64" s="263"/>
      <c r="GV64" s="263"/>
      <c r="GW64" s="263"/>
      <c r="GX64" s="263"/>
      <c r="GY64" s="263"/>
      <c r="GZ64" s="263"/>
      <c r="HA64" s="263"/>
      <c r="HB64" s="263"/>
      <c r="HC64" s="263"/>
      <c r="HD64" s="263"/>
      <c r="HE64" s="263"/>
      <c r="HF64" s="263"/>
      <c r="HG64" s="263"/>
      <c r="HH64" s="263"/>
      <c r="HI64" s="263"/>
      <c r="HJ64" s="263"/>
      <c r="HK64" s="263"/>
      <c r="HL64" s="263"/>
      <c r="HM64" s="263"/>
      <c r="HN64" s="263"/>
      <c r="HO64" s="263"/>
      <c r="HP64" s="263"/>
      <c r="HQ64" s="263"/>
      <c r="HR64" s="263"/>
      <c r="HS64" s="263"/>
      <c r="HT64" s="263"/>
      <c r="HU64" s="263"/>
      <c r="HV64" s="263"/>
      <c r="HW64" s="263"/>
      <c r="HX64" s="263"/>
      <c r="HY64" s="263"/>
      <c r="HZ64" s="263"/>
      <c r="IA64" s="263"/>
      <c r="IB64" s="263"/>
      <c r="IC64" s="263"/>
      <c r="ID64" s="263"/>
      <c r="IE64" s="263"/>
      <c r="IF64" s="263"/>
      <c r="IG64" s="263"/>
      <c r="IH64" s="263"/>
      <c r="II64" s="263"/>
      <c r="IJ64" s="263"/>
      <c r="IK64" s="263"/>
      <c r="IL64" s="263"/>
      <c r="IM64" s="263"/>
      <c r="IN64" s="263"/>
      <c r="IO64" s="263"/>
      <c r="IP64" s="263"/>
      <c r="IQ64" s="263"/>
      <c r="IR64" s="263"/>
      <c r="IS64" s="263"/>
      <c r="IT64" s="263"/>
      <c r="IU64" s="263"/>
      <c r="IV64" s="263"/>
    </row>
    <row r="65" spans="1:256" s="267" customFormat="1">
      <c r="A65" s="266" t="s">
        <v>450</v>
      </c>
      <c r="B65" s="266">
        <v>2</v>
      </c>
      <c r="C65" s="266">
        <v>2.6</v>
      </c>
      <c r="D65" s="267">
        <v>2</v>
      </c>
      <c r="E65" s="266">
        <v>1.1499999999999999</v>
      </c>
      <c r="F65" s="267">
        <v>1.0560369691177922</v>
      </c>
      <c r="G65" s="266">
        <v>10</v>
      </c>
      <c r="H65" s="266">
        <v>2</v>
      </c>
      <c r="I65" s="266"/>
      <c r="J65" s="266" t="s">
        <v>449</v>
      </c>
      <c r="K65" s="266">
        <v>8.4333333333333336</v>
      </c>
      <c r="L65" s="266">
        <v>10.425000000000001</v>
      </c>
      <c r="M65" s="266">
        <v>2.1428571428571428</v>
      </c>
      <c r="N65" s="266">
        <v>1.3156825447142857</v>
      </c>
      <c r="O65" s="266">
        <v>1.0609404021016193</v>
      </c>
      <c r="P65" s="266">
        <v>15.285714285714286</v>
      </c>
      <c r="Q65" s="266">
        <v>6.2857142857142856</v>
      </c>
      <c r="R65" s="266"/>
      <c r="S65" s="266"/>
      <c r="T65" s="266"/>
      <c r="U65" s="266"/>
      <c r="V65" s="266"/>
      <c r="W65" s="266"/>
      <c r="X65" s="266"/>
      <c r="Y65" s="266"/>
      <c r="Z65" s="266"/>
      <c r="AA65" s="266"/>
      <c r="AB65" s="266"/>
      <c r="AC65" s="266"/>
      <c r="AD65" s="266"/>
      <c r="AE65" s="266"/>
      <c r="AF65" s="266"/>
      <c r="AG65" s="266"/>
      <c r="AH65" s="266"/>
      <c r="AI65" s="266"/>
      <c r="AJ65" s="266"/>
      <c r="AK65" s="266"/>
      <c r="AL65" s="266"/>
      <c r="AM65" s="266"/>
      <c r="AN65" s="266"/>
      <c r="AO65" s="266"/>
      <c r="AP65" s="266"/>
      <c r="AQ65" s="266"/>
      <c r="AR65" s="266"/>
      <c r="AS65" s="266"/>
      <c r="AT65" s="266"/>
      <c r="AU65" s="266"/>
      <c r="AV65" s="266"/>
      <c r="AW65" s="266"/>
      <c r="AX65" s="266"/>
      <c r="AY65" s="266"/>
      <c r="AZ65" s="266"/>
      <c r="BA65" s="266"/>
      <c r="BB65" s="266"/>
      <c r="BC65" s="266"/>
      <c r="BD65" s="266"/>
      <c r="BE65" s="266"/>
      <c r="BF65" s="266"/>
      <c r="BG65" s="266"/>
      <c r="BH65" s="266"/>
      <c r="BI65" s="266"/>
      <c r="BJ65" s="266"/>
      <c r="BK65" s="266"/>
      <c r="BL65" s="266"/>
      <c r="BM65" s="266"/>
      <c r="BN65" s="266"/>
      <c r="BO65" s="266"/>
      <c r="BP65" s="266"/>
      <c r="BQ65" s="266"/>
      <c r="BR65" s="266"/>
      <c r="BS65" s="266"/>
      <c r="BT65" s="266"/>
      <c r="BU65" s="266"/>
      <c r="BV65" s="266"/>
      <c r="BW65" s="266"/>
      <c r="BX65" s="266"/>
      <c r="BY65" s="266"/>
      <c r="BZ65" s="266"/>
      <c r="CA65" s="266"/>
      <c r="CB65" s="266"/>
      <c r="CC65" s="266"/>
      <c r="CD65" s="266"/>
      <c r="CE65" s="266"/>
      <c r="CF65" s="266"/>
      <c r="CG65" s="266"/>
      <c r="CH65" s="266"/>
      <c r="CI65" s="266"/>
      <c r="CJ65" s="266"/>
      <c r="CK65" s="266"/>
      <c r="CL65" s="266"/>
      <c r="CM65" s="266"/>
      <c r="CN65" s="266"/>
      <c r="CO65" s="266"/>
      <c r="CP65" s="266"/>
      <c r="CQ65" s="266"/>
      <c r="CR65" s="266"/>
      <c r="CS65" s="266"/>
      <c r="CT65" s="266"/>
      <c r="CU65" s="266"/>
      <c r="CV65" s="266"/>
      <c r="CW65" s="266"/>
      <c r="CX65" s="266"/>
      <c r="CY65" s="266"/>
      <c r="CZ65" s="266"/>
      <c r="DA65" s="266"/>
      <c r="DB65" s="266"/>
      <c r="DC65" s="266"/>
      <c r="DD65" s="266"/>
      <c r="DE65" s="266"/>
      <c r="DF65" s="266"/>
      <c r="DG65" s="266"/>
      <c r="DH65" s="266"/>
      <c r="DI65" s="266"/>
      <c r="DJ65" s="266"/>
      <c r="DK65" s="266"/>
      <c r="DL65" s="266"/>
      <c r="DM65" s="266"/>
      <c r="DN65" s="266"/>
      <c r="DO65" s="266"/>
      <c r="DP65" s="266"/>
      <c r="DQ65" s="266"/>
      <c r="DR65" s="266"/>
      <c r="DS65" s="266"/>
      <c r="DT65" s="266"/>
      <c r="DU65" s="266"/>
      <c r="DV65" s="266"/>
      <c r="DW65" s="266"/>
      <c r="DX65" s="266"/>
      <c r="DY65" s="266"/>
      <c r="DZ65" s="266"/>
      <c r="EA65" s="266"/>
      <c r="EB65" s="266"/>
      <c r="EC65" s="266"/>
      <c r="ED65" s="266"/>
      <c r="EE65" s="266"/>
      <c r="EF65" s="266"/>
      <c r="EG65" s="266"/>
      <c r="EH65" s="266"/>
      <c r="EI65" s="266"/>
      <c r="EJ65" s="266"/>
      <c r="EK65" s="266"/>
      <c r="EL65" s="266"/>
      <c r="EM65" s="266"/>
      <c r="EN65" s="266"/>
      <c r="EO65" s="266"/>
      <c r="EP65" s="266"/>
      <c r="EQ65" s="266"/>
      <c r="ER65" s="266"/>
      <c r="ES65" s="266"/>
      <c r="ET65" s="266"/>
      <c r="EU65" s="266"/>
      <c r="EV65" s="266"/>
      <c r="EW65" s="266"/>
      <c r="EX65" s="266"/>
      <c r="EY65" s="266"/>
      <c r="EZ65" s="266"/>
      <c r="FA65" s="266"/>
      <c r="FB65" s="266"/>
      <c r="FC65" s="266"/>
      <c r="FD65" s="266"/>
      <c r="FE65" s="266"/>
      <c r="FF65" s="266"/>
      <c r="FG65" s="266"/>
      <c r="FH65" s="266"/>
      <c r="FI65" s="266"/>
      <c r="FJ65" s="266"/>
      <c r="FK65" s="266"/>
      <c r="FL65" s="266"/>
      <c r="FM65" s="266"/>
      <c r="FN65" s="266"/>
      <c r="FO65" s="266"/>
      <c r="FP65" s="266"/>
      <c r="FQ65" s="266"/>
      <c r="FR65" s="266"/>
      <c r="FS65" s="266"/>
      <c r="FT65" s="266"/>
      <c r="FU65" s="266"/>
      <c r="FV65" s="266"/>
      <c r="FW65" s="266"/>
      <c r="FX65" s="266"/>
      <c r="FY65" s="266"/>
      <c r="FZ65" s="266"/>
      <c r="GA65" s="266"/>
      <c r="GB65" s="266"/>
      <c r="GC65" s="266"/>
      <c r="GD65" s="266"/>
      <c r="GE65" s="266"/>
      <c r="GF65" s="266"/>
      <c r="GG65" s="266"/>
      <c r="GH65" s="266"/>
      <c r="GI65" s="266"/>
      <c r="GJ65" s="266"/>
      <c r="GK65" s="266"/>
      <c r="GL65" s="266"/>
      <c r="GM65" s="266"/>
      <c r="GN65" s="266"/>
      <c r="GO65" s="266"/>
      <c r="GP65" s="266"/>
      <c r="GQ65" s="266"/>
      <c r="GR65" s="266"/>
      <c r="GS65" s="266"/>
      <c r="GT65" s="266"/>
      <c r="GU65" s="266"/>
      <c r="GV65" s="266"/>
      <c r="GW65" s="266"/>
      <c r="GX65" s="266"/>
      <c r="GY65" s="266"/>
      <c r="GZ65" s="266"/>
      <c r="HA65" s="266"/>
      <c r="HB65" s="266"/>
      <c r="HC65" s="266"/>
      <c r="HD65" s="266"/>
      <c r="HE65" s="266"/>
      <c r="HF65" s="266"/>
      <c r="HG65" s="266"/>
      <c r="HH65" s="266"/>
      <c r="HI65" s="266"/>
      <c r="HJ65" s="266"/>
      <c r="HK65" s="266"/>
      <c r="HL65" s="266"/>
      <c r="HM65" s="266"/>
      <c r="HN65" s="266"/>
      <c r="HO65" s="266"/>
      <c r="HP65" s="266"/>
      <c r="HQ65" s="266"/>
      <c r="HR65" s="266"/>
      <c r="HS65" s="266"/>
      <c r="HT65" s="266"/>
      <c r="HU65" s="266"/>
      <c r="HV65" s="266"/>
      <c r="HW65" s="266"/>
      <c r="HX65" s="266"/>
      <c r="HY65" s="266"/>
      <c r="HZ65" s="266"/>
      <c r="IA65" s="266"/>
      <c r="IB65" s="266"/>
      <c r="IC65" s="266"/>
      <c r="ID65" s="266"/>
      <c r="IE65" s="266"/>
      <c r="IF65" s="266"/>
      <c r="IG65" s="266"/>
      <c r="IH65" s="266"/>
      <c r="II65" s="266"/>
      <c r="IJ65" s="266"/>
      <c r="IK65" s="266"/>
      <c r="IL65" s="266"/>
      <c r="IM65" s="266"/>
      <c r="IN65" s="266"/>
      <c r="IO65" s="266"/>
      <c r="IP65" s="266"/>
      <c r="IQ65" s="266"/>
      <c r="IR65" s="266"/>
      <c r="IS65" s="266"/>
      <c r="IT65" s="266"/>
      <c r="IU65" s="266"/>
      <c r="IV65" s="266"/>
    </row>
    <row r="66" spans="1:256" s="267" customFormat="1">
      <c r="A66" s="268" t="s">
        <v>450</v>
      </c>
      <c r="B66" s="267">
        <v>5.8</v>
      </c>
      <c r="C66" s="267">
        <v>8.5</v>
      </c>
      <c r="D66" s="267">
        <v>1</v>
      </c>
      <c r="E66" s="267">
        <v>1.0011111109999999</v>
      </c>
      <c r="F66" s="267" t="s">
        <v>18</v>
      </c>
      <c r="G66" s="267">
        <v>5</v>
      </c>
      <c r="H66" s="268">
        <v>10</v>
      </c>
      <c r="I66" s="268"/>
      <c r="J66" s="268" t="s">
        <v>375</v>
      </c>
      <c r="K66" s="268">
        <v>3</v>
      </c>
      <c r="L66" s="268">
        <v>5.75</v>
      </c>
      <c r="M66" s="268">
        <v>2</v>
      </c>
      <c r="N66" s="268">
        <v>1.1755555600000001</v>
      </c>
      <c r="O66" s="268">
        <v>0.92822954000000002</v>
      </c>
      <c r="P66" s="268">
        <v>13</v>
      </c>
      <c r="Q66" s="268">
        <v>3</v>
      </c>
      <c r="R66" s="268"/>
      <c r="S66" s="268"/>
      <c r="T66" s="268"/>
      <c r="U66" s="268"/>
      <c r="V66" s="268"/>
      <c r="W66" s="268"/>
      <c r="X66" s="268"/>
      <c r="Y66" s="268"/>
      <c r="Z66" s="268"/>
      <c r="AA66" s="268"/>
      <c r="AB66" s="268"/>
      <c r="AC66" s="268"/>
      <c r="AD66" s="268"/>
      <c r="AE66" s="268"/>
      <c r="AF66" s="268"/>
      <c r="AG66" s="268"/>
      <c r="AH66" s="268"/>
      <c r="AI66" s="268"/>
      <c r="AJ66" s="268"/>
      <c r="AK66" s="268"/>
      <c r="AL66" s="268"/>
      <c r="AM66" s="268"/>
      <c r="AN66" s="268"/>
      <c r="AO66" s="268"/>
      <c r="AP66" s="268"/>
      <c r="AQ66" s="268"/>
      <c r="AR66" s="268"/>
      <c r="AS66" s="268"/>
      <c r="AT66" s="268"/>
      <c r="AU66" s="268"/>
      <c r="AV66" s="268"/>
      <c r="AW66" s="268"/>
      <c r="AX66" s="268"/>
      <c r="AY66" s="268"/>
      <c r="AZ66" s="268"/>
      <c r="BA66" s="268"/>
      <c r="BB66" s="268"/>
      <c r="BC66" s="268"/>
      <c r="BD66" s="268"/>
      <c r="BE66" s="268"/>
      <c r="BF66" s="268"/>
      <c r="BG66" s="268"/>
      <c r="BH66" s="268"/>
      <c r="BI66" s="268"/>
      <c r="BJ66" s="268"/>
      <c r="BK66" s="268"/>
      <c r="BL66" s="268"/>
      <c r="BM66" s="268"/>
      <c r="BN66" s="268"/>
      <c r="BO66" s="268"/>
      <c r="BP66" s="268"/>
      <c r="BQ66" s="268"/>
      <c r="BR66" s="268"/>
      <c r="BS66" s="268"/>
      <c r="BT66" s="268"/>
      <c r="BU66" s="268"/>
      <c r="BV66" s="268"/>
      <c r="BW66" s="268"/>
      <c r="BX66" s="268"/>
      <c r="BY66" s="268"/>
      <c r="BZ66" s="268"/>
      <c r="CA66" s="268"/>
      <c r="CB66" s="268"/>
      <c r="CC66" s="268"/>
      <c r="CD66" s="268"/>
      <c r="CE66" s="268"/>
      <c r="CF66" s="268"/>
      <c r="CG66" s="268"/>
      <c r="CH66" s="268"/>
      <c r="CI66" s="268"/>
      <c r="CJ66" s="268"/>
      <c r="CK66" s="268"/>
      <c r="CL66" s="268"/>
      <c r="CM66" s="268"/>
      <c r="CN66" s="268"/>
      <c r="CO66" s="268"/>
      <c r="CP66" s="268"/>
      <c r="CQ66" s="268"/>
      <c r="CR66" s="268"/>
      <c r="CS66" s="268"/>
      <c r="CT66" s="268"/>
      <c r="CU66" s="268"/>
      <c r="CV66" s="268"/>
      <c r="CW66" s="268"/>
      <c r="CX66" s="268"/>
      <c r="CY66" s="268"/>
      <c r="CZ66" s="268"/>
      <c r="DA66" s="268"/>
      <c r="DB66" s="268"/>
      <c r="DC66" s="268"/>
      <c r="DD66" s="268"/>
      <c r="DE66" s="268"/>
      <c r="DF66" s="268"/>
      <c r="DG66" s="268"/>
      <c r="DH66" s="268"/>
      <c r="DI66" s="268"/>
      <c r="DJ66" s="268"/>
      <c r="DK66" s="268"/>
      <c r="DL66" s="268"/>
      <c r="DM66" s="268"/>
      <c r="DN66" s="268"/>
      <c r="DO66" s="268"/>
      <c r="DP66" s="268"/>
      <c r="DQ66" s="268"/>
      <c r="DR66" s="268"/>
      <c r="DS66" s="268"/>
      <c r="DT66" s="268"/>
      <c r="DU66" s="268"/>
      <c r="DV66" s="268"/>
      <c r="DW66" s="268"/>
      <c r="DX66" s="268"/>
      <c r="DY66" s="268"/>
      <c r="DZ66" s="268"/>
      <c r="EA66" s="268"/>
      <c r="EB66" s="268"/>
      <c r="EC66" s="268"/>
      <c r="ED66" s="268"/>
      <c r="EE66" s="268"/>
      <c r="EF66" s="268"/>
      <c r="EG66" s="268"/>
      <c r="EH66" s="268"/>
      <c r="EI66" s="268"/>
      <c r="EJ66" s="268"/>
      <c r="EK66" s="268"/>
      <c r="EL66" s="268"/>
      <c r="EM66" s="268"/>
      <c r="EN66" s="268"/>
      <c r="EO66" s="268"/>
      <c r="EP66" s="268"/>
      <c r="EQ66" s="268"/>
      <c r="ER66" s="268"/>
      <c r="ES66" s="268"/>
      <c r="ET66" s="268"/>
      <c r="EU66" s="268"/>
      <c r="EV66" s="268"/>
      <c r="EW66" s="268"/>
      <c r="EX66" s="268"/>
      <c r="EY66" s="268"/>
      <c r="EZ66" s="268"/>
      <c r="FA66" s="268"/>
      <c r="FB66" s="268"/>
      <c r="FC66" s="268"/>
      <c r="FD66" s="268"/>
      <c r="FE66" s="268"/>
      <c r="FF66" s="268"/>
      <c r="FG66" s="268"/>
      <c r="FH66" s="268"/>
      <c r="FI66" s="268"/>
      <c r="FJ66" s="268"/>
      <c r="FK66" s="268"/>
      <c r="FL66" s="268"/>
      <c r="FM66" s="268"/>
      <c r="FN66" s="268"/>
      <c r="FO66" s="268"/>
      <c r="FP66" s="268"/>
      <c r="FQ66" s="268"/>
      <c r="FR66" s="268"/>
      <c r="FS66" s="268"/>
      <c r="FT66" s="268"/>
      <c r="FU66" s="268"/>
      <c r="FV66" s="268"/>
      <c r="FW66" s="268"/>
      <c r="FX66" s="268"/>
      <c r="FY66" s="268"/>
      <c r="FZ66" s="268"/>
      <c r="GA66" s="268"/>
      <c r="GB66" s="268"/>
      <c r="GC66" s="268"/>
      <c r="GD66" s="268"/>
      <c r="GE66" s="268"/>
      <c r="GF66" s="268"/>
      <c r="GG66" s="268"/>
      <c r="GH66" s="268"/>
      <c r="GI66" s="268"/>
      <c r="GJ66" s="268"/>
      <c r="GK66" s="268"/>
      <c r="GL66" s="268"/>
      <c r="GM66" s="268"/>
      <c r="GN66" s="268"/>
      <c r="GO66" s="268"/>
      <c r="GP66" s="268"/>
      <c r="GQ66" s="268"/>
      <c r="GR66" s="268"/>
      <c r="GS66" s="268"/>
      <c r="GT66" s="268"/>
      <c r="GU66" s="268"/>
      <c r="GV66" s="268"/>
      <c r="GW66" s="268"/>
      <c r="GX66" s="268"/>
      <c r="GY66" s="268"/>
      <c r="GZ66" s="268"/>
      <c r="HA66" s="268"/>
      <c r="HB66" s="268"/>
      <c r="HC66" s="268"/>
      <c r="HD66" s="268"/>
      <c r="HE66" s="268"/>
      <c r="HF66" s="268"/>
      <c r="HG66" s="268"/>
      <c r="HH66" s="268"/>
      <c r="HI66" s="268"/>
      <c r="HJ66" s="268"/>
      <c r="HK66" s="268"/>
      <c r="HL66" s="268"/>
      <c r="HM66" s="268"/>
      <c r="HN66" s="268"/>
      <c r="HO66" s="268"/>
      <c r="HP66" s="268"/>
      <c r="HQ66" s="268"/>
      <c r="HR66" s="268"/>
      <c r="HS66" s="268"/>
      <c r="HT66" s="268"/>
      <c r="HU66" s="268"/>
      <c r="HV66" s="268"/>
      <c r="HW66" s="268"/>
      <c r="HX66" s="268"/>
      <c r="HY66" s="268"/>
      <c r="HZ66" s="268"/>
      <c r="IA66" s="268"/>
      <c r="IB66" s="268"/>
      <c r="IC66" s="268"/>
      <c r="ID66" s="268"/>
      <c r="IE66" s="268"/>
      <c r="IF66" s="268"/>
      <c r="IG66" s="268"/>
      <c r="IH66" s="268"/>
      <c r="II66" s="268"/>
      <c r="IJ66" s="268"/>
      <c r="IK66" s="268"/>
      <c r="IL66" s="268"/>
      <c r="IM66" s="268"/>
      <c r="IN66" s="268"/>
      <c r="IO66" s="268"/>
      <c r="IP66" s="268"/>
      <c r="IQ66" s="268"/>
      <c r="IR66" s="268"/>
      <c r="IS66" s="268"/>
      <c r="IT66" s="268"/>
      <c r="IU66" s="268"/>
      <c r="IV66" s="268"/>
    </row>
    <row r="67" spans="1:256" s="267" customFormat="1">
      <c r="A67" s="268" t="s">
        <v>450</v>
      </c>
      <c r="B67" s="267">
        <v>3.79</v>
      </c>
      <c r="C67" s="267">
        <v>3.79</v>
      </c>
      <c r="D67" s="267">
        <v>1</v>
      </c>
      <c r="E67" s="267">
        <v>1.036666667</v>
      </c>
      <c r="F67" s="267" t="s">
        <v>18</v>
      </c>
      <c r="G67" s="267">
        <v>2</v>
      </c>
      <c r="H67" s="268">
        <v>37</v>
      </c>
      <c r="I67" s="268"/>
      <c r="J67" s="3" t="s">
        <v>517</v>
      </c>
      <c r="K67" s="289">
        <v>5.25</v>
      </c>
      <c r="L67" s="289">
        <v>7</v>
      </c>
      <c r="M67" s="289">
        <v>2.5</v>
      </c>
      <c r="N67" s="289">
        <v>1.4968333555</v>
      </c>
      <c r="O67" s="289">
        <v>1.3344441950000001</v>
      </c>
      <c r="P67" s="289">
        <v>13</v>
      </c>
      <c r="Q67" s="289">
        <v>1</v>
      </c>
      <c r="R67" s="269"/>
      <c r="S67" s="268"/>
      <c r="T67" s="268"/>
      <c r="U67" s="268"/>
      <c r="V67" s="268"/>
      <c r="W67" s="268"/>
      <c r="X67" s="268"/>
      <c r="Y67" s="268"/>
      <c r="Z67" s="268"/>
      <c r="AA67" s="268"/>
      <c r="AB67" s="268"/>
      <c r="AC67" s="268"/>
      <c r="AD67" s="268"/>
      <c r="AE67" s="268"/>
      <c r="AF67" s="268"/>
      <c r="AG67" s="268"/>
      <c r="AH67" s="268"/>
      <c r="AI67" s="268"/>
      <c r="AJ67" s="268"/>
      <c r="AK67" s="268"/>
      <c r="AL67" s="268"/>
      <c r="AM67" s="268"/>
      <c r="AN67" s="268"/>
      <c r="AO67" s="268"/>
      <c r="AP67" s="268"/>
      <c r="AQ67" s="268"/>
      <c r="AR67" s="268"/>
      <c r="AS67" s="268"/>
      <c r="AT67" s="268"/>
      <c r="AU67" s="268"/>
      <c r="AV67" s="268"/>
      <c r="AW67" s="268"/>
      <c r="AX67" s="268"/>
      <c r="AY67" s="268"/>
      <c r="AZ67" s="268"/>
      <c r="BA67" s="268"/>
      <c r="BB67" s="268"/>
      <c r="BC67" s="268"/>
      <c r="BD67" s="268"/>
      <c r="BE67" s="268"/>
      <c r="BF67" s="268"/>
      <c r="BG67" s="268"/>
      <c r="BH67" s="268"/>
      <c r="BI67" s="268"/>
      <c r="BJ67" s="268"/>
      <c r="BK67" s="268"/>
      <c r="BL67" s="268"/>
      <c r="BM67" s="268"/>
      <c r="BN67" s="268"/>
      <c r="BO67" s="268"/>
      <c r="BP67" s="268"/>
      <c r="BQ67" s="268"/>
      <c r="BR67" s="268"/>
      <c r="BS67" s="268"/>
      <c r="BT67" s="268"/>
      <c r="BU67" s="268"/>
      <c r="BV67" s="268"/>
      <c r="BW67" s="268"/>
      <c r="BX67" s="268"/>
      <c r="BY67" s="268"/>
      <c r="BZ67" s="268"/>
      <c r="CA67" s="268"/>
      <c r="CB67" s="268"/>
      <c r="CC67" s="268"/>
      <c r="CD67" s="268"/>
      <c r="CE67" s="268"/>
      <c r="CF67" s="268"/>
      <c r="CG67" s="268"/>
      <c r="CH67" s="268"/>
      <c r="CI67" s="268"/>
      <c r="CJ67" s="268"/>
      <c r="CK67" s="268"/>
      <c r="CL67" s="268"/>
      <c r="CM67" s="268"/>
      <c r="CN67" s="268"/>
      <c r="CO67" s="268"/>
      <c r="CP67" s="268"/>
      <c r="CQ67" s="268"/>
      <c r="CR67" s="268"/>
      <c r="CS67" s="268"/>
      <c r="CT67" s="268"/>
      <c r="CU67" s="268"/>
      <c r="CV67" s="268"/>
      <c r="CW67" s="268"/>
      <c r="CX67" s="268"/>
      <c r="CY67" s="268"/>
      <c r="CZ67" s="268"/>
      <c r="DA67" s="268"/>
      <c r="DB67" s="268"/>
      <c r="DC67" s="268"/>
      <c r="DD67" s="268"/>
      <c r="DE67" s="268"/>
      <c r="DF67" s="268"/>
      <c r="DG67" s="268"/>
      <c r="DH67" s="268"/>
      <c r="DI67" s="268"/>
      <c r="DJ67" s="268"/>
      <c r="DK67" s="268"/>
      <c r="DL67" s="268"/>
      <c r="DM67" s="268"/>
      <c r="DN67" s="268"/>
      <c r="DO67" s="268"/>
      <c r="DP67" s="268"/>
      <c r="DQ67" s="268"/>
      <c r="DR67" s="268"/>
      <c r="DS67" s="268"/>
      <c r="DT67" s="268"/>
      <c r="DU67" s="268"/>
      <c r="DV67" s="268"/>
      <c r="DW67" s="268"/>
      <c r="DX67" s="268"/>
      <c r="DY67" s="268"/>
      <c r="DZ67" s="268"/>
      <c r="EA67" s="268"/>
      <c r="EB67" s="268"/>
      <c r="EC67" s="268"/>
      <c r="ED67" s="268"/>
      <c r="EE67" s="268"/>
      <c r="EF67" s="268"/>
      <c r="EG67" s="268"/>
      <c r="EH67" s="268"/>
      <c r="EI67" s="268"/>
      <c r="EJ67" s="268"/>
      <c r="EK67" s="268"/>
      <c r="EL67" s="268"/>
      <c r="EM67" s="268"/>
      <c r="EN67" s="268"/>
      <c r="EO67" s="268"/>
      <c r="EP67" s="268"/>
      <c r="EQ67" s="268"/>
      <c r="ER67" s="268"/>
      <c r="ES67" s="268"/>
      <c r="ET67" s="268"/>
      <c r="EU67" s="268"/>
      <c r="EV67" s="268"/>
      <c r="EW67" s="268"/>
      <c r="EX67" s="268"/>
      <c r="EY67" s="268"/>
      <c r="EZ67" s="268"/>
      <c r="FA67" s="268"/>
      <c r="FB67" s="268"/>
      <c r="FC67" s="268"/>
      <c r="FD67" s="268"/>
      <c r="FE67" s="268"/>
      <c r="FF67" s="268"/>
      <c r="FG67" s="268"/>
      <c r="FH67" s="268"/>
      <c r="FI67" s="268"/>
      <c r="FJ67" s="268"/>
      <c r="FK67" s="268"/>
      <c r="FL67" s="268"/>
      <c r="FM67" s="268"/>
      <c r="FN67" s="268"/>
      <c r="FO67" s="268"/>
      <c r="FP67" s="268"/>
      <c r="FQ67" s="268"/>
      <c r="FR67" s="268"/>
      <c r="FS67" s="268"/>
      <c r="FT67" s="268"/>
      <c r="FU67" s="268"/>
      <c r="FV67" s="268"/>
      <c r="FW67" s="268"/>
      <c r="FX67" s="268"/>
      <c r="FY67" s="268"/>
      <c r="FZ67" s="268"/>
      <c r="GA67" s="268"/>
      <c r="GB67" s="268"/>
      <c r="GC67" s="268"/>
      <c r="GD67" s="268"/>
      <c r="GE67" s="268"/>
      <c r="GF67" s="268"/>
      <c r="GG67" s="268"/>
      <c r="GH67" s="268"/>
      <c r="GI67" s="268"/>
      <c r="GJ67" s="268"/>
      <c r="GK67" s="268"/>
      <c r="GL67" s="268"/>
      <c r="GM67" s="268"/>
      <c r="GN67" s="268"/>
      <c r="GO67" s="268"/>
      <c r="GP67" s="268"/>
      <c r="GQ67" s="268"/>
      <c r="GR67" s="268"/>
      <c r="GS67" s="268"/>
      <c r="GT67" s="268"/>
      <c r="GU67" s="268"/>
      <c r="GV67" s="268"/>
      <c r="GW67" s="268"/>
      <c r="GX67" s="268"/>
      <c r="GY67" s="268"/>
      <c r="GZ67" s="268"/>
      <c r="HA67" s="268"/>
      <c r="HB67" s="268"/>
      <c r="HC67" s="268"/>
      <c r="HD67" s="268"/>
      <c r="HE67" s="268"/>
      <c r="HF67" s="268"/>
      <c r="HG67" s="268"/>
      <c r="HH67" s="268"/>
      <c r="HI67" s="268"/>
      <c r="HJ67" s="268"/>
      <c r="HK67" s="268"/>
      <c r="HL67" s="268"/>
      <c r="HM67" s="268"/>
      <c r="HN67" s="268"/>
      <c r="HO67" s="268"/>
      <c r="HP67" s="268"/>
      <c r="HQ67" s="268"/>
      <c r="HR67" s="268"/>
      <c r="HS67" s="268"/>
      <c r="HT67" s="268"/>
      <c r="HU67" s="268"/>
      <c r="HV67" s="268"/>
      <c r="HW67" s="268"/>
      <c r="HX67" s="268"/>
      <c r="HY67" s="268"/>
      <c r="HZ67" s="268"/>
      <c r="IA67" s="268"/>
      <c r="IB67" s="268"/>
      <c r="IC67" s="268"/>
      <c r="ID67" s="268"/>
      <c r="IE67" s="268"/>
      <c r="IF67" s="268"/>
      <c r="IG67" s="268"/>
      <c r="IH67" s="268"/>
      <c r="II67" s="268"/>
      <c r="IJ67" s="268"/>
      <c r="IK67" s="268"/>
      <c r="IL67" s="268"/>
      <c r="IM67" s="268"/>
      <c r="IN67" s="268"/>
      <c r="IO67" s="268"/>
      <c r="IP67" s="268"/>
      <c r="IQ67" s="268"/>
      <c r="IR67" s="268"/>
      <c r="IS67" s="268"/>
      <c r="IT67" s="268"/>
      <c r="IU67" s="268"/>
      <c r="IV67" s="268"/>
    </row>
    <row r="68" spans="1:256" s="267" customFormat="1">
      <c r="A68" s="269" t="s">
        <v>450</v>
      </c>
      <c r="B68" s="269">
        <v>2.5</v>
      </c>
      <c r="C68" s="269">
        <v>4.7</v>
      </c>
      <c r="D68" s="269">
        <v>1</v>
      </c>
      <c r="E68" s="268">
        <v>1.0455555599999999</v>
      </c>
      <c r="F68" s="269" t="s">
        <v>18</v>
      </c>
      <c r="G68" s="269">
        <v>2</v>
      </c>
      <c r="H68" s="269">
        <v>2</v>
      </c>
      <c r="I68" s="269"/>
      <c r="J68" s="268" t="s">
        <v>569</v>
      </c>
      <c r="K68" s="268">
        <v>3.3041176470588236</v>
      </c>
      <c r="L68" s="268">
        <v>5.53125</v>
      </c>
      <c r="M68" s="268">
        <v>2.5294117647058822</v>
      </c>
      <c r="N68" s="268">
        <v>1.3112254928235294</v>
      </c>
      <c r="O68" s="268">
        <v>1.3787511078091619</v>
      </c>
      <c r="P68" s="268">
        <v>16.117647058823529</v>
      </c>
      <c r="Q68" s="268">
        <v>3.9411764705882355</v>
      </c>
      <c r="R68" s="268"/>
      <c r="S68" s="269"/>
      <c r="T68" s="269"/>
      <c r="U68" s="269"/>
      <c r="V68" s="269"/>
      <c r="W68" s="269"/>
      <c r="X68" s="269"/>
      <c r="Y68" s="269"/>
      <c r="Z68" s="269"/>
      <c r="AA68" s="269"/>
      <c r="AB68" s="269"/>
      <c r="AC68" s="269"/>
      <c r="AD68" s="269"/>
      <c r="AE68" s="269"/>
      <c r="AF68" s="269"/>
      <c r="AG68" s="269"/>
      <c r="AH68" s="269"/>
      <c r="AI68" s="269"/>
      <c r="AJ68" s="269"/>
      <c r="AK68" s="269"/>
      <c r="AL68" s="269"/>
      <c r="AM68" s="269"/>
      <c r="AN68" s="269"/>
      <c r="AO68" s="269"/>
      <c r="AP68" s="269"/>
      <c r="AQ68" s="269"/>
      <c r="AR68" s="269"/>
      <c r="AS68" s="269"/>
      <c r="AT68" s="269"/>
      <c r="AU68" s="269"/>
      <c r="AV68" s="269"/>
      <c r="AW68" s="269"/>
      <c r="AX68" s="269"/>
      <c r="AY68" s="269"/>
      <c r="AZ68" s="269"/>
      <c r="BA68" s="269"/>
      <c r="BB68" s="269"/>
      <c r="BC68" s="269"/>
      <c r="BD68" s="269"/>
      <c r="BE68" s="269"/>
      <c r="BF68" s="269"/>
      <c r="BG68" s="269"/>
      <c r="BH68" s="269"/>
      <c r="BI68" s="269"/>
      <c r="BJ68" s="269"/>
      <c r="BK68" s="269"/>
      <c r="BL68" s="269"/>
      <c r="BM68" s="269"/>
      <c r="BN68" s="269"/>
      <c r="BO68" s="269"/>
      <c r="BP68" s="269"/>
      <c r="BQ68" s="269"/>
      <c r="BR68" s="269"/>
      <c r="BS68" s="269"/>
      <c r="BT68" s="269"/>
      <c r="BU68" s="269"/>
      <c r="BV68" s="269"/>
      <c r="BW68" s="269"/>
      <c r="BX68" s="269"/>
      <c r="BY68" s="269"/>
      <c r="BZ68" s="269"/>
      <c r="CA68" s="269"/>
      <c r="CB68" s="269"/>
      <c r="CC68" s="269"/>
      <c r="CD68" s="269"/>
      <c r="CE68" s="269"/>
      <c r="CF68" s="269"/>
      <c r="CG68" s="269"/>
      <c r="CH68" s="269"/>
      <c r="CI68" s="269"/>
      <c r="CJ68" s="269"/>
      <c r="CK68" s="269"/>
      <c r="CL68" s="269"/>
      <c r="CM68" s="269"/>
      <c r="CN68" s="269"/>
      <c r="CO68" s="269"/>
      <c r="CP68" s="269"/>
      <c r="CQ68" s="269"/>
      <c r="CR68" s="269"/>
      <c r="CS68" s="269"/>
      <c r="CT68" s="269"/>
      <c r="CU68" s="269"/>
      <c r="CV68" s="269"/>
      <c r="CW68" s="269"/>
      <c r="CX68" s="269"/>
      <c r="CY68" s="269"/>
      <c r="CZ68" s="269"/>
      <c r="DA68" s="269"/>
      <c r="DB68" s="269"/>
      <c r="DC68" s="269"/>
      <c r="DD68" s="269"/>
      <c r="DE68" s="269"/>
      <c r="DF68" s="269"/>
      <c r="DG68" s="269"/>
      <c r="DH68" s="269"/>
      <c r="DI68" s="269"/>
      <c r="DJ68" s="269"/>
      <c r="DK68" s="269"/>
      <c r="DL68" s="269"/>
      <c r="DM68" s="269"/>
      <c r="DN68" s="269"/>
      <c r="DO68" s="269"/>
      <c r="DP68" s="269"/>
      <c r="DQ68" s="269"/>
      <c r="DR68" s="269"/>
      <c r="DS68" s="269"/>
      <c r="DT68" s="269"/>
      <c r="DU68" s="269"/>
      <c r="DV68" s="269"/>
      <c r="DW68" s="269"/>
      <c r="DX68" s="269"/>
      <c r="DY68" s="269"/>
      <c r="DZ68" s="269"/>
      <c r="EA68" s="269"/>
      <c r="EB68" s="269"/>
      <c r="EC68" s="269"/>
      <c r="ED68" s="269"/>
      <c r="EE68" s="269"/>
      <c r="EF68" s="269"/>
      <c r="EG68" s="269"/>
      <c r="EH68" s="269"/>
      <c r="EI68" s="269"/>
      <c r="EJ68" s="269"/>
      <c r="EK68" s="269"/>
      <c r="EL68" s="269"/>
      <c r="EM68" s="269"/>
      <c r="EN68" s="269"/>
      <c r="EO68" s="269"/>
      <c r="EP68" s="269"/>
      <c r="EQ68" s="269"/>
      <c r="ER68" s="269"/>
      <c r="ES68" s="269"/>
      <c r="ET68" s="269"/>
      <c r="EU68" s="269"/>
      <c r="EV68" s="269"/>
      <c r="EW68" s="269"/>
      <c r="EX68" s="269"/>
      <c r="EY68" s="269"/>
      <c r="EZ68" s="269"/>
      <c r="FA68" s="269"/>
      <c r="FB68" s="269"/>
      <c r="FC68" s="269"/>
      <c r="FD68" s="269"/>
      <c r="FE68" s="269"/>
      <c r="FF68" s="269"/>
      <c r="FG68" s="269"/>
      <c r="FH68" s="269"/>
      <c r="FI68" s="269"/>
      <c r="FJ68" s="269"/>
      <c r="FK68" s="269"/>
      <c r="FL68" s="269"/>
      <c r="FM68" s="269"/>
      <c r="FN68" s="269"/>
      <c r="FO68" s="269"/>
      <c r="FP68" s="269"/>
      <c r="FQ68" s="269"/>
      <c r="FR68" s="269"/>
      <c r="FS68" s="269"/>
      <c r="FT68" s="269"/>
      <c r="FU68" s="269"/>
      <c r="FV68" s="269"/>
      <c r="FW68" s="269"/>
      <c r="FX68" s="269"/>
      <c r="FY68" s="269"/>
      <c r="FZ68" s="269"/>
      <c r="GA68" s="269"/>
      <c r="GB68" s="269"/>
      <c r="GC68" s="269"/>
      <c r="GD68" s="269"/>
      <c r="GE68" s="269"/>
      <c r="GF68" s="269"/>
      <c r="GG68" s="269"/>
      <c r="GH68" s="269"/>
      <c r="GI68" s="269"/>
      <c r="GJ68" s="269"/>
      <c r="GK68" s="269"/>
      <c r="GL68" s="269"/>
      <c r="GM68" s="269"/>
      <c r="GN68" s="269"/>
      <c r="GO68" s="269"/>
      <c r="GP68" s="269"/>
      <c r="GQ68" s="269"/>
      <c r="GR68" s="269"/>
      <c r="GS68" s="269"/>
      <c r="GT68" s="269"/>
      <c r="GU68" s="269"/>
      <c r="GV68" s="269"/>
      <c r="GW68" s="269"/>
      <c r="GX68" s="269"/>
      <c r="GY68" s="269"/>
      <c r="GZ68" s="269"/>
      <c r="HA68" s="269"/>
      <c r="HB68" s="269"/>
      <c r="HC68" s="269"/>
      <c r="HD68" s="269"/>
      <c r="HE68" s="269"/>
      <c r="HF68" s="269"/>
      <c r="HG68" s="269"/>
      <c r="HH68" s="269"/>
      <c r="HI68" s="269"/>
      <c r="HJ68" s="269"/>
      <c r="HK68" s="269"/>
      <c r="HL68" s="269"/>
      <c r="HM68" s="269"/>
      <c r="HN68" s="269"/>
      <c r="HO68" s="269"/>
      <c r="HP68" s="269"/>
      <c r="HQ68" s="269"/>
      <c r="HR68" s="269"/>
      <c r="HS68" s="269"/>
      <c r="HT68" s="269"/>
      <c r="HU68" s="269"/>
      <c r="HV68" s="269"/>
      <c r="HW68" s="269"/>
      <c r="HX68" s="269"/>
      <c r="HY68" s="269"/>
      <c r="HZ68" s="269"/>
      <c r="IA68" s="269"/>
      <c r="IB68" s="269"/>
      <c r="IC68" s="269"/>
      <c r="ID68" s="269"/>
      <c r="IE68" s="269"/>
      <c r="IF68" s="269"/>
      <c r="IG68" s="269"/>
      <c r="IH68" s="269"/>
      <c r="II68" s="269"/>
      <c r="IJ68" s="269"/>
      <c r="IK68" s="269"/>
      <c r="IL68" s="269"/>
      <c r="IM68" s="269"/>
      <c r="IN68" s="269"/>
      <c r="IO68" s="269"/>
      <c r="IP68" s="269"/>
      <c r="IQ68" s="269"/>
      <c r="IR68" s="269"/>
      <c r="IS68" s="269"/>
      <c r="IT68" s="269"/>
      <c r="IU68" s="269"/>
      <c r="IV68" s="269"/>
    </row>
    <row r="69" spans="1:256" s="267" customFormat="1">
      <c r="A69" s="268" t="s">
        <v>450</v>
      </c>
      <c r="B69" s="267">
        <v>5.5</v>
      </c>
      <c r="C69" s="267">
        <v>7</v>
      </c>
      <c r="D69" s="267">
        <v>2</v>
      </c>
      <c r="E69" s="267">
        <v>1.708111111</v>
      </c>
      <c r="F69" s="267">
        <v>0.72607473</v>
      </c>
      <c r="G69" s="267">
        <v>11</v>
      </c>
      <c r="H69" s="268">
        <v>2</v>
      </c>
      <c r="I69" s="268"/>
      <c r="J69" s="268" t="s">
        <v>368</v>
      </c>
      <c r="K69" s="268">
        <v>3.4055555555555554</v>
      </c>
      <c r="L69" s="268">
        <v>5.8250000000000002</v>
      </c>
      <c r="M69" s="268">
        <v>2.2999999999999998</v>
      </c>
      <c r="N69" s="268">
        <v>1.3609222226999997</v>
      </c>
      <c r="O69" s="268">
        <v>1.0481011979999999</v>
      </c>
      <c r="P69" s="268">
        <v>16.899999999999999</v>
      </c>
      <c r="Q69" s="268">
        <v>1.9</v>
      </c>
      <c r="R69" s="268"/>
      <c r="S69" s="268"/>
      <c r="T69" s="268"/>
      <c r="U69" s="268"/>
      <c r="V69" s="268"/>
      <c r="W69" s="268"/>
      <c r="X69" s="268"/>
      <c r="Y69" s="268"/>
      <c r="Z69" s="268"/>
      <c r="AA69" s="268"/>
      <c r="AB69" s="268"/>
      <c r="AC69" s="268"/>
      <c r="AD69" s="268"/>
      <c r="AE69" s="268"/>
      <c r="AF69" s="268"/>
      <c r="AG69" s="268"/>
      <c r="AH69" s="268"/>
      <c r="AI69" s="268"/>
      <c r="AJ69" s="268"/>
      <c r="AK69" s="268"/>
      <c r="AL69" s="268"/>
      <c r="AM69" s="268"/>
      <c r="AN69" s="268"/>
      <c r="AO69" s="268"/>
      <c r="AP69" s="268"/>
      <c r="AQ69" s="268"/>
      <c r="AR69" s="268"/>
      <c r="AS69" s="268"/>
      <c r="AT69" s="268"/>
      <c r="AU69" s="268"/>
      <c r="AV69" s="268"/>
      <c r="AW69" s="268"/>
      <c r="AX69" s="268"/>
      <c r="AY69" s="268"/>
      <c r="AZ69" s="268"/>
      <c r="BA69" s="268"/>
      <c r="BB69" s="268"/>
      <c r="BC69" s="268"/>
      <c r="BD69" s="268"/>
      <c r="BE69" s="268"/>
      <c r="BF69" s="268"/>
      <c r="BG69" s="268"/>
      <c r="BH69" s="268"/>
      <c r="BI69" s="268"/>
      <c r="BJ69" s="268"/>
      <c r="BK69" s="268"/>
      <c r="BL69" s="268"/>
      <c r="BM69" s="268"/>
      <c r="BN69" s="268"/>
      <c r="BO69" s="268"/>
      <c r="BP69" s="268"/>
      <c r="BQ69" s="268"/>
      <c r="BR69" s="268"/>
      <c r="BS69" s="268"/>
      <c r="BT69" s="268"/>
      <c r="BU69" s="268"/>
      <c r="BV69" s="268"/>
      <c r="BW69" s="268"/>
      <c r="BX69" s="268"/>
      <c r="BY69" s="268"/>
      <c r="BZ69" s="268"/>
      <c r="CA69" s="268"/>
      <c r="CB69" s="268"/>
      <c r="CC69" s="268"/>
      <c r="CD69" s="268"/>
      <c r="CE69" s="268"/>
      <c r="CF69" s="268"/>
      <c r="CG69" s="268"/>
      <c r="CH69" s="268"/>
      <c r="CI69" s="268"/>
      <c r="CJ69" s="268"/>
      <c r="CK69" s="268"/>
      <c r="CL69" s="268"/>
      <c r="CM69" s="268"/>
      <c r="CN69" s="268"/>
      <c r="CO69" s="268"/>
      <c r="CP69" s="268"/>
      <c r="CQ69" s="268"/>
      <c r="CR69" s="268"/>
      <c r="CS69" s="268"/>
      <c r="CT69" s="268"/>
      <c r="CU69" s="268"/>
      <c r="CV69" s="268"/>
      <c r="CW69" s="268"/>
      <c r="CX69" s="268"/>
      <c r="CY69" s="268"/>
      <c r="CZ69" s="268"/>
      <c r="DA69" s="268"/>
      <c r="DB69" s="268"/>
      <c r="DC69" s="268"/>
      <c r="DD69" s="268"/>
      <c r="DE69" s="268"/>
      <c r="DF69" s="268"/>
      <c r="DG69" s="268"/>
      <c r="DH69" s="268"/>
      <c r="DI69" s="268"/>
      <c r="DJ69" s="268"/>
      <c r="DK69" s="268"/>
      <c r="DL69" s="268"/>
      <c r="DM69" s="268"/>
      <c r="DN69" s="268"/>
      <c r="DO69" s="268"/>
      <c r="DP69" s="268"/>
      <c r="DQ69" s="268"/>
      <c r="DR69" s="268"/>
      <c r="DS69" s="268"/>
      <c r="DT69" s="268"/>
      <c r="DU69" s="268"/>
      <c r="DV69" s="268"/>
      <c r="DW69" s="268"/>
      <c r="DX69" s="268"/>
      <c r="DY69" s="268"/>
      <c r="DZ69" s="268"/>
      <c r="EA69" s="268"/>
      <c r="EB69" s="268"/>
      <c r="EC69" s="268"/>
      <c r="ED69" s="268"/>
      <c r="EE69" s="268"/>
      <c r="EF69" s="268"/>
      <c r="EG69" s="268"/>
      <c r="EH69" s="268"/>
      <c r="EI69" s="268"/>
      <c r="EJ69" s="268"/>
      <c r="EK69" s="268"/>
      <c r="EL69" s="268"/>
      <c r="EM69" s="268"/>
      <c r="EN69" s="268"/>
      <c r="EO69" s="268"/>
      <c r="EP69" s="268"/>
      <c r="EQ69" s="268"/>
      <c r="ER69" s="268"/>
      <c r="ES69" s="268"/>
      <c r="ET69" s="268"/>
      <c r="EU69" s="268"/>
      <c r="EV69" s="268"/>
      <c r="EW69" s="268"/>
      <c r="EX69" s="268"/>
      <c r="EY69" s="268"/>
      <c r="EZ69" s="268"/>
      <c r="FA69" s="268"/>
      <c r="FB69" s="268"/>
      <c r="FC69" s="268"/>
      <c r="FD69" s="268"/>
      <c r="FE69" s="268"/>
      <c r="FF69" s="268"/>
      <c r="FG69" s="268"/>
      <c r="FH69" s="268"/>
      <c r="FI69" s="268"/>
      <c r="FJ69" s="268"/>
      <c r="FK69" s="268"/>
      <c r="FL69" s="268"/>
      <c r="FM69" s="268"/>
      <c r="FN69" s="268"/>
      <c r="FO69" s="268"/>
      <c r="FP69" s="268"/>
      <c r="FQ69" s="268"/>
      <c r="FR69" s="268"/>
      <c r="FS69" s="268"/>
      <c r="FT69" s="268"/>
      <c r="FU69" s="268"/>
      <c r="FV69" s="268"/>
      <c r="FW69" s="268"/>
      <c r="FX69" s="268"/>
      <c r="FY69" s="268"/>
      <c r="FZ69" s="268"/>
      <c r="GA69" s="268"/>
      <c r="GB69" s="268"/>
      <c r="GC69" s="268"/>
      <c r="GD69" s="268"/>
      <c r="GE69" s="268"/>
      <c r="GF69" s="268"/>
      <c r="GG69" s="268"/>
      <c r="GH69" s="268"/>
      <c r="GI69" s="268"/>
      <c r="GJ69" s="268"/>
      <c r="GK69" s="268"/>
      <c r="GL69" s="268"/>
      <c r="GM69" s="268"/>
      <c r="GN69" s="268"/>
      <c r="GO69" s="268"/>
      <c r="GP69" s="268"/>
      <c r="GQ69" s="268"/>
      <c r="GR69" s="268"/>
      <c r="GS69" s="268"/>
      <c r="GT69" s="268"/>
      <c r="GU69" s="268"/>
      <c r="GV69" s="268"/>
      <c r="GW69" s="268"/>
      <c r="GX69" s="268"/>
      <c r="GY69" s="268"/>
      <c r="GZ69" s="268"/>
      <c r="HA69" s="268"/>
      <c r="HB69" s="268"/>
      <c r="HC69" s="268"/>
      <c r="HD69" s="268"/>
      <c r="HE69" s="268"/>
      <c r="HF69" s="268"/>
      <c r="HG69" s="268"/>
      <c r="HH69" s="268"/>
      <c r="HI69" s="268"/>
      <c r="HJ69" s="268"/>
      <c r="HK69" s="268"/>
      <c r="HL69" s="268"/>
      <c r="HM69" s="268"/>
      <c r="HN69" s="268"/>
      <c r="HO69" s="268"/>
      <c r="HP69" s="268"/>
      <c r="HQ69" s="268"/>
      <c r="HR69" s="268"/>
      <c r="HS69" s="268"/>
      <c r="HT69" s="268"/>
      <c r="HU69" s="268"/>
      <c r="HV69" s="268"/>
      <c r="HW69" s="268"/>
      <c r="HX69" s="268"/>
      <c r="HY69" s="268"/>
      <c r="HZ69" s="268"/>
      <c r="IA69" s="268"/>
      <c r="IB69" s="268"/>
      <c r="IC69" s="268"/>
      <c r="ID69" s="268"/>
      <c r="IE69" s="268"/>
      <c r="IF69" s="268"/>
      <c r="IG69" s="268"/>
      <c r="IH69" s="268"/>
      <c r="II69" s="268"/>
      <c r="IJ69" s="268"/>
      <c r="IK69" s="268"/>
      <c r="IL69" s="268"/>
      <c r="IM69" s="268"/>
      <c r="IN69" s="268"/>
      <c r="IO69" s="268"/>
      <c r="IP69" s="268"/>
      <c r="IQ69" s="268"/>
      <c r="IR69" s="268"/>
      <c r="IS69" s="268"/>
      <c r="IT69" s="268"/>
      <c r="IU69" s="268"/>
      <c r="IV69" s="268"/>
    </row>
    <row r="70" spans="1:256" s="267" customFormat="1">
      <c r="A70" s="268" t="s">
        <v>450</v>
      </c>
      <c r="B70" s="267">
        <v>3.2</v>
      </c>
      <c r="C70" s="267">
        <v>3.5</v>
      </c>
      <c r="D70" s="267">
        <v>1</v>
      </c>
      <c r="E70" s="267">
        <v>1</v>
      </c>
      <c r="F70" s="267" t="s">
        <v>18</v>
      </c>
      <c r="G70" s="267">
        <v>6</v>
      </c>
      <c r="H70" s="268">
        <v>4</v>
      </c>
      <c r="I70" s="268"/>
      <c r="J70" s="268" t="s">
        <v>367</v>
      </c>
      <c r="K70" s="268">
        <v>2.8475000000000001</v>
      </c>
      <c r="L70" s="268">
        <v>5.1636363636363631</v>
      </c>
      <c r="M70" s="268">
        <v>2.5384615384615383</v>
      </c>
      <c r="N70" s="268">
        <v>1.2680341884615385</v>
      </c>
      <c r="O70" s="268">
        <v>1.4643359372727269</v>
      </c>
      <c r="P70" s="268">
        <v>16.307692307692307</v>
      </c>
      <c r="Q70" s="268">
        <v>2.2307692307692308</v>
      </c>
      <c r="R70" s="268"/>
      <c r="S70" s="268"/>
      <c r="T70" s="268"/>
      <c r="U70" s="268"/>
      <c r="V70" s="268"/>
      <c r="W70" s="268"/>
      <c r="X70" s="268"/>
      <c r="Y70" s="268"/>
      <c r="Z70" s="268"/>
      <c r="AA70" s="268"/>
      <c r="AB70" s="268"/>
      <c r="AC70" s="268"/>
      <c r="AD70" s="268"/>
      <c r="AE70" s="268"/>
      <c r="AF70" s="268"/>
      <c r="AG70" s="268"/>
      <c r="AH70" s="268"/>
      <c r="AI70" s="268"/>
      <c r="AJ70" s="268"/>
      <c r="AK70" s="268"/>
      <c r="AL70" s="268"/>
      <c r="AM70" s="268"/>
      <c r="AN70" s="268"/>
      <c r="AO70" s="268"/>
      <c r="AP70" s="268"/>
      <c r="AQ70" s="268"/>
      <c r="AR70" s="268"/>
      <c r="AS70" s="268"/>
      <c r="AT70" s="268"/>
      <c r="AU70" s="268"/>
      <c r="AV70" s="268"/>
      <c r="AW70" s="268"/>
      <c r="AX70" s="268"/>
      <c r="AY70" s="268"/>
      <c r="AZ70" s="268"/>
      <c r="BA70" s="268"/>
      <c r="BB70" s="268"/>
      <c r="BC70" s="268"/>
      <c r="BD70" s="268"/>
      <c r="BE70" s="268"/>
      <c r="BF70" s="268"/>
      <c r="BG70" s="268"/>
      <c r="BH70" s="268"/>
      <c r="BI70" s="268"/>
      <c r="BJ70" s="268"/>
      <c r="BK70" s="268"/>
      <c r="BL70" s="268"/>
      <c r="BM70" s="268"/>
      <c r="BN70" s="268"/>
      <c r="BO70" s="268"/>
      <c r="BP70" s="268"/>
      <c r="BQ70" s="268"/>
      <c r="BR70" s="268"/>
      <c r="BS70" s="268"/>
      <c r="BT70" s="268"/>
      <c r="BU70" s="268"/>
      <c r="BV70" s="268"/>
      <c r="BW70" s="268"/>
      <c r="BX70" s="268"/>
      <c r="BY70" s="268"/>
      <c r="BZ70" s="268"/>
      <c r="CA70" s="268"/>
      <c r="CB70" s="268"/>
      <c r="CC70" s="268"/>
      <c r="CD70" s="268"/>
      <c r="CE70" s="268"/>
      <c r="CF70" s="268"/>
      <c r="CG70" s="268"/>
      <c r="CH70" s="268"/>
      <c r="CI70" s="268"/>
      <c r="CJ70" s="268"/>
      <c r="CK70" s="268"/>
      <c r="CL70" s="268"/>
      <c r="CM70" s="268"/>
      <c r="CN70" s="268"/>
      <c r="CO70" s="268"/>
      <c r="CP70" s="268"/>
      <c r="CQ70" s="268"/>
      <c r="CR70" s="268"/>
      <c r="CS70" s="268"/>
      <c r="CT70" s="268"/>
      <c r="CU70" s="268"/>
      <c r="CV70" s="268"/>
      <c r="CW70" s="268"/>
      <c r="CX70" s="268"/>
      <c r="CY70" s="268"/>
      <c r="CZ70" s="268"/>
      <c r="DA70" s="268"/>
      <c r="DB70" s="268"/>
      <c r="DC70" s="268"/>
      <c r="DD70" s="268"/>
      <c r="DE70" s="268"/>
      <c r="DF70" s="268"/>
      <c r="DG70" s="268"/>
      <c r="DH70" s="268"/>
      <c r="DI70" s="268"/>
      <c r="DJ70" s="268"/>
      <c r="DK70" s="268"/>
      <c r="DL70" s="268"/>
      <c r="DM70" s="268"/>
      <c r="DN70" s="268"/>
      <c r="DO70" s="268"/>
      <c r="DP70" s="268"/>
      <c r="DQ70" s="268"/>
      <c r="DR70" s="268"/>
      <c r="DS70" s="268"/>
      <c r="DT70" s="268"/>
      <c r="DU70" s="268"/>
      <c r="DV70" s="268"/>
      <c r="DW70" s="268"/>
      <c r="DX70" s="268"/>
      <c r="DY70" s="268"/>
      <c r="DZ70" s="268"/>
      <c r="EA70" s="268"/>
      <c r="EB70" s="268"/>
      <c r="EC70" s="268"/>
      <c r="ED70" s="268"/>
      <c r="EE70" s="268"/>
      <c r="EF70" s="268"/>
      <c r="EG70" s="268"/>
      <c r="EH70" s="268"/>
      <c r="EI70" s="268"/>
      <c r="EJ70" s="268"/>
      <c r="EK70" s="268"/>
      <c r="EL70" s="268"/>
      <c r="EM70" s="268"/>
      <c r="EN70" s="268"/>
      <c r="EO70" s="268"/>
      <c r="EP70" s="268"/>
      <c r="EQ70" s="268"/>
      <c r="ER70" s="268"/>
      <c r="ES70" s="268"/>
      <c r="ET70" s="268"/>
      <c r="EU70" s="268"/>
      <c r="EV70" s="268"/>
      <c r="EW70" s="268"/>
      <c r="EX70" s="268"/>
      <c r="EY70" s="268"/>
      <c r="EZ70" s="268"/>
      <c r="FA70" s="268"/>
      <c r="FB70" s="268"/>
      <c r="FC70" s="268"/>
      <c r="FD70" s="268"/>
      <c r="FE70" s="268"/>
      <c r="FF70" s="268"/>
      <c r="FG70" s="268"/>
      <c r="FH70" s="268"/>
      <c r="FI70" s="268"/>
      <c r="FJ70" s="268"/>
      <c r="FK70" s="268"/>
      <c r="FL70" s="268"/>
      <c r="FM70" s="268"/>
      <c r="FN70" s="268"/>
      <c r="FO70" s="268"/>
      <c r="FP70" s="268"/>
      <c r="FQ70" s="268"/>
      <c r="FR70" s="268"/>
      <c r="FS70" s="268"/>
      <c r="FT70" s="268"/>
      <c r="FU70" s="268"/>
      <c r="FV70" s="268"/>
      <c r="FW70" s="268"/>
      <c r="FX70" s="268"/>
      <c r="FY70" s="268"/>
      <c r="FZ70" s="268"/>
      <c r="GA70" s="268"/>
      <c r="GB70" s="268"/>
      <c r="GC70" s="268"/>
      <c r="GD70" s="268"/>
      <c r="GE70" s="268"/>
      <c r="GF70" s="268"/>
      <c r="GG70" s="268"/>
      <c r="GH70" s="268"/>
      <c r="GI70" s="268"/>
      <c r="GJ70" s="268"/>
      <c r="GK70" s="268"/>
      <c r="GL70" s="268"/>
      <c r="GM70" s="268"/>
      <c r="GN70" s="268"/>
      <c r="GO70" s="268"/>
      <c r="GP70" s="268"/>
      <c r="GQ70" s="268"/>
      <c r="GR70" s="268"/>
      <c r="GS70" s="268"/>
      <c r="GT70" s="268"/>
      <c r="GU70" s="268"/>
      <c r="GV70" s="268"/>
      <c r="GW70" s="268"/>
      <c r="GX70" s="268"/>
      <c r="GY70" s="268"/>
      <c r="GZ70" s="268"/>
      <c r="HA70" s="268"/>
      <c r="HB70" s="268"/>
      <c r="HC70" s="268"/>
      <c r="HD70" s="268"/>
      <c r="HE70" s="268"/>
      <c r="HF70" s="268"/>
      <c r="HG70" s="268"/>
      <c r="HH70" s="268"/>
      <c r="HI70" s="268"/>
      <c r="HJ70" s="268"/>
      <c r="HK70" s="268"/>
      <c r="HL70" s="268"/>
      <c r="HM70" s="268"/>
      <c r="HN70" s="268"/>
      <c r="HO70" s="268"/>
      <c r="HP70" s="268"/>
      <c r="HQ70" s="268"/>
      <c r="HR70" s="268"/>
      <c r="HS70" s="268"/>
      <c r="HT70" s="268"/>
      <c r="HU70" s="268"/>
      <c r="HV70" s="268"/>
      <c r="HW70" s="268"/>
      <c r="HX70" s="268"/>
      <c r="HY70" s="268"/>
      <c r="HZ70" s="268"/>
      <c r="IA70" s="268"/>
      <c r="IB70" s="268"/>
      <c r="IC70" s="268"/>
      <c r="ID70" s="268"/>
      <c r="IE70" s="268"/>
      <c r="IF70" s="268"/>
      <c r="IG70" s="268"/>
      <c r="IH70" s="268"/>
      <c r="II70" s="268"/>
      <c r="IJ70" s="268"/>
      <c r="IK70" s="268"/>
      <c r="IL70" s="268"/>
      <c r="IM70" s="268"/>
      <c r="IN70" s="268"/>
      <c r="IO70" s="268"/>
      <c r="IP70" s="268"/>
      <c r="IQ70" s="268"/>
      <c r="IR70" s="268"/>
      <c r="IS70" s="268"/>
      <c r="IT70" s="268"/>
      <c r="IU70" s="268"/>
      <c r="IV70" s="268"/>
    </row>
    <row r="71" spans="1:256" s="267" customFormat="1">
      <c r="A71" s="268" t="s">
        <v>450</v>
      </c>
      <c r="B71" s="267">
        <v>3.2</v>
      </c>
      <c r="C71" s="267">
        <v>3.5</v>
      </c>
      <c r="D71" s="267">
        <v>1</v>
      </c>
      <c r="E71" s="267">
        <v>1</v>
      </c>
      <c r="F71" s="267" t="s">
        <v>18</v>
      </c>
      <c r="G71" s="267">
        <v>6</v>
      </c>
      <c r="H71" s="268">
        <v>6</v>
      </c>
      <c r="I71" s="268"/>
      <c r="J71" s="268" t="s">
        <v>538</v>
      </c>
      <c r="K71" s="268">
        <v>2.71</v>
      </c>
      <c r="L71" s="268">
        <v>2.71</v>
      </c>
      <c r="M71" s="268">
        <v>1</v>
      </c>
      <c r="N71" s="268">
        <v>1.02</v>
      </c>
      <c r="O71" s="268" t="s">
        <v>18</v>
      </c>
      <c r="P71" s="268">
        <v>5</v>
      </c>
      <c r="Q71" s="268">
        <v>3</v>
      </c>
      <c r="R71" s="268"/>
      <c r="S71" s="268"/>
      <c r="T71" s="268"/>
      <c r="U71" s="268"/>
      <c r="V71" s="268"/>
      <c r="W71" s="268"/>
      <c r="X71" s="268"/>
      <c r="Y71" s="268"/>
      <c r="Z71" s="268"/>
      <c r="AA71" s="268"/>
      <c r="AB71" s="268"/>
      <c r="AC71" s="268"/>
      <c r="AD71" s="268"/>
      <c r="AE71" s="268"/>
      <c r="AF71" s="268"/>
      <c r="AG71" s="268"/>
      <c r="AH71" s="268"/>
      <c r="AI71" s="268"/>
      <c r="AJ71" s="268"/>
      <c r="AK71" s="268"/>
      <c r="AL71" s="268"/>
      <c r="AM71" s="268"/>
      <c r="AN71" s="268"/>
      <c r="AO71" s="268"/>
      <c r="AP71" s="268"/>
      <c r="AQ71" s="268"/>
      <c r="AR71" s="268"/>
      <c r="AS71" s="268"/>
      <c r="AT71" s="268"/>
      <c r="AU71" s="268"/>
      <c r="AV71" s="268"/>
      <c r="AW71" s="268"/>
      <c r="AX71" s="268"/>
      <c r="AY71" s="268"/>
      <c r="AZ71" s="268"/>
      <c r="BA71" s="268"/>
      <c r="BB71" s="268"/>
      <c r="BC71" s="268"/>
      <c r="BD71" s="268"/>
      <c r="BE71" s="268"/>
      <c r="BF71" s="268"/>
      <c r="BG71" s="268"/>
      <c r="BH71" s="268"/>
      <c r="BI71" s="268"/>
      <c r="BJ71" s="268"/>
      <c r="BK71" s="268"/>
      <c r="BL71" s="268"/>
      <c r="BM71" s="268"/>
      <c r="BN71" s="268"/>
      <c r="BO71" s="268"/>
      <c r="BP71" s="268"/>
      <c r="BQ71" s="268"/>
      <c r="BR71" s="268"/>
      <c r="BS71" s="268"/>
      <c r="BT71" s="268"/>
      <c r="BU71" s="268"/>
      <c r="BV71" s="268"/>
      <c r="BW71" s="268"/>
      <c r="BX71" s="268"/>
      <c r="BY71" s="268"/>
      <c r="BZ71" s="268"/>
      <c r="CA71" s="268"/>
      <c r="CB71" s="268"/>
      <c r="CC71" s="268"/>
      <c r="CD71" s="268"/>
      <c r="CE71" s="268"/>
      <c r="CF71" s="268"/>
      <c r="CG71" s="268"/>
      <c r="CH71" s="268"/>
      <c r="CI71" s="268"/>
      <c r="CJ71" s="268"/>
      <c r="CK71" s="268"/>
      <c r="CL71" s="268"/>
      <c r="CM71" s="268"/>
      <c r="CN71" s="268"/>
      <c r="CO71" s="268"/>
      <c r="CP71" s="268"/>
      <c r="CQ71" s="268"/>
      <c r="CR71" s="268"/>
      <c r="CS71" s="268"/>
      <c r="CT71" s="268"/>
      <c r="CU71" s="268"/>
      <c r="CV71" s="268"/>
      <c r="CW71" s="268"/>
      <c r="CX71" s="268"/>
      <c r="CY71" s="268"/>
      <c r="CZ71" s="268"/>
      <c r="DA71" s="268"/>
      <c r="DB71" s="268"/>
      <c r="DC71" s="268"/>
      <c r="DD71" s="268"/>
      <c r="DE71" s="268"/>
      <c r="DF71" s="268"/>
      <c r="DG71" s="268"/>
      <c r="DH71" s="268"/>
      <c r="DI71" s="268"/>
      <c r="DJ71" s="268"/>
      <c r="DK71" s="268"/>
      <c r="DL71" s="268"/>
      <c r="DM71" s="268"/>
      <c r="DN71" s="268"/>
      <c r="DO71" s="268"/>
      <c r="DP71" s="268"/>
      <c r="DQ71" s="268"/>
      <c r="DR71" s="268"/>
      <c r="DS71" s="268"/>
      <c r="DT71" s="268"/>
      <c r="DU71" s="268"/>
      <c r="DV71" s="268"/>
      <c r="DW71" s="268"/>
      <c r="DX71" s="268"/>
      <c r="DY71" s="268"/>
      <c r="DZ71" s="268"/>
      <c r="EA71" s="268"/>
      <c r="EB71" s="268"/>
      <c r="EC71" s="268"/>
      <c r="ED71" s="268"/>
      <c r="EE71" s="268"/>
      <c r="EF71" s="268"/>
      <c r="EG71" s="268"/>
      <c r="EH71" s="268"/>
      <c r="EI71" s="268"/>
      <c r="EJ71" s="268"/>
      <c r="EK71" s="268"/>
      <c r="EL71" s="268"/>
      <c r="EM71" s="268"/>
      <c r="EN71" s="268"/>
      <c r="EO71" s="268"/>
      <c r="EP71" s="268"/>
      <c r="EQ71" s="268"/>
      <c r="ER71" s="268"/>
      <c r="ES71" s="268"/>
      <c r="ET71" s="268"/>
      <c r="EU71" s="268"/>
      <c r="EV71" s="268"/>
      <c r="EW71" s="268"/>
      <c r="EX71" s="268"/>
      <c r="EY71" s="268"/>
      <c r="EZ71" s="268"/>
      <c r="FA71" s="268"/>
      <c r="FB71" s="268"/>
      <c r="FC71" s="268"/>
      <c r="FD71" s="268"/>
      <c r="FE71" s="268"/>
      <c r="FF71" s="268"/>
      <c r="FG71" s="268"/>
      <c r="FH71" s="268"/>
      <c r="FI71" s="268"/>
      <c r="FJ71" s="268"/>
      <c r="FK71" s="268"/>
      <c r="FL71" s="268"/>
      <c r="FM71" s="268"/>
      <c r="FN71" s="268"/>
      <c r="FO71" s="268"/>
      <c r="FP71" s="268"/>
      <c r="FQ71" s="268"/>
      <c r="FR71" s="268"/>
      <c r="FS71" s="268"/>
      <c r="FT71" s="268"/>
      <c r="FU71" s="268"/>
      <c r="FV71" s="268"/>
      <c r="FW71" s="268"/>
      <c r="FX71" s="268"/>
      <c r="FY71" s="268"/>
      <c r="FZ71" s="268"/>
      <c r="GA71" s="268"/>
      <c r="GB71" s="268"/>
      <c r="GC71" s="268"/>
      <c r="GD71" s="268"/>
      <c r="GE71" s="268"/>
      <c r="GF71" s="268"/>
      <c r="GG71" s="268"/>
      <c r="GH71" s="268"/>
      <c r="GI71" s="268"/>
      <c r="GJ71" s="268"/>
      <c r="GK71" s="268"/>
      <c r="GL71" s="268"/>
      <c r="GM71" s="268"/>
      <c r="GN71" s="268"/>
      <c r="GO71" s="268"/>
      <c r="GP71" s="268"/>
      <c r="GQ71" s="268"/>
      <c r="GR71" s="268"/>
      <c r="GS71" s="268"/>
      <c r="GT71" s="268"/>
      <c r="GU71" s="268"/>
      <c r="GV71" s="268"/>
      <c r="GW71" s="268"/>
      <c r="GX71" s="268"/>
      <c r="GY71" s="268"/>
      <c r="GZ71" s="268"/>
      <c r="HA71" s="268"/>
      <c r="HB71" s="268"/>
      <c r="HC71" s="268"/>
      <c r="HD71" s="268"/>
      <c r="HE71" s="268"/>
      <c r="HF71" s="268"/>
      <c r="HG71" s="268"/>
      <c r="HH71" s="268"/>
      <c r="HI71" s="268"/>
      <c r="HJ71" s="268"/>
      <c r="HK71" s="268"/>
      <c r="HL71" s="268"/>
      <c r="HM71" s="268"/>
      <c r="HN71" s="268"/>
      <c r="HO71" s="268"/>
      <c r="HP71" s="268"/>
      <c r="HQ71" s="268"/>
      <c r="HR71" s="268"/>
      <c r="HS71" s="268"/>
      <c r="HT71" s="268"/>
      <c r="HU71" s="268"/>
      <c r="HV71" s="268"/>
      <c r="HW71" s="268"/>
      <c r="HX71" s="268"/>
      <c r="HY71" s="268"/>
      <c r="HZ71" s="268"/>
      <c r="IA71" s="268"/>
      <c r="IB71" s="268"/>
      <c r="IC71" s="268"/>
      <c r="ID71" s="268"/>
      <c r="IE71" s="268"/>
      <c r="IF71" s="268"/>
      <c r="IG71" s="268"/>
      <c r="IH71" s="268"/>
      <c r="II71" s="268"/>
      <c r="IJ71" s="268"/>
      <c r="IK71" s="268"/>
      <c r="IL71" s="268"/>
      <c r="IM71" s="268"/>
      <c r="IN71" s="268"/>
      <c r="IO71" s="268"/>
      <c r="IP71" s="268"/>
      <c r="IQ71" s="268"/>
      <c r="IR71" s="268"/>
      <c r="IS71" s="268"/>
      <c r="IT71" s="268"/>
      <c r="IU71" s="268"/>
      <c r="IV71" s="268"/>
    </row>
    <row r="72" spans="1:256" s="267" customFormat="1">
      <c r="A72" s="268" t="s">
        <v>450</v>
      </c>
      <c r="B72" s="267">
        <v>5.4</v>
      </c>
      <c r="C72" s="267">
        <v>7.8</v>
      </c>
      <c r="D72" s="267">
        <v>1</v>
      </c>
      <c r="E72" s="267">
        <v>1.0011111100000001</v>
      </c>
      <c r="F72" s="268" t="s">
        <v>18</v>
      </c>
      <c r="G72" s="268">
        <v>6</v>
      </c>
      <c r="H72" s="268">
        <v>3</v>
      </c>
      <c r="I72" s="268"/>
      <c r="J72" s="268" t="s">
        <v>448</v>
      </c>
      <c r="K72" s="268">
        <v>6.1583333333333341</v>
      </c>
      <c r="L72" s="268">
        <v>7.9</v>
      </c>
      <c r="M72" s="268">
        <v>1.7142857142857142</v>
      </c>
      <c r="N72" s="268">
        <v>1.1686190444285713</v>
      </c>
      <c r="O72" s="268">
        <v>1.1100312314605081</v>
      </c>
      <c r="P72" s="268">
        <v>9.1428571428571423</v>
      </c>
      <c r="Q72" s="268">
        <v>5.2857142857142856</v>
      </c>
      <c r="R72" s="268"/>
      <c r="S72" s="268"/>
      <c r="T72" s="268"/>
      <c r="U72" s="268"/>
      <c r="V72" s="268"/>
      <c r="W72" s="268"/>
      <c r="X72" s="268"/>
      <c r="Y72" s="268"/>
      <c r="Z72" s="268"/>
      <c r="AA72" s="268"/>
      <c r="AB72" s="268"/>
      <c r="AC72" s="268"/>
      <c r="AD72" s="268"/>
      <c r="AE72" s="268"/>
      <c r="AF72" s="268"/>
      <c r="AG72" s="268"/>
      <c r="AH72" s="268"/>
      <c r="AI72" s="268"/>
      <c r="AJ72" s="268"/>
      <c r="AK72" s="268"/>
      <c r="AL72" s="268"/>
      <c r="AM72" s="268"/>
      <c r="AN72" s="268"/>
      <c r="AO72" s="268"/>
      <c r="AP72" s="268"/>
      <c r="AQ72" s="268"/>
      <c r="AR72" s="268"/>
      <c r="AS72" s="268"/>
      <c r="AT72" s="268"/>
      <c r="AU72" s="268"/>
      <c r="AV72" s="268"/>
      <c r="AW72" s="268"/>
      <c r="AX72" s="268"/>
      <c r="AY72" s="268"/>
      <c r="AZ72" s="268"/>
      <c r="BA72" s="268"/>
      <c r="BB72" s="268"/>
      <c r="BC72" s="268"/>
      <c r="BD72" s="268"/>
      <c r="BE72" s="268"/>
      <c r="BF72" s="268"/>
      <c r="BG72" s="268"/>
      <c r="BH72" s="268"/>
      <c r="BI72" s="268"/>
      <c r="BJ72" s="268"/>
      <c r="BK72" s="268"/>
      <c r="BL72" s="268"/>
      <c r="BM72" s="268"/>
      <c r="BN72" s="268"/>
      <c r="BO72" s="268"/>
      <c r="BP72" s="268"/>
      <c r="BQ72" s="268"/>
      <c r="BR72" s="268"/>
      <c r="BS72" s="268"/>
      <c r="BT72" s="268"/>
      <c r="BU72" s="268"/>
      <c r="BV72" s="268"/>
      <c r="BW72" s="268"/>
      <c r="BX72" s="268"/>
      <c r="BY72" s="268"/>
      <c r="BZ72" s="268"/>
      <c r="CA72" s="268"/>
      <c r="CB72" s="268"/>
      <c r="CC72" s="268"/>
      <c r="CD72" s="268"/>
      <c r="CE72" s="268"/>
      <c r="CF72" s="268"/>
      <c r="CG72" s="268"/>
      <c r="CH72" s="268"/>
      <c r="CI72" s="268"/>
      <c r="CJ72" s="268"/>
      <c r="CK72" s="268"/>
      <c r="CL72" s="268"/>
      <c r="CM72" s="268"/>
      <c r="CN72" s="268"/>
      <c r="CO72" s="268"/>
      <c r="CP72" s="268"/>
      <c r="CQ72" s="268"/>
      <c r="CR72" s="268"/>
      <c r="CS72" s="268"/>
      <c r="CT72" s="268"/>
      <c r="CU72" s="268"/>
      <c r="CV72" s="268"/>
      <c r="CW72" s="268"/>
      <c r="CX72" s="268"/>
      <c r="CY72" s="268"/>
      <c r="CZ72" s="268"/>
      <c r="DA72" s="268"/>
      <c r="DB72" s="268"/>
      <c r="DC72" s="268"/>
      <c r="DD72" s="268"/>
      <c r="DE72" s="268"/>
      <c r="DF72" s="268"/>
      <c r="DG72" s="268"/>
      <c r="DH72" s="268"/>
      <c r="DI72" s="268"/>
      <c r="DJ72" s="268"/>
      <c r="DK72" s="268"/>
      <c r="DL72" s="268"/>
      <c r="DM72" s="268"/>
      <c r="DN72" s="268"/>
      <c r="DO72" s="268"/>
      <c r="DP72" s="268"/>
      <c r="DQ72" s="268"/>
      <c r="DR72" s="268"/>
      <c r="DS72" s="268"/>
      <c r="DT72" s="268"/>
      <c r="DU72" s="268"/>
      <c r="DV72" s="268"/>
      <c r="DW72" s="268"/>
      <c r="DX72" s="268"/>
      <c r="DY72" s="268"/>
      <c r="DZ72" s="268"/>
      <c r="EA72" s="268"/>
      <c r="EB72" s="268"/>
      <c r="EC72" s="268"/>
      <c r="ED72" s="268"/>
      <c r="EE72" s="268"/>
      <c r="EF72" s="268"/>
      <c r="EG72" s="268"/>
      <c r="EH72" s="268"/>
      <c r="EI72" s="268"/>
      <c r="EJ72" s="268"/>
      <c r="EK72" s="268"/>
      <c r="EL72" s="268"/>
      <c r="EM72" s="268"/>
      <c r="EN72" s="268"/>
      <c r="EO72" s="268"/>
      <c r="EP72" s="268"/>
      <c r="EQ72" s="268"/>
      <c r="ER72" s="268"/>
      <c r="ES72" s="268"/>
      <c r="ET72" s="268"/>
      <c r="EU72" s="268"/>
      <c r="EV72" s="268"/>
      <c r="EW72" s="268"/>
      <c r="EX72" s="268"/>
      <c r="EY72" s="268"/>
      <c r="EZ72" s="268"/>
      <c r="FA72" s="268"/>
      <c r="FB72" s="268"/>
      <c r="FC72" s="268"/>
      <c r="FD72" s="268"/>
      <c r="FE72" s="268"/>
      <c r="FF72" s="268"/>
      <c r="FG72" s="268"/>
      <c r="FH72" s="268"/>
      <c r="FI72" s="268"/>
      <c r="FJ72" s="268"/>
      <c r="FK72" s="268"/>
      <c r="FL72" s="268"/>
      <c r="FM72" s="268"/>
      <c r="FN72" s="268"/>
      <c r="FO72" s="268"/>
      <c r="FP72" s="268"/>
      <c r="FQ72" s="268"/>
      <c r="FR72" s="268"/>
      <c r="FS72" s="268"/>
      <c r="FT72" s="268"/>
      <c r="FU72" s="268"/>
      <c r="FV72" s="268"/>
      <c r="FW72" s="268"/>
      <c r="FX72" s="268"/>
      <c r="FY72" s="268"/>
      <c r="FZ72" s="268"/>
      <c r="GA72" s="268"/>
      <c r="GB72" s="268"/>
      <c r="GC72" s="268"/>
      <c r="GD72" s="268"/>
      <c r="GE72" s="268"/>
      <c r="GF72" s="268"/>
      <c r="GG72" s="268"/>
      <c r="GH72" s="268"/>
      <c r="GI72" s="268"/>
      <c r="GJ72" s="268"/>
      <c r="GK72" s="268"/>
      <c r="GL72" s="268"/>
      <c r="GM72" s="268"/>
      <c r="GN72" s="268"/>
      <c r="GO72" s="268"/>
      <c r="GP72" s="268"/>
      <c r="GQ72" s="268"/>
      <c r="GR72" s="268"/>
      <c r="GS72" s="268"/>
      <c r="GT72" s="268"/>
      <c r="GU72" s="268"/>
      <c r="GV72" s="268"/>
      <c r="GW72" s="268"/>
      <c r="GX72" s="268"/>
      <c r="GY72" s="268"/>
      <c r="GZ72" s="268"/>
      <c r="HA72" s="268"/>
      <c r="HB72" s="268"/>
      <c r="HC72" s="268"/>
      <c r="HD72" s="268"/>
      <c r="HE72" s="268"/>
      <c r="HF72" s="268"/>
      <c r="HG72" s="268"/>
      <c r="HH72" s="268"/>
      <c r="HI72" s="268"/>
      <c r="HJ72" s="268"/>
      <c r="HK72" s="268"/>
      <c r="HL72" s="268"/>
      <c r="HM72" s="268"/>
      <c r="HN72" s="268"/>
      <c r="HO72" s="268"/>
      <c r="HP72" s="268"/>
      <c r="HQ72" s="268"/>
      <c r="HR72" s="268"/>
      <c r="HS72" s="268"/>
      <c r="HT72" s="268"/>
      <c r="HU72" s="268"/>
      <c r="HV72" s="268"/>
      <c r="HW72" s="268"/>
      <c r="HX72" s="268"/>
      <c r="HY72" s="268"/>
      <c r="HZ72" s="268"/>
      <c r="IA72" s="268"/>
      <c r="IB72" s="268"/>
      <c r="IC72" s="268"/>
      <c r="ID72" s="268"/>
      <c r="IE72" s="268"/>
      <c r="IF72" s="268"/>
      <c r="IG72" s="268"/>
      <c r="IH72" s="268"/>
      <c r="II72" s="268"/>
      <c r="IJ72" s="268"/>
      <c r="IK72" s="268"/>
      <c r="IL72" s="268"/>
      <c r="IM72" s="268"/>
      <c r="IN72" s="268"/>
      <c r="IO72" s="268"/>
      <c r="IP72" s="268"/>
      <c r="IQ72" s="268"/>
      <c r="IR72" s="268"/>
      <c r="IS72" s="268"/>
      <c r="IT72" s="268"/>
      <c r="IU72" s="268"/>
      <c r="IV72" s="268"/>
    </row>
    <row r="73" spans="1:256" s="267" customFormat="1">
      <c r="A73" s="268" t="s">
        <v>450</v>
      </c>
      <c r="B73" s="268">
        <v>-7</v>
      </c>
      <c r="C73" s="268">
        <v>-7</v>
      </c>
      <c r="D73" s="268">
        <v>1</v>
      </c>
      <c r="E73" s="267">
        <v>1</v>
      </c>
      <c r="F73" s="268" t="s">
        <v>18</v>
      </c>
      <c r="G73" s="268">
        <v>6</v>
      </c>
      <c r="H73" s="268">
        <v>4</v>
      </c>
      <c r="I73" s="268"/>
      <c r="J73" s="269" t="s">
        <v>359</v>
      </c>
      <c r="K73" s="269">
        <v>4.1255555555555548</v>
      </c>
      <c r="L73" s="269">
        <v>5.6340000000000003</v>
      </c>
      <c r="M73" s="269">
        <v>1.4736842105263157</v>
      </c>
      <c r="N73" s="269">
        <v>1.0855146191578948</v>
      </c>
      <c r="O73" s="269">
        <v>1.1132812540263926</v>
      </c>
      <c r="P73" s="269">
        <v>8.1578947368421044</v>
      </c>
      <c r="Q73" s="269">
        <v>9.1052631578947363</v>
      </c>
      <c r="R73" s="269"/>
      <c r="S73" s="268"/>
      <c r="T73" s="268"/>
      <c r="U73" s="268"/>
      <c r="V73" s="268"/>
      <c r="W73" s="268"/>
      <c r="X73" s="268"/>
      <c r="Y73" s="268"/>
      <c r="Z73" s="268"/>
      <c r="AA73" s="268"/>
      <c r="AB73" s="268"/>
      <c r="AC73" s="268"/>
      <c r="AD73" s="268"/>
      <c r="AE73" s="268"/>
      <c r="AF73" s="268"/>
      <c r="AG73" s="268"/>
      <c r="AH73" s="268"/>
      <c r="AI73" s="268"/>
      <c r="AJ73" s="268"/>
      <c r="AK73" s="268"/>
      <c r="AL73" s="268"/>
      <c r="AM73" s="268"/>
      <c r="AN73" s="268"/>
      <c r="AO73" s="268"/>
      <c r="AP73" s="268"/>
      <c r="AQ73" s="268"/>
      <c r="AR73" s="268"/>
      <c r="AS73" s="268"/>
      <c r="AT73" s="268"/>
      <c r="AU73" s="268"/>
      <c r="AV73" s="268"/>
      <c r="AW73" s="268"/>
      <c r="AX73" s="268"/>
      <c r="AY73" s="268"/>
      <c r="AZ73" s="268"/>
      <c r="BA73" s="268"/>
      <c r="BB73" s="268"/>
      <c r="BC73" s="268"/>
      <c r="BD73" s="268"/>
      <c r="BE73" s="268"/>
      <c r="BF73" s="268"/>
      <c r="BG73" s="268"/>
      <c r="BH73" s="268"/>
      <c r="BI73" s="268"/>
      <c r="BJ73" s="268"/>
      <c r="BK73" s="268"/>
      <c r="BL73" s="268"/>
      <c r="BM73" s="268"/>
      <c r="BN73" s="268"/>
      <c r="BO73" s="268"/>
      <c r="BP73" s="268"/>
      <c r="BQ73" s="268"/>
      <c r="BR73" s="268"/>
      <c r="BS73" s="268"/>
      <c r="BT73" s="268"/>
      <c r="BU73" s="268"/>
      <c r="BV73" s="268"/>
      <c r="BW73" s="268"/>
      <c r="BX73" s="268"/>
      <c r="BY73" s="268"/>
      <c r="BZ73" s="268"/>
      <c r="CA73" s="268"/>
      <c r="CB73" s="268"/>
      <c r="CC73" s="268"/>
      <c r="CD73" s="268"/>
      <c r="CE73" s="268"/>
      <c r="CF73" s="268"/>
      <c r="CG73" s="268"/>
      <c r="CH73" s="268"/>
      <c r="CI73" s="268"/>
      <c r="CJ73" s="268"/>
      <c r="CK73" s="268"/>
      <c r="CL73" s="268"/>
      <c r="CM73" s="268"/>
      <c r="CN73" s="268"/>
      <c r="CO73" s="268"/>
      <c r="CP73" s="268"/>
      <c r="CQ73" s="268"/>
      <c r="CR73" s="268"/>
      <c r="CS73" s="268"/>
      <c r="CT73" s="268"/>
      <c r="CU73" s="268"/>
      <c r="CV73" s="268"/>
      <c r="CW73" s="268"/>
      <c r="CX73" s="268"/>
      <c r="CY73" s="268"/>
      <c r="CZ73" s="268"/>
      <c r="DA73" s="268"/>
      <c r="DB73" s="268"/>
      <c r="DC73" s="268"/>
      <c r="DD73" s="268"/>
      <c r="DE73" s="268"/>
      <c r="DF73" s="268"/>
      <c r="DG73" s="268"/>
      <c r="DH73" s="268"/>
      <c r="DI73" s="268"/>
      <c r="DJ73" s="268"/>
      <c r="DK73" s="268"/>
      <c r="DL73" s="268"/>
      <c r="DM73" s="268"/>
      <c r="DN73" s="268"/>
      <c r="DO73" s="268"/>
      <c r="DP73" s="268"/>
      <c r="DQ73" s="268"/>
      <c r="DR73" s="268"/>
      <c r="DS73" s="268"/>
      <c r="DT73" s="268"/>
      <c r="DU73" s="268"/>
      <c r="DV73" s="268"/>
      <c r="DW73" s="268"/>
      <c r="DX73" s="268"/>
      <c r="DY73" s="268"/>
      <c r="DZ73" s="268"/>
      <c r="EA73" s="268"/>
      <c r="EB73" s="268"/>
      <c r="EC73" s="268"/>
      <c r="ED73" s="268"/>
      <c r="EE73" s="268"/>
      <c r="EF73" s="268"/>
      <c r="EG73" s="268"/>
      <c r="EH73" s="268"/>
      <c r="EI73" s="268"/>
      <c r="EJ73" s="268"/>
      <c r="EK73" s="268"/>
      <c r="EL73" s="268"/>
      <c r="EM73" s="268"/>
      <c r="EN73" s="268"/>
      <c r="EO73" s="268"/>
      <c r="EP73" s="268"/>
      <c r="EQ73" s="268"/>
      <c r="ER73" s="268"/>
      <c r="ES73" s="268"/>
      <c r="ET73" s="268"/>
      <c r="EU73" s="268"/>
      <c r="EV73" s="268"/>
      <c r="EW73" s="268"/>
      <c r="EX73" s="268"/>
      <c r="EY73" s="268"/>
      <c r="EZ73" s="268"/>
      <c r="FA73" s="268"/>
      <c r="FB73" s="268"/>
      <c r="FC73" s="268"/>
      <c r="FD73" s="268"/>
      <c r="FE73" s="268"/>
      <c r="FF73" s="268"/>
      <c r="FG73" s="268"/>
      <c r="FH73" s="268"/>
      <c r="FI73" s="268"/>
      <c r="FJ73" s="268"/>
      <c r="FK73" s="268"/>
      <c r="FL73" s="268"/>
      <c r="FM73" s="268"/>
      <c r="FN73" s="268"/>
      <c r="FO73" s="268"/>
      <c r="FP73" s="268"/>
      <c r="FQ73" s="268"/>
      <c r="FR73" s="268"/>
      <c r="FS73" s="268"/>
      <c r="FT73" s="268"/>
      <c r="FU73" s="268"/>
      <c r="FV73" s="268"/>
      <c r="FW73" s="268"/>
      <c r="FX73" s="268"/>
      <c r="FY73" s="268"/>
      <c r="FZ73" s="268"/>
      <c r="GA73" s="268"/>
      <c r="GB73" s="268"/>
      <c r="GC73" s="268"/>
      <c r="GD73" s="268"/>
      <c r="GE73" s="268"/>
      <c r="GF73" s="268"/>
      <c r="GG73" s="268"/>
      <c r="GH73" s="268"/>
      <c r="GI73" s="268"/>
      <c r="GJ73" s="268"/>
      <c r="GK73" s="268"/>
      <c r="GL73" s="268"/>
      <c r="GM73" s="268"/>
      <c r="GN73" s="268"/>
      <c r="GO73" s="268"/>
      <c r="GP73" s="268"/>
      <c r="GQ73" s="268"/>
      <c r="GR73" s="268"/>
      <c r="GS73" s="268"/>
      <c r="GT73" s="268"/>
      <c r="GU73" s="268"/>
      <c r="GV73" s="268"/>
      <c r="GW73" s="268"/>
      <c r="GX73" s="268"/>
      <c r="GY73" s="268"/>
      <c r="GZ73" s="268"/>
      <c r="HA73" s="268"/>
      <c r="HB73" s="268"/>
      <c r="HC73" s="268"/>
      <c r="HD73" s="268"/>
      <c r="HE73" s="268"/>
      <c r="HF73" s="268"/>
      <c r="HG73" s="268"/>
      <c r="HH73" s="268"/>
      <c r="HI73" s="268"/>
      <c r="HJ73" s="268"/>
      <c r="HK73" s="268"/>
      <c r="HL73" s="268"/>
      <c r="HM73" s="268"/>
      <c r="HN73" s="268"/>
      <c r="HO73" s="268"/>
      <c r="HP73" s="268"/>
      <c r="HQ73" s="268"/>
      <c r="HR73" s="268"/>
      <c r="HS73" s="268"/>
      <c r="HT73" s="268"/>
      <c r="HU73" s="268"/>
      <c r="HV73" s="268"/>
      <c r="HW73" s="268"/>
      <c r="HX73" s="268"/>
      <c r="HY73" s="268"/>
      <c r="HZ73" s="268"/>
      <c r="IA73" s="268"/>
      <c r="IB73" s="268"/>
      <c r="IC73" s="268"/>
      <c r="ID73" s="268"/>
      <c r="IE73" s="268"/>
      <c r="IF73" s="268"/>
      <c r="IG73" s="268"/>
      <c r="IH73" s="268"/>
      <c r="II73" s="268"/>
      <c r="IJ73" s="268"/>
      <c r="IK73" s="268"/>
      <c r="IL73" s="268"/>
      <c r="IM73" s="268"/>
      <c r="IN73" s="268"/>
      <c r="IO73" s="268"/>
      <c r="IP73" s="268"/>
      <c r="IQ73" s="268"/>
      <c r="IR73" s="268"/>
      <c r="IS73" s="268"/>
      <c r="IT73" s="268"/>
      <c r="IU73" s="268"/>
      <c r="IV73" s="268"/>
    </row>
    <row r="74" spans="1:256" s="267" customFormat="1">
      <c r="A74" s="269" t="s">
        <v>450</v>
      </c>
      <c r="B74" s="269">
        <v>3</v>
      </c>
      <c r="C74" s="269">
        <v>5</v>
      </c>
      <c r="D74" s="267">
        <v>2</v>
      </c>
      <c r="E74" s="269">
        <v>1.022222</v>
      </c>
      <c r="F74" s="267">
        <f>AVERAGE('Data by Q'!I44:I48)</f>
        <v>0.93839698842000685</v>
      </c>
      <c r="G74" s="269">
        <v>11</v>
      </c>
      <c r="H74" s="269">
        <v>4</v>
      </c>
      <c r="I74" s="269"/>
      <c r="J74" s="268" t="s">
        <v>147</v>
      </c>
      <c r="K74" s="268">
        <v>3.2</v>
      </c>
      <c r="L74" s="268">
        <v>3.5</v>
      </c>
      <c r="M74" s="268">
        <v>1</v>
      </c>
      <c r="N74" s="268">
        <v>1</v>
      </c>
      <c r="O74" s="268" t="s">
        <v>18</v>
      </c>
      <c r="P74" s="268">
        <v>6</v>
      </c>
      <c r="Q74" s="268">
        <v>3</v>
      </c>
      <c r="R74" s="268"/>
      <c r="S74" s="269"/>
      <c r="T74" s="269"/>
      <c r="U74" s="269"/>
      <c r="V74" s="269"/>
      <c r="W74" s="269"/>
      <c r="X74" s="269"/>
      <c r="Y74" s="269"/>
      <c r="Z74" s="269"/>
      <c r="AA74" s="269"/>
      <c r="AB74" s="269"/>
      <c r="AC74" s="269"/>
      <c r="AD74" s="269"/>
      <c r="AE74" s="269"/>
      <c r="AF74" s="269"/>
      <c r="AG74" s="269"/>
      <c r="AH74" s="269"/>
      <c r="AI74" s="269"/>
      <c r="AJ74" s="269"/>
      <c r="AK74" s="269"/>
      <c r="AL74" s="269"/>
      <c r="AM74" s="269"/>
      <c r="AN74" s="269"/>
      <c r="AO74" s="269"/>
      <c r="AP74" s="269"/>
      <c r="AQ74" s="269"/>
      <c r="AR74" s="269"/>
      <c r="AS74" s="269"/>
      <c r="AT74" s="269"/>
      <c r="AU74" s="269"/>
      <c r="AV74" s="269"/>
      <c r="AW74" s="269"/>
      <c r="AX74" s="269"/>
      <c r="AY74" s="269"/>
      <c r="AZ74" s="269"/>
      <c r="BA74" s="269"/>
      <c r="BB74" s="269"/>
      <c r="BC74" s="269"/>
      <c r="BD74" s="269"/>
      <c r="BE74" s="269"/>
      <c r="BF74" s="269"/>
      <c r="BG74" s="269"/>
      <c r="BH74" s="269"/>
      <c r="BI74" s="269"/>
      <c r="BJ74" s="269"/>
      <c r="BK74" s="269"/>
      <c r="BL74" s="269"/>
      <c r="BM74" s="269"/>
      <c r="BN74" s="269"/>
      <c r="BO74" s="269"/>
      <c r="BP74" s="269"/>
      <c r="BQ74" s="269"/>
      <c r="BR74" s="269"/>
      <c r="BS74" s="269"/>
      <c r="BT74" s="269"/>
      <c r="BU74" s="269"/>
      <c r="BV74" s="269"/>
      <c r="BW74" s="269"/>
      <c r="BX74" s="269"/>
      <c r="BY74" s="269"/>
      <c r="BZ74" s="269"/>
      <c r="CA74" s="269"/>
      <c r="CB74" s="269"/>
      <c r="CC74" s="269"/>
      <c r="CD74" s="269"/>
      <c r="CE74" s="269"/>
      <c r="CF74" s="269"/>
      <c r="CG74" s="269"/>
      <c r="CH74" s="269"/>
      <c r="CI74" s="269"/>
      <c r="CJ74" s="269"/>
      <c r="CK74" s="269"/>
      <c r="CL74" s="269"/>
      <c r="CM74" s="269"/>
      <c r="CN74" s="269"/>
      <c r="CO74" s="269"/>
      <c r="CP74" s="269"/>
      <c r="CQ74" s="269"/>
      <c r="CR74" s="269"/>
      <c r="CS74" s="269"/>
      <c r="CT74" s="269"/>
      <c r="CU74" s="269"/>
      <c r="CV74" s="269"/>
      <c r="CW74" s="269"/>
      <c r="CX74" s="269"/>
      <c r="CY74" s="269"/>
      <c r="CZ74" s="269"/>
      <c r="DA74" s="269"/>
      <c r="DB74" s="269"/>
      <c r="DC74" s="269"/>
      <c r="DD74" s="269"/>
      <c r="DE74" s="269"/>
      <c r="DF74" s="269"/>
      <c r="DG74" s="269"/>
      <c r="DH74" s="269"/>
      <c r="DI74" s="269"/>
      <c r="DJ74" s="269"/>
      <c r="DK74" s="269"/>
      <c r="DL74" s="269"/>
      <c r="DM74" s="269"/>
      <c r="DN74" s="269"/>
      <c r="DO74" s="269"/>
      <c r="DP74" s="269"/>
      <c r="DQ74" s="269"/>
      <c r="DR74" s="269"/>
      <c r="DS74" s="269"/>
      <c r="DT74" s="269"/>
      <c r="DU74" s="269"/>
      <c r="DV74" s="269"/>
      <c r="DW74" s="269"/>
      <c r="DX74" s="269"/>
      <c r="DY74" s="269"/>
      <c r="DZ74" s="269"/>
      <c r="EA74" s="269"/>
      <c r="EB74" s="269"/>
      <c r="EC74" s="269"/>
      <c r="ED74" s="269"/>
      <c r="EE74" s="269"/>
      <c r="EF74" s="269"/>
      <c r="EG74" s="269"/>
      <c r="EH74" s="269"/>
      <c r="EI74" s="269"/>
      <c r="EJ74" s="269"/>
      <c r="EK74" s="269"/>
      <c r="EL74" s="269"/>
      <c r="EM74" s="269"/>
      <c r="EN74" s="269"/>
      <c r="EO74" s="269"/>
      <c r="EP74" s="269"/>
      <c r="EQ74" s="269"/>
      <c r="ER74" s="269"/>
      <c r="ES74" s="269"/>
      <c r="ET74" s="269"/>
      <c r="EU74" s="269"/>
      <c r="EV74" s="269"/>
      <c r="EW74" s="269"/>
      <c r="EX74" s="269"/>
      <c r="EY74" s="269"/>
      <c r="EZ74" s="269"/>
      <c r="FA74" s="269"/>
      <c r="FB74" s="269"/>
      <c r="FC74" s="269"/>
      <c r="FD74" s="269"/>
      <c r="FE74" s="269"/>
      <c r="FF74" s="269"/>
      <c r="FG74" s="269"/>
      <c r="FH74" s="269"/>
      <c r="FI74" s="269"/>
      <c r="FJ74" s="269"/>
      <c r="FK74" s="269"/>
      <c r="FL74" s="269"/>
      <c r="FM74" s="269"/>
      <c r="FN74" s="269"/>
      <c r="FO74" s="269"/>
      <c r="FP74" s="269"/>
      <c r="FQ74" s="269"/>
      <c r="FR74" s="269"/>
      <c r="FS74" s="269"/>
      <c r="FT74" s="269"/>
      <c r="FU74" s="269"/>
      <c r="FV74" s="269"/>
      <c r="FW74" s="269"/>
      <c r="FX74" s="269"/>
      <c r="FY74" s="269"/>
      <c r="FZ74" s="269"/>
      <c r="GA74" s="269"/>
      <c r="GB74" s="269"/>
      <c r="GC74" s="269"/>
      <c r="GD74" s="269"/>
      <c r="GE74" s="269"/>
      <c r="GF74" s="269"/>
      <c r="GG74" s="269"/>
      <c r="GH74" s="269"/>
      <c r="GI74" s="269"/>
      <c r="GJ74" s="269"/>
      <c r="GK74" s="269"/>
      <c r="GL74" s="269"/>
      <c r="GM74" s="269"/>
      <c r="GN74" s="269"/>
      <c r="GO74" s="269"/>
      <c r="GP74" s="269"/>
      <c r="GQ74" s="269"/>
      <c r="GR74" s="269"/>
      <c r="GS74" s="269"/>
      <c r="GT74" s="269"/>
      <c r="GU74" s="269"/>
      <c r="GV74" s="269"/>
      <c r="GW74" s="269"/>
      <c r="GX74" s="269"/>
      <c r="GY74" s="269"/>
      <c r="GZ74" s="269"/>
      <c r="HA74" s="269"/>
      <c r="HB74" s="269"/>
      <c r="HC74" s="269"/>
      <c r="HD74" s="269"/>
      <c r="HE74" s="269"/>
      <c r="HF74" s="269"/>
      <c r="HG74" s="269"/>
      <c r="HH74" s="269"/>
      <c r="HI74" s="269"/>
      <c r="HJ74" s="269"/>
      <c r="HK74" s="269"/>
      <c r="HL74" s="269"/>
      <c r="HM74" s="269"/>
      <c r="HN74" s="269"/>
      <c r="HO74" s="269"/>
      <c r="HP74" s="269"/>
      <c r="HQ74" s="269"/>
      <c r="HR74" s="269"/>
      <c r="HS74" s="269"/>
      <c r="HT74" s="269"/>
      <c r="HU74" s="269"/>
      <c r="HV74" s="269"/>
      <c r="HW74" s="269"/>
      <c r="HX74" s="269"/>
      <c r="HY74" s="269"/>
      <c r="HZ74" s="269"/>
      <c r="IA74" s="269"/>
      <c r="IB74" s="269"/>
      <c r="IC74" s="269"/>
      <c r="ID74" s="269"/>
      <c r="IE74" s="269"/>
      <c r="IF74" s="269"/>
      <c r="IG74" s="269"/>
      <c r="IH74" s="269"/>
      <c r="II74" s="269"/>
      <c r="IJ74" s="269"/>
      <c r="IK74" s="269"/>
      <c r="IL74" s="269"/>
      <c r="IM74" s="269"/>
      <c r="IN74" s="269"/>
      <c r="IO74" s="269"/>
      <c r="IP74" s="269"/>
      <c r="IQ74" s="269"/>
      <c r="IR74" s="269"/>
      <c r="IS74" s="269"/>
      <c r="IT74" s="269"/>
      <c r="IU74" s="269"/>
      <c r="IV74" s="269"/>
    </row>
    <row r="75" spans="1:256" s="267" customFormat="1">
      <c r="A75" s="268" t="s">
        <v>450</v>
      </c>
      <c r="B75" s="268">
        <v>13</v>
      </c>
      <c r="C75" s="268">
        <v>16</v>
      </c>
      <c r="D75" s="267">
        <v>2</v>
      </c>
      <c r="E75" s="268">
        <v>1.2</v>
      </c>
      <c r="F75" s="267">
        <v>1.4392092076043614</v>
      </c>
      <c r="G75" s="268">
        <v>11</v>
      </c>
      <c r="H75" s="268">
        <v>9</v>
      </c>
      <c r="I75" s="268"/>
      <c r="J75" s="270" t="s">
        <v>471</v>
      </c>
      <c r="K75" s="270">
        <v>5.3949999999999996</v>
      </c>
      <c r="L75" s="270">
        <v>5.3949999999999996</v>
      </c>
      <c r="M75" s="270">
        <v>1</v>
      </c>
      <c r="N75" s="270">
        <v>1.0183333335</v>
      </c>
      <c r="O75" s="270" t="s">
        <v>18</v>
      </c>
      <c r="P75" s="270">
        <v>4</v>
      </c>
      <c r="Q75" s="270">
        <v>19</v>
      </c>
      <c r="R75" s="270"/>
      <c r="S75" s="268"/>
      <c r="T75" s="268"/>
      <c r="U75" s="268"/>
      <c r="V75" s="268"/>
      <c r="W75" s="268"/>
      <c r="X75" s="268"/>
      <c r="Y75" s="268"/>
      <c r="Z75" s="268"/>
      <c r="AA75" s="268"/>
      <c r="AB75" s="268"/>
      <c r="AC75" s="268"/>
      <c r="AD75" s="268"/>
      <c r="AE75" s="268"/>
      <c r="AF75" s="268"/>
      <c r="AG75" s="268"/>
      <c r="AH75" s="268"/>
      <c r="AI75" s="268"/>
      <c r="AJ75" s="268"/>
      <c r="AK75" s="268"/>
      <c r="AL75" s="268"/>
      <c r="AM75" s="268"/>
      <c r="AN75" s="268"/>
      <c r="AO75" s="268"/>
      <c r="AP75" s="268"/>
      <c r="AQ75" s="268"/>
      <c r="AR75" s="268"/>
      <c r="AS75" s="268"/>
      <c r="AT75" s="268"/>
      <c r="AU75" s="268"/>
      <c r="AV75" s="268"/>
      <c r="AW75" s="268"/>
      <c r="AX75" s="268"/>
      <c r="AY75" s="268"/>
      <c r="AZ75" s="268"/>
      <c r="BA75" s="268"/>
      <c r="BB75" s="268"/>
      <c r="BC75" s="268"/>
      <c r="BD75" s="268"/>
      <c r="BE75" s="268"/>
      <c r="BF75" s="268"/>
      <c r="BG75" s="268"/>
      <c r="BH75" s="268"/>
      <c r="BI75" s="268"/>
      <c r="BJ75" s="268"/>
      <c r="BK75" s="268"/>
      <c r="BL75" s="268"/>
      <c r="BM75" s="268"/>
      <c r="BN75" s="268"/>
      <c r="BO75" s="268"/>
      <c r="BP75" s="268"/>
      <c r="BQ75" s="268"/>
      <c r="BR75" s="268"/>
      <c r="BS75" s="268"/>
      <c r="BT75" s="268"/>
      <c r="BU75" s="268"/>
      <c r="BV75" s="268"/>
      <c r="BW75" s="268"/>
      <c r="BX75" s="268"/>
      <c r="BY75" s="268"/>
      <c r="BZ75" s="268"/>
      <c r="CA75" s="268"/>
      <c r="CB75" s="268"/>
      <c r="CC75" s="268"/>
      <c r="CD75" s="268"/>
      <c r="CE75" s="268"/>
      <c r="CF75" s="268"/>
      <c r="CG75" s="268"/>
      <c r="CH75" s="268"/>
      <c r="CI75" s="268"/>
      <c r="CJ75" s="268"/>
      <c r="CK75" s="268"/>
      <c r="CL75" s="268"/>
      <c r="CM75" s="268"/>
      <c r="CN75" s="268"/>
      <c r="CO75" s="268"/>
      <c r="CP75" s="268"/>
      <c r="CQ75" s="268"/>
      <c r="CR75" s="268"/>
      <c r="CS75" s="268"/>
      <c r="CT75" s="268"/>
      <c r="CU75" s="268"/>
      <c r="CV75" s="268"/>
      <c r="CW75" s="268"/>
      <c r="CX75" s="268"/>
      <c r="CY75" s="268"/>
      <c r="CZ75" s="268"/>
      <c r="DA75" s="268"/>
      <c r="DB75" s="268"/>
      <c r="DC75" s="268"/>
      <c r="DD75" s="268"/>
      <c r="DE75" s="268"/>
      <c r="DF75" s="268"/>
      <c r="DG75" s="268"/>
      <c r="DH75" s="268"/>
      <c r="DI75" s="268"/>
      <c r="DJ75" s="268"/>
      <c r="DK75" s="268"/>
      <c r="DL75" s="268"/>
      <c r="DM75" s="268"/>
      <c r="DN75" s="268"/>
      <c r="DO75" s="268"/>
      <c r="DP75" s="268"/>
      <c r="DQ75" s="268"/>
      <c r="DR75" s="268"/>
      <c r="DS75" s="268"/>
      <c r="DT75" s="268"/>
      <c r="DU75" s="268"/>
      <c r="DV75" s="268"/>
      <c r="DW75" s="268"/>
      <c r="DX75" s="268"/>
      <c r="DY75" s="268"/>
      <c r="DZ75" s="268"/>
      <c r="EA75" s="268"/>
      <c r="EB75" s="268"/>
      <c r="EC75" s="268"/>
      <c r="ED75" s="268"/>
      <c r="EE75" s="268"/>
      <c r="EF75" s="268"/>
      <c r="EG75" s="268"/>
      <c r="EH75" s="268"/>
      <c r="EI75" s="268"/>
      <c r="EJ75" s="268"/>
      <c r="EK75" s="268"/>
      <c r="EL75" s="268"/>
      <c r="EM75" s="268"/>
      <c r="EN75" s="268"/>
      <c r="EO75" s="268"/>
      <c r="EP75" s="268"/>
      <c r="EQ75" s="268"/>
      <c r="ER75" s="268"/>
      <c r="ES75" s="268"/>
      <c r="ET75" s="268"/>
      <c r="EU75" s="268"/>
      <c r="EV75" s="268"/>
      <c r="EW75" s="268"/>
      <c r="EX75" s="268"/>
      <c r="EY75" s="268"/>
      <c r="EZ75" s="268"/>
      <c r="FA75" s="268"/>
      <c r="FB75" s="268"/>
      <c r="FC75" s="268"/>
      <c r="FD75" s="268"/>
      <c r="FE75" s="268"/>
      <c r="FF75" s="268"/>
      <c r="FG75" s="268"/>
      <c r="FH75" s="268"/>
      <c r="FI75" s="268"/>
      <c r="FJ75" s="268"/>
      <c r="FK75" s="268"/>
      <c r="FL75" s="268"/>
      <c r="FM75" s="268"/>
      <c r="FN75" s="268"/>
      <c r="FO75" s="268"/>
      <c r="FP75" s="268"/>
      <c r="FQ75" s="268"/>
      <c r="FR75" s="268"/>
      <c r="FS75" s="268"/>
      <c r="FT75" s="268"/>
      <c r="FU75" s="268"/>
      <c r="FV75" s="268"/>
      <c r="FW75" s="268"/>
      <c r="FX75" s="268"/>
      <c r="FY75" s="268"/>
      <c r="FZ75" s="268"/>
      <c r="GA75" s="268"/>
      <c r="GB75" s="268"/>
      <c r="GC75" s="268"/>
      <c r="GD75" s="268"/>
      <c r="GE75" s="268"/>
      <c r="GF75" s="268"/>
      <c r="GG75" s="268"/>
      <c r="GH75" s="268"/>
      <c r="GI75" s="268"/>
      <c r="GJ75" s="268"/>
      <c r="GK75" s="268"/>
      <c r="GL75" s="268"/>
      <c r="GM75" s="268"/>
      <c r="GN75" s="268"/>
      <c r="GO75" s="268"/>
      <c r="GP75" s="268"/>
      <c r="GQ75" s="268"/>
      <c r="GR75" s="268"/>
      <c r="GS75" s="268"/>
      <c r="GT75" s="268"/>
      <c r="GU75" s="268"/>
      <c r="GV75" s="268"/>
      <c r="GW75" s="268"/>
      <c r="GX75" s="268"/>
      <c r="GY75" s="268"/>
      <c r="GZ75" s="268"/>
      <c r="HA75" s="268"/>
      <c r="HB75" s="268"/>
      <c r="HC75" s="268"/>
      <c r="HD75" s="268"/>
      <c r="HE75" s="268"/>
      <c r="HF75" s="268"/>
      <c r="HG75" s="268"/>
      <c r="HH75" s="268"/>
      <c r="HI75" s="268"/>
      <c r="HJ75" s="268"/>
      <c r="HK75" s="268"/>
      <c r="HL75" s="268"/>
      <c r="HM75" s="268"/>
      <c r="HN75" s="268"/>
      <c r="HO75" s="268"/>
      <c r="HP75" s="268"/>
      <c r="HQ75" s="268"/>
      <c r="HR75" s="268"/>
      <c r="HS75" s="268"/>
      <c r="HT75" s="268"/>
      <c r="HU75" s="268"/>
      <c r="HV75" s="268"/>
      <c r="HW75" s="268"/>
      <c r="HX75" s="268"/>
      <c r="HY75" s="268"/>
      <c r="HZ75" s="268"/>
      <c r="IA75" s="268"/>
      <c r="IB75" s="268"/>
      <c r="IC75" s="268"/>
      <c r="ID75" s="268"/>
      <c r="IE75" s="268"/>
      <c r="IF75" s="268"/>
      <c r="IG75" s="268"/>
      <c r="IH75" s="268"/>
      <c r="II75" s="268"/>
      <c r="IJ75" s="268"/>
      <c r="IK75" s="268"/>
      <c r="IL75" s="268"/>
      <c r="IM75" s="268"/>
      <c r="IN75" s="268"/>
      <c r="IO75" s="268"/>
      <c r="IP75" s="268"/>
      <c r="IQ75" s="268"/>
      <c r="IR75" s="268"/>
      <c r="IS75" s="268"/>
      <c r="IT75" s="268"/>
      <c r="IU75" s="268"/>
      <c r="IV75" s="268"/>
    </row>
    <row r="76" spans="1:256" s="271" customFormat="1">
      <c r="A76" s="270" t="s">
        <v>561</v>
      </c>
      <c r="B76" s="271">
        <v>2.4500000000000002</v>
      </c>
      <c r="C76" s="271">
        <v>2.8</v>
      </c>
      <c r="D76" s="271">
        <v>1</v>
      </c>
      <c r="E76" s="271">
        <v>1</v>
      </c>
      <c r="F76" s="271" t="s">
        <v>18</v>
      </c>
      <c r="G76" s="271">
        <v>3</v>
      </c>
      <c r="H76" s="270">
        <v>2</v>
      </c>
      <c r="I76" s="270"/>
      <c r="J76" s="270"/>
      <c r="K76" s="270"/>
      <c r="L76" s="270"/>
      <c r="M76" s="270"/>
      <c r="N76" s="270"/>
      <c r="O76" s="270"/>
      <c r="P76" s="270"/>
      <c r="Q76" s="270"/>
      <c r="R76" s="270"/>
      <c r="S76" s="270"/>
      <c r="T76" s="270"/>
      <c r="U76" s="270"/>
      <c r="V76" s="270"/>
      <c r="W76" s="270"/>
      <c r="X76" s="270"/>
      <c r="Y76" s="270"/>
      <c r="Z76" s="270"/>
      <c r="AA76" s="270"/>
      <c r="AB76" s="270"/>
      <c r="AC76" s="270"/>
      <c r="AD76" s="270"/>
      <c r="AE76" s="270"/>
      <c r="AF76" s="270"/>
      <c r="AG76" s="270"/>
      <c r="AH76" s="270"/>
      <c r="AI76" s="270"/>
      <c r="AJ76" s="270"/>
      <c r="AK76" s="270"/>
      <c r="AL76" s="270"/>
      <c r="AM76" s="270"/>
      <c r="AN76" s="270"/>
      <c r="AO76" s="270"/>
      <c r="AP76" s="270"/>
      <c r="AQ76" s="270"/>
      <c r="AR76" s="270"/>
      <c r="AS76" s="270"/>
      <c r="AT76" s="270"/>
      <c r="AU76" s="270"/>
      <c r="AV76" s="270"/>
      <c r="AW76" s="270"/>
      <c r="AX76" s="270"/>
      <c r="AY76" s="270"/>
      <c r="AZ76" s="270"/>
      <c r="BA76" s="270"/>
      <c r="BB76" s="270"/>
      <c r="BC76" s="270"/>
      <c r="BD76" s="270"/>
      <c r="BE76" s="270"/>
      <c r="BF76" s="270"/>
      <c r="BG76" s="270"/>
      <c r="BH76" s="270"/>
      <c r="BI76" s="270"/>
      <c r="BJ76" s="270"/>
      <c r="BK76" s="270"/>
      <c r="BL76" s="270"/>
      <c r="BM76" s="270"/>
      <c r="BN76" s="270"/>
      <c r="BO76" s="270"/>
      <c r="BP76" s="270"/>
      <c r="BQ76" s="270"/>
      <c r="BR76" s="270"/>
      <c r="BS76" s="270"/>
      <c r="BT76" s="270"/>
      <c r="BU76" s="270"/>
      <c r="BV76" s="270"/>
      <c r="BW76" s="270"/>
      <c r="BX76" s="270"/>
      <c r="BY76" s="270"/>
      <c r="BZ76" s="270"/>
      <c r="CA76" s="270"/>
      <c r="CB76" s="270"/>
      <c r="CC76" s="270"/>
      <c r="CD76" s="270"/>
      <c r="CE76" s="270"/>
      <c r="CF76" s="270"/>
      <c r="CG76" s="270"/>
      <c r="CH76" s="270"/>
      <c r="CI76" s="270"/>
      <c r="CJ76" s="270"/>
      <c r="CK76" s="270"/>
      <c r="CL76" s="270"/>
      <c r="CM76" s="270"/>
      <c r="CN76" s="270"/>
      <c r="CO76" s="270"/>
      <c r="CP76" s="270"/>
      <c r="CQ76" s="270"/>
      <c r="CR76" s="270"/>
      <c r="CS76" s="270"/>
      <c r="CT76" s="270"/>
      <c r="CU76" s="270"/>
      <c r="CV76" s="270"/>
      <c r="CW76" s="270"/>
      <c r="CX76" s="270"/>
      <c r="CY76" s="270"/>
      <c r="CZ76" s="270"/>
      <c r="DA76" s="270"/>
      <c r="DB76" s="270"/>
      <c r="DC76" s="270"/>
      <c r="DD76" s="270"/>
      <c r="DE76" s="270"/>
      <c r="DF76" s="270"/>
      <c r="DG76" s="270"/>
      <c r="DH76" s="270"/>
      <c r="DI76" s="270"/>
      <c r="DJ76" s="270"/>
      <c r="DK76" s="270"/>
      <c r="DL76" s="270"/>
      <c r="DM76" s="270"/>
      <c r="DN76" s="270"/>
      <c r="DO76" s="270"/>
      <c r="DP76" s="270"/>
      <c r="DQ76" s="270"/>
      <c r="DR76" s="270"/>
      <c r="DS76" s="270"/>
      <c r="DT76" s="270"/>
      <c r="DU76" s="270"/>
      <c r="DV76" s="270"/>
      <c r="DW76" s="270"/>
      <c r="DX76" s="270"/>
      <c r="DY76" s="270"/>
      <c r="DZ76" s="270"/>
      <c r="EA76" s="270"/>
      <c r="EB76" s="270"/>
      <c r="EC76" s="270"/>
      <c r="ED76" s="270"/>
      <c r="EE76" s="270"/>
      <c r="EF76" s="270"/>
      <c r="EG76" s="270"/>
      <c r="EH76" s="270"/>
      <c r="EI76" s="270"/>
      <c r="EJ76" s="270"/>
      <c r="EK76" s="270"/>
      <c r="EL76" s="270"/>
      <c r="EM76" s="270"/>
      <c r="EN76" s="270"/>
      <c r="EO76" s="270"/>
      <c r="EP76" s="270"/>
      <c r="EQ76" s="270"/>
      <c r="ER76" s="270"/>
      <c r="ES76" s="270"/>
      <c r="ET76" s="270"/>
      <c r="EU76" s="270"/>
      <c r="EV76" s="270"/>
      <c r="EW76" s="270"/>
      <c r="EX76" s="270"/>
      <c r="EY76" s="270"/>
      <c r="EZ76" s="270"/>
      <c r="FA76" s="270"/>
      <c r="FB76" s="270"/>
      <c r="FC76" s="270"/>
      <c r="FD76" s="270"/>
      <c r="FE76" s="270"/>
      <c r="FF76" s="270"/>
      <c r="FG76" s="270"/>
      <c r="FH76" s="270"/>
      <c r="FI76" s="270"/>
      <c r="FJ76" s="270"/>
      <c r="FK76" s="270"/>
      <c r="FL76" s="270"/>
      <c r="FM76" s="270"/>
      <c r="FN76" s="270"/>
      <c r="FO76" s="270"/>
      <c r="FP76" s="270"/>
      <c r="FQ76" s="270"/>
      <c r="FR76" s="270"/>
      <c r="FS76" s="270"/>
      <c r="FT76" s="270"/>
      <c r="FU76" s="270"/>
      <c r="FV76" s="270"/>
      <c r="FW76" s="270"/>
      <c r="FX76" s="270"/>
      <c r="FY76" s="270"/>
      <c r="FZ76" s="270"/>
      <c r="GA76" s="270"/>
      <c r="GB76" s="270"/>
      <c r="GC76" s="270"/>
      <c r="GD76" s="270"/>
      <c r="GE76" s="270"/>
      <c r="GF76" s="270"/>
      <c r="GG76" s="270"/>
      <c r="GH76" s="270"/>
      <c r="GI76" s="270"/>
      <c r="GJ76" s="270"/>
      <c r="GK76" s="270"/>
      <c r="GL76" s="270"/>
      <c r="GM76" s="270"/>
      <c r="GN76" s="270"/>
      <c r="GO76" s="270"/>
      <c r="GP76" s="270"/>
      <c r="GQ76" s="270"/>
      <c r="GR76" s="270"/>
      <c r="GS76" s="270"/>
      <c r="GT76" s="270"/>
      <c r="GU76" s="270"/>
      <c r="GV76" s="270"/>
      <c r="GW76" s="270"/>
      <c r="GX76" s="270"/>
      <c r="GY76" s="270"/>
      <c r="GZ76" s="270"/>
      <c r="HA76" s="270"/>
      <c r="HB76" s="270"/>
      <c r="HC76" s="270"/>
      <c r="HD76" s="270"/>
      <c r="HE76" s="270"/>
      <c r="HF76" s="270"/>
      <c r="HG76" s="270"/>
      <c r="HH76" s="270"/>
      <c r="HI76" s="270"/>
      <c r="HJ76" s="270"/>
      <c r="HK76" s="270"/>
      <c r="HL76" s="270"/>
      <c r="HM76" s="270"/>
      <c r="HN76" s="270"/>
      <c r="HO76" s="270"/>
      <c r="HP76" s="270"/>
      <c r="HQ76" s="270"/>
      <c r="HR76" s="270"/>
      <c r="HS76" s="270"/>
      <c r="HT76" s="270"/>
      <c r="HU76" s="270"/>
      <c r="HV76" s="270"/>
      <c r="HW76" s="270"/>
      <c r="HX76" s="270"/>
      <c r="HY76" s="270"/>
      <c r="HZ76" s="270"/>
      <c r="IA76" s="270"/>
      <c r="IB76" s="270"/>
      <c r="IC76" s="270"/>
      <c r="ID76" s="270"/>
      <c r="IE76" s="270"/>
      <c r="IF76" s="270"/>
      <c r="IG76" s="270"/>
      <c r="IH76" s="270"/>
      <c r="II76" s="270"/>
      <c r="IJ76" s="270"/>
      <c r="IK76" s="270"/>
      <c r="IL76" s="270"/>
      <c r="IM76" s="270"/>
      <c r="IN76" s="270"/>
      <c r="IO76" s="270"/>
      <c r="IP76" s="270"/>
      <c r="IQ76" s="270"/>
      <c r="IR76" s="270"/>
      <c r="IS76" s="270"/>
      <c r="IT76" s="270"/>
      <c r="IU76" s="270"/>
      <c r="IV76" s="270"/>
    </row>
    <row r="77" spans="1:256" s="271" customFormat="1">
      <c r="A77" s="270" t="s">
        <v>561</v>
      </c>
      <c r="B77" s="271" t="s">
        <v>170</v>
      </c>
      <c r="C77" s="271" t="s">
        <v>170</v>
      </c>
      <c r="D77" s="271">
        <v>1</v>
      </c>
      <c r="E77" s="271">
        <v>1</v>
      </c>
      <c r="F77" s="271" t="s">
        <v>18</v>
      </c>
      <c r="G77" s="271">
        <v>3</v>
      </c>
      <c r="H77" s="270">
        <v>5</v>
      </c>
      <c r="I77" s="270"/>
      <c r="J77" s="270"/>
      <c r="K77" s="270"/>
      <c r="L77" s="270"/>
      <c r="M77" s="270"/>
      <c r="N77" s="270"/>
      <c r="O77" s="270"/>
      <c r="P77" s="270"/>
      <c r="Q77" s="270"/>
      <c r="R77" s="270"/>
      <c r="S77" s="270"/>
      <c r="T77" s="270"/>
      <c r="U77" s="270"/>
      <c r="V77" s="270"/>
      <c r="W77" s="270"/>
      <c r="X77" s="270"/>
      <c r="Y77" s="270"/>
      <c r="Z77" s="270"/>
      <c r="AA77" s="270"/>
      <c r="AB77" s="270"/>
      <c r="AC77" s="270"/>
      <c r="AD77" s="270"/>
      <c r="AE77" s="270"/>
      <c r="AF77" s="270"/>
      <c r="AG77" s="270"/>
      <c r="AH77" s="270"/>
      <c r="AI77" s="270"/>
      <c r="AJ77" s="270"/>
      <c r="AK77" s="270"/>
      <c r="AL77" s="270"/>
      <c r="AM77" s="270"/>
      <c r="AN77" s="270"/>
      <c r="AO77" s="270"/>
      <c r="AP77" s="270"/>
      <c r="AQ77" s="270"/>
      <c r="AR77" s="270"/>
      <c r="AS77" s="270"/>
      <c r="AT77" s="270"/>
      <c r="AU77" s="270"/>
      <c r="AV77" s="270"/>
      <c r="AW77" s="270"/>
      <c r="AX77" s="270"/>
      <c r="AY77" s="270"/>
      <c r="AZ77" s="270"/>
      <c r="BA77" s="270"/>
      <c r="BB77" s="270"/>
      <c r="BC77" s="270"/>
      <c r="BD77" s="270"/>
      <c r="BE77" s="270"/>
      <c r="BF77" s="270"/>
      <c r="BG77" s="270"/>
      <c r="BH77" s="270"/>
      <c r="BI77" s="270"/>
      <c r="BJ77" s="270"/>
      <c r="BK77" s="270"/>
      <c r="BL77" s="270"/>
      <c r="BM77" s="270"/>
      <c r="BN77" s="270"/>
      <c r="BO77" s="270"/>
      <c r="BP77" s="270"/>
      <c r="BQ77" s="270"/>
      <c r="BR77" s="270"/>
      <c r="BS77" s="270"/>
      <c r="BT77" s="270"/>
      <c r="BU77" s="270"/>
      <c r="BV77" s="270"/>
      <c r="BW77" s="270"/>
      <c r="BX77" s="270"/>
      <c r="BY77" s="270"/>
      <c r="BZ77" s="270"/>
      <c r="CA77" s="270"/>
      <c r="CB77" s="270"/>
      <c r="CC77" s="270"/>
      <c r="CD77" s="270"/>
      <c r="CE77" s="270"/>
      <c r="CF77" s="270"/>
      <c r="CG77" s="270"/>
      <c r="CH77" s="270"/>
      <c r="CI77" s="270"/>
      <c r="CJ77" s="270"/>
      <c r="CK77" s="270"/>
      <c r="CL77" s="270"/>
      <c r="CM77" s="270"/>
      <c r="CN77" s="270"/>
      <c r="CO77" s="270"/>
      <c r="CP77" s="270"/>
      <c r="CQ77" s="270"/>
      <c r="CR77" s="270"/>
      <c r="CS77" s="270"/>
      <c r="CT77" s="270"/>
      <c r="CU77" s="270"/>
      <c r="CV77" s="270"/>
      <c r="CW77" s="270"/>
      <c r="CX77" s="270"/>
      <c r="CY77" s="270"/>
      <c r="CZ77" s="270"/>
      <c r="DA77" s="270"/>
      <c r="DB77" s="270"/>
      <c r="DC77" s="270"/>
      <c r="DD77" s="270"/>
      <c r="DE77" s="270"/>
      <c r="DF77" s="270"/>
      <c r="DG77" s="270"/>
      <c r="DH77" s="270"/>
      <c r="DI77" s="270"/>
      <c r="DJ77" s="270"/>
      <c r="DK77" s="270"/>
      <c r="DL77" s="270"/>
      <c r="DM77" s="270"/>
      <c r="DN77" s="270"/>
      <c r="DO77" s="270"/>
      <c r="DP77" s="270"/>
      <c r="DQ77" s="270"/>
      <c r="DR77" s="270"/>
      <c r="DS77" s="270"/>
      <c r="DT77" s="270"/>
      <c r="DU77" s="270"/>
      <c r="DV77" s="270"/>
      <c r="DW77" s="270"/>
      <c r="DX77" s="270"/>
      <c r="DY77" s="270"/>
      <c r="DZ77" s="270"/>
      <c r="EA77" s="270"/>
      <c r="EB77" s="270"/>
      <c r="EC77" s="270"/>
      <c r="ED77" s="270"/>
      <c r="EE77" s="270"/>
      <c r="EF77" s="270"/>
      <c r="EG77" s="270"/>
      <c r="EH77" s="270"/>
      <c r="EI77" s="270"/>
      <c r="EJ77" s="270"/>
      <c r="EK77" s="270"/>
      <c r="EL77" s="270"/>
      <c r="EM77" s="270"/>
      <c r="EN77" s="270"/>
      <c r="EO77" s="270"/>
      <c r="EP77" s="270"/>
      <c r="EQ77" s="270"/>
      <c r="ER77" s="270"/>
      <c r="ES77" s="270"/>
      <c r="ET77" s="270"/>
      <c r="EU77" s="270"/>
      <c r="EV77" s="270"/>
      <c r="EW77" s="270"/>
      <c r="EX77" s="270"/>
      <c r="EY77" s="270"/>
      <c r="EZ77" s="270"/>
      <c r="FA77" s="270"/>
      <c r="FB77" s="270"/>
      <c r="FC77" s="270"/>
      <c r="FD77" s="270"/>
      <c r="FE77" s="270"/>
      <c r="FF77" s="270"/>
      <c r="FG77" s="270"/>
      <c r="FH77" s="270"/>
      <c r="FI77" s="270"/>
      <c r="FJ77" s="270"/>
      <c r="FK77" s="270"/>
      <c r="FL77" s="270"/>
      <c r="FM77" s="270"/>
      <c r="FN77" s="270"/>
      <c r="FO77" s="270"/>
      <c r="FP77" s="270"/>
      <c r="FQ77" s="270"/>
      <c r="FR77" s="270"/>
      <c r="FS77" s="270"/>
      <c r="FT77" s="270"/>
      <c r="FU77" s="270"/>
      <c r="FV77" s="270"/>
      <c r="FW77" s="270"/>
      <c r="FX77" s="270"/>
      <c r="FY77" s="270"/>
      <c r="FZ77" s="270"/>
      <c r="GA77" s="270"/>
      <c r="GB77" s="270"/>
      <c r="GC77" s="270"/>
      <c r="GD77" s="270"/>
      <c r="GE77" s="270"/>
      <c r="GF77" s="270"/>
      <c r="GG77" s="270"/>
      <c r="GH77" s="270"/>
      <c r="GI77" s="270"/>
      <c r="GJ77" s="270"/>
      <c r="GK77" s="270"/>
      <c r="GL77" s="270"/>
      <c r="GM77" s="270"/>
      <c r="GN77" s="270"/>
      <c r="GO77" s="270"/>
      <c r="GP77" s="270"/>
      <c r="GQ77" s="270"/>
      <c r="GR77" s="270"/>
      <c r="GS77" s="270"/>
      <c r="GT77" s="270"/>
      <c r="GU77" s="270"/>
      <c r="GV77" s="270"/>
      <c r="GW77" s="270"/>
      <c r="GX77" s="270"/>
      <c r="GY77" s="270"/>
      <c r="GZ77" s="270"/>
      <c r="HA77" s="270"/>
      <c r="HB77" s="270"/>
      <c r="HC77" s="270"/>
      <c r="HD77" s="270"/>
      <c r="HE77" s="270"/>
      <c r="HF77" s="270"/>
      <c r="HG77" s="270"/>
      <c r="HH77" s="270"/>
      <c r="HI77" s="270"/>
      <c r="HJ77" s="270"/>
      <c r="HK77" s="270"/>
      <c r="HL77" s="270"/>
      <c r="HM77" s="270"/>
      <c r="HN77" s="270"/>
      <c r="HO77" s="270"/>
      <c r="HP77" s="270"/>
      <c r="HQ77" s="270"/>
      <c r="HR77" s="270"/>
      <c r="HS77" s="270"/>
      <c r="HT77" s="270"/>
      <c r="HU77" s="270"/>
      <c r="HV77" s="270"/>
      <c r="HW77" s="270"/>
      <c r="HX77" s="270"/>
      <c r="HY77" s="270"/>
      <c r="HZ77" s="270"/>
      <c r="IA77" s="270"/>
      <c r="IB77" s="270"/>
      <c r="IC77" s="270"/>
      <c r="ID77" s="270"/>
      <c r="IE77" s="270"/>
      <c r="IF77" s="270"/>
      <c r="IG77" s="270"/>
      <c r="IH77" s="270"/>
      <c r="II77" s="270"/>
      <c r="IJ77" s="270"/>
      <c r="IK77" s="270"/>
      <c r="IL77" s="270"/>
      <c r="IM77" s="270"/>
      <c r="IN77" s="270"/>
      <c r="IO77" s="270"/>
      <c r="IP77" s="270"/>
      <c r="IQ77" s="270"/>
      <c r="IR77" s="270"/>
      <c r="IS77" s="270"/>
      <c r="IT77" s="270"/>
      <c r="IU77" s="270"/>
      <c r="IV77" s="270"/>
    </row>
    <row r="78" spans="1:256" s="271" customFormat="1">
      <c r="A78" s="270" t="s">
        <v>561</v>
      </c>
      <c r="B78" s="271">
        <v>4.8</v>
      </c>
      <c r="C78" s="271" t="s">
        <v>18</v>
      </c>
      <c r="D78" s="271">
        <v>1</v>
      </c>
      <c r="E78" s="271">
        <v>1.02</v>
      </c>
      <c r="F78" s="271" t="s">
        <v>18</v>
      </c>
      <c r="G78" s="271">
        <v>3</v>
      </c>
      <c r="H78" s="270">
        <v>2</v>
      </c>
      <c r="I78" s="270"/>
      <c r="J78" s="270"/>
      <c r="K78" s="270"/>
      <c r="L78" s="270"/>
      <c r="M78" s="270"/>
      <c r="N78" s="270"/>
      <c r="O78" s="270"/>
      <c r="P78" s="270"/>
      <c r="Q78" s="270"/>
      <c r="R78" s="270"/>
      <c r="S78" s="270"/>
      <c r="T78" s="270"/>
      <c r="U78" s="270"/>
      <c r="V78" s="270"/>
      <c r="W78" s="270"/>
      <c r="X78" s="270"/>
      <c r="Y78" s="270"/>
      <c r="Z78" s="270"/>
      <c r="AA78" s="270"/>
      <c r="AB78" s="270"/>
      <c r="AC78" s="270"/>
      <c r="AD78" s="270"/>
      <c r="AE78" s="270"/>
      <c r="AF78" s="270"/>
      <c r="AG78" s="270"/>
      <c r="AH78" s="270"/>
      <c r="AI78" s="270"/>
      <c r="AJ78" s="270"/>
      <c r="AK78" s="270"/>
      <c r="AL78" s="270"/>
      <c r="AM78" s="270"/>
      <c r="AN78" s="270"/>
      <c r="AO78" s="270"/>
      <c r="AP78" s="270"/>
      <c r="AQ78" s="270"/>
      <c r="AR78" s="270"/>
      <c r="AS78" s="270"/>
      <c r="AT78" s="270"/>
      <c r="AU78" s="270"/>
      <c r="AV78" s="270"/>
      <c r="AW78" s="270"/>
      <c r="AX78" s="270"/>
      <c r="AY78" s="270"/>
      <c r="AZ78" s="270"/>
      <c r="BA78" s="270"/>
      <c r="BB78" s="270"/>
      <c r="BC78" s="270"/>
      <c r="BD78" s="270"/>
      <c r="BE78" s="270"/>
      <c r="BF78" s="270"/>
      <c r="BG78" s="270"/>
      <c r="BH78" s="270"/>
      <c r="BI78" s="270"/>
      <c r="BJ78" s="270"/>
      <c r="BK78" s="270"/>
      <c r="BL78" s="270"/>
      <c r="BM78" s="270"/>
      <c r="BN78" s="270"/>
      <c r="BO78" s="270"/>
      <c r="BP78" s="270"/>
      <c r="BQ78" s="270"/>
      <c r="BR78" s="270"/>
      <c r="BS78" s="270"/>
      <c r="BT78" s="270"/>
      <c r="BU78" s="270"/>
      <c r="BV78" s="270"/>
      <c r="BW78" s="270"/>
      <c r="BX78" s="270"/>
      <c r="BY78" s="270"/>
      <c r="BZ78" s="270"/>
      <c r="CA78" s="270"/>
      <c r="CB78" s="270"/>
      <c r="CC78" s="270"/>
      <c r="CD78" s="270"/>
      <c r="CE78" s="270"/>
      <c r="CF78" s="270"/>
      <c r="CG78" s="270"/>
      <c r="CH78" s="270"/>
      <c r="CI78" s="270"/>
      <c r="CJ78" s="270"/>
      <c r="CK78" s="270"/>
      <c r="CL78" s="270"/>
      <c r="CM78" s="270"/>
      <c r="CN78" s="270"/>
      <c r="CO78" s="270"/>
      <c r="CP78" s="270"/>
      <c r="CQ78" s="270"/>
      <c r="CR78" s="270"/>
      <c r="CS78" s="270"/>
      <c r="CT78" s="270"/>
      <c r="CU78" s="270"/>
      <c r="CV78" s="270"/>
      <c r="CW78" s="270"/>
      <c r="CX78" s="270"/>
      <c r="CY78" s="270"/>
      <c r="CZ78" s="270"/>
      <c r="DA78" s="270"/>
      <c r="DB78" s="270"/>
      <c r="DC78" s="270"/>
      <c r="DD78" s="270"/>
      <c r="DE78" s="270"/>
      <c r="DF78" s="270"/>
      <c r="DG78" s="270"/>
      <c r="DH78" s="270"/>
      <c r="DI78" s="270"/>
      <c r="DJ78" s="270"/>
      <c r="DK78" s="270"/>
      <c r="DL78" s="270"/>
      <c r="DM78" s="270"/>
      <c r="DN78" s="270"/>
      <c r="DO78" s="270"/>
      <c r="DP78" s="270"/>
      <c r="DQ78" s="270"/>
      <c r="DR78" s="270"/>
      <c r="DS78" s="270"/>
      <c r="DT78" s="270"/>
      <c r="DU78" s="270"/>
      <c r="DV78" s="270"/>
      <c r="DW78" s="270"/>
      <c r="DX78" s="270"/>
      <c r="DY78" s="270"/>
      <c r="DZ78" s="270"/>
      <c r="EA78" s="270"/>
      <c r="EB78" s="270"/>
      <c r="EC78" s="270"/>
      <c r="ED78" s="270"/>
      <c r="EE78" s="270"/>
      <c r="EF78" s="270"/>
      <c r="EG78" s="270"/>
      <c r="EH78" s="270"/>
      <c r="EI78" s="270"/>
      <c r="EJ78" s="270"/>
      <c r="EK78" s="270"/>
      <c r="EL78" s="270"/>
      <c r="EM78" s="270"/>
      <c r="EN78" s="270"/>
      <c r="EO78" s="270"/>
      <c r="EP78" s="270"/>
      <c r="EQ78" s="270"/>
      <c r="ER78" s="270"/>
      <c r="ES78" s="270"/>
      <c r="ET78" s="270"/>
      <c r="EU78" s="270"/>
      <c r="EV78" s="270"/>
      <c r="EW78" s="270"/>
      <c r="EX78" s="270"/>
      <c r="EY78" s="270"/>
      <c r="EZ78" s="270"/>
      <c r="FA78" s="270"/>
      <c r="FB78" s="270"/>
      <c r="FC78" s="270"/>
      <c r="FD78" s="270"/>
      <c r="FE78" s="270"/>
      <c r="FF78" s="270"/>
      <c r="FG78" s="270"/>
      <c r="FH78" s="270"/>
      <c r="FI78" s="270"/>
      <c r="FJ78" s="270"/>
      <c r="FK78" s="270"/>
      <c r="FL78" s="270"/>
      <c r="FM78" s="270"/>
      <c r="FN78" s="270"/>
      <c r="FO78" s="270"/>
      <c r="FP78" s="270"/>
      <c r="FQ78" s="270"/>
      <c r="FR78" s="270"/>
      <c r="FS78" s="270"/>
      <c r="FT78" s="270"/>
      <c r="FU78" s="270"/>
      <c r="FV78" s="270"/>
      <c r="FW78" s="270"/>
      <c r="FX78" s="270"/>
      <c r="FY78" s="270"/>
      <c r="FZ78" s="270"/>
      <c r="GA78" s="270"/>
      <c r="GB78" s="270"/>
      <c r="GC78" s="270"/>
      <c r="GD78" s="270"/>
      <c r="GE78" s="270"/>
      <c r="GF78" s="270"/>
      <c r="GG78" s="270"/>
      <c r="GH78" s="270"/>
      <c r="GI78" s="270"/>
      <c r="GJ78" s="270"/>
      <c r="GK78" s="270"/>
      <c r="GL78" s="270"/>
      <c r="GM78" s="270"/>
      <c r="GN78" s="270"/>
      <c r="GO78" s="270"/>
      <c r="GP78" s="270"/>
      <c r="GQ78" s="270"/>
      <c r="GR78" s="270"/>
      <c r="GS78" s="270"/>
      <c r="GT78" s="270"/>
      <c r="GU78" s="270"/>
      <c r="GV78" s="270"/>
      <c r="GW78" s="270"/>
      <c r="GX78" s="270"/>
      <c r="GY78" s="270"/>
      <c r="GZ78" s="270"/>
      <c r="HA78" s="270"/>
      <c r="HB78" s="270"/>
      <c r="HC78" s="270"/>
      <c r="HD78" s="270"/>
      <c r="HE78" s="270"/>
      <c r="HF78" s="270"/>
      <c r="HG78" s="270"/>
      <c r="HH78" s="270"/>
      <c r="HI78" s="270"/>
      <c r="HJ78" s="270"/>
      <c r="HK78" s="270"/>
      <c r="HL78" s="270"/>
      <c r="HM78" s="270"/>
      <c r="HN78" s="270"/>
      <c r="HO78" s="270"/>
      <c r="HP78" s="270"/>
      <c r="HQ78" s="270"/>
      <c r="HR78" s="270"/>
      <c r="HS78" s="270"/>
      <c r="HT78" s="270"/>
      <c r="HU78" s="270"/>
      <c r="HV78" s="270"/>
      <c r="HW78" s="270"/>
      <c r="HX78" s="270"/>
      <c r="HY78" s="270"/>
      <c r="HZ78" s="270"/>
      <c r="IA78" s="270"/>
      <c r="IB78" s="270"/>
      <c r="IC78" s="270"/>
      <c r="ID78" s="270"/>
      <c r="IE78" s="270"/>
      <c r="IF78" s="270"/>
      <c r="IG78" s="270"/>
      <c r="IH78" s="270"/>
      <c r="II78" s="270"/>
      <c r="IJ78" s="270"/>
      <c r="IK78" s="270"/>
      <c r="IL78" s="270"/>
      <c r="IM78" s="270"/>
      <c r="IN78" s="270"/>
      <c r="IO78" s="270"/>
      <c r="IP78" s="270"/>
      <c r="IQ78" s="270"/>
      <c r="IR78" s="270"/>
      <c r="IS78" s="270"/>
      <c r="IT78" s="270"/>
      <c r="IU78" s="270"/>
      <c r="IV78" s="270"/>
    </row>
    <row r="79" spans="1:256" s="271" customFormat="1">
      <c r="A79" s="270" t="s">
        <v>561</v>
      </c>
      <c r="B79" s="271">
        <v>0.5</v>
      </c>
      <c r="C79" s="271">
        <v>3</v>
      </c>
      <c r="D79" s="271">
        <v>2</v>
      </c>
      <c r="E79" s="271">
        <v>1.4444444439999999</v>
      </c>
      <c r="F79" s="271">
        <v>1.0482123999999999</v>
      </c>
      <c r="G79" s="271">
        <v>20</v>
      </c>
      <c r="H79" s="270">
        <v>3</v>
      </c>
      <c r="I79" s="270"/>
      <c r="J79" s="270"/>
      <c r="K79" s="270"/>
      <c r="L79" s="270"/>
      <c r="M79" s="270"/>
      <c r="N79" s="270"/>
      <c r="O79" s="270"/>
      <c r="P79" s="270"/>
      <c r="Q79" s="270"/>
      <c r="R79" s="270"/>
      <c r="S79" s="270"/>
      <c r="T79" s="270"/>
      <c r="U79" s="270"/>
      <c r="V79" s="270"/>
      <c r="W79" s="270"/>
      <c r="X79" s="270"/>
      <c r="Y79" s="270"/>
      <c r="Z79" s="270"/>
      <c r="AA79" s="270"/>
      <c r="AB79" s="270"/>
      <c r="AC79" s="270"/>
      <c r="AD79" s="270"/>
      <c r="AE79" s="270"/>
      <c r="AF79" s="270"/>
      <c r="AG79" s="270"/>
      <c r="AH79" s="270"/>
      <c r="AI79" s="270"/>
      <c r="AJ79" s="270"/>
      <c r="AK79" s="270"/>
      <c r="AL79" s="270"/>
      <c r="AM79" s="270"/>
      <c r="AN79" s="270"/>
      <c r="AO79" s="270"/>
      <c r="AP79" s="270"/>
      <c r="AQ79" s="270"/>
      <c r="AR79" s="270"/>
      <c r="AS79" s="270"/>
      <c r="AT79" s="270"/>
      <c r="AU79" s="270"/>
      <c r="AV79" s="270"/>
      <c r="AW79" s="270"/>
      <c r="AX79" s="270"/>
      <c r="AY79" s="270"/>
      <c r="AZ79" s="270"/>
      <c r="BA79" s="270"/>
      <c r="BB79" s="270"/>
      <c r="BC79" s="270"/>
      <c r="BD79" s="270"/>
      <c r="BE79" s="270"/>
      <c r="BF79" s="270"/>
      <c r="BG79" s="270"/>
      <c r="BH79" s="270"/>
      <c r="BI79" s="270"/>
      <c r="BJ79" s="270"/>
      <c r="BK79" s="270"/>
      <c r="BL79" s="270"/>
      <c r="BM79" s="270"/>
      <c r="BN79" s="270"/>
      <c r="BO79" s="270"/>
      <c r="BP79" s="270"/>
      <c r="BQ79" s="270"/>
      <c r="BR79" s="270"/>
      <c r="BS79" s="270"/>
      <c r="BT79" s="270"/>
      <c r="BU79" s="270"/>
      <c r="BV79" s="270"/>
      <c r="BW79" s="270"/>
      <c r="BX79" s="270"/>
      <c r="BY79" s="270"/>
      <c r="BZ79" s="270"/>
      <c r="CA79" s="270"/>
      <c r="CB79" s="270"/>
      <c r="CC79" s="270"/>
      <c r="CD79" s="270"/>
      <c r="CE79" s="270"/>
      <c r="CF79" s="270"/>
      <c r="CG79" s="270"/>
      <c r="CH79" s="270"/>
      <c r="CI79" s="270"/>
      <c r="CJ79" s="270"/>
      <c r="CK79" s="270"/>
      <c r="CL79" s="270"/>
      <c r="CM79" s="270"/>
      <c r="CN79" s="270"/>
      <c r="CO79" s="270"/>
      <c r="CP79" s="270"/>
      <c r="CQ79" s="270"/>
      <c r="CR79" s="270"/>
      <c r="CS79" s="270"/>
      <c r="CT79" s="270"/>
      <c r="CU79" s="270"/>
      <c r="CV79" s="270"/>
      <c r="CW79" s="270"/>
      <c r="CX79" s="270"/>
      <c r="CY79" s="270"/>
      <c r="CZ79" s="270"/>
      <c r="DA79" s="270"/>
      <c r="DB79" s="270"/>
      <c r="DC79" s="270"/>
      <c r="DD79" s="270"/>
      <c r="DE79" s="270"/>
      <c r="DF79" s="270"/>
      <c r="DG79" s="270"/>
      <c r="DH79" s="270"/>
      <c r="DI79" s="270"/>
      <c r="DJ79" s="270"/>
      <c r="DK79" s="270"/>
      <c r="DL79" s="270"/>
      <c r="DM79" s="270"/>
      <c r="DN79" s="270"/>
      <c r="DO79" s="270"/>
      <c r="DP79" s="270"/>
      <c r="DQ79" s="270"/>
      <c r="DR79" s="270"/>
      <c r="DS79" s="270"/>
      <c r="DT79" s="270"/>
      <c r="DU79" s="270"/>
      <c r="DV79" s="270"/>
      <c r="DW79" s="270"/>
      <c r="DX79" s="270"/>
      <c r="DY79" s="270"/>
      <c r="DZ79" s="270"/>
      <c r="EA79" s="270"/>
      <c r="EB79" s="270"/>
      <c r="EC79" s="270"/>
      <c r="ED79" s="270"/>
      <c r="EE79" s="270"/>
      <c r="EF79" s="270"/>
      <c r="EG79" s="270"/>
      <c r="EH79" s="270"/>
      <c r="EI79" s="270"/>
      <c r="EJ79" s="270"/>
      <c r="EK79" s="270"/>
      <c r="EL79" s="270"/>
      <c r="EM79" s="270"/>
      <c r="EN79" s="270"/>
      <c r="EO79" s="270"/>
      <c r="EP79" s="270"/>
      <c r="EQ79" s="270"/>
      <c r="ER79" s="270"/>
      <c r="ES79" s="270"/>
      <c r="ET79" s="270"/>
      <c r="EU79" s="270"/>
      <c r="EV79" s="270"/>
      <c r="EW79" s="270"/>
      <c r="EX79" s="270"/>
      <c r="EY79" s="270"/>
      <c r="EZ79" s="270"/>
      <c r="FA79" s="270"/>
      <c r="FB79" s="270"/>
      <c r="FC79" s="270"/>
      <c r="FD79" s="270"/>
      <c r="FE79" s="270"/>
      <c r="FF79" s="270"/>
      <c r="FG79" s="270"/>
      <c r="FH79" s="270"/>
      <c r="FI79" s="270"/>
      <c r="FJ79" s="270"/>
      <c r="FK79" s="270"/>
      <c r="FL79" s="270"/>
      <c r="FM79" s="270"/>
      <c r="FN79" s="270"/>
      <c r="FO79" s="270"/>
      <c r="FP79" s="270"/>
      <c r="FQ79" s="270"/>
      <c r="FR79" s="270"/>
      <c r="FS79" s="270"/>
      <c r="FT79" s="270"/>
      <c r="FU79" s="270"/>
      <c r="FV79" s="270"/>
      <c r="FW79" s="270"/>
      <c r="FX79" s="270"/>
      <c r="FY79" s="270"/>
      <c r="FZ79" s="270"/>
      <c r="GA79" s="270"/>
      <c r="GB79" s="270"/>
      <c r="GC79" s="270"/>
      <c r="GD79" s="270"/>
      <c r="GE79" s="270"/>
      <c r="GF79" s="270"/>
      <c r="GG79" s="270"/>
      <c r="GH79" s="270"/>
      <c r="GI79" s="270"/>
      <c r="GJ79" s="270"/>
      <c r="GK79" s="270"/>
      <c r="GL79" s="270"/>
      <c r="GM79" s="270"/>
      <c r="GN79" s="270"/>
      <c r="GO79" s="270"/>
      <c r="GP79" s="270"/>
      <c r="GQ79" s="270"/>
      <c r="GR79" s="270"/>
      <c r="GS79" s="270"/>
      <c r="GT79" s="270"/>
      <c r="GU79" s="270"/>
      <c r="GV79" s="270"/>
      <c r="GW79" s="270"/>
      <c r="GX79" s="270"/>
      <c r="GY79" s="270"/>
      <c r="GZ79" s="270"/>
      <c r="HA79" s="270"/>
      <c r="HB79" s="270"/>
      <c r="HC79" s="270"/>
      <c r="HD79" s="270"/>
      <c r="HE79" s="270"/>
      <c r="HF79" s="270"/>
      <c r="HG79" s="270"/>
      <c r="HH79" s="270"/>
      <c r="HI79" s="270"/>
      <c r="HJ79" s="270"/>
      <c r="HK79" s="270"/>
      <c r="HL79" s="270"/>
      <c r="HM79" s="270"/>
      <c r="HN79" s="270"/>
      <c r="HO79" s="270"/>
      <c r="HP79" s="270"/>
      <c r="HQ79" s="270"/>
      <c r="HR79" s="270"/>
      <c r="HS79" s="270"/>
      <c r="HT79" s="270"/>
      <c r="HU79" s="270"/>
      <c r="HV79" s="270"/>
      <c r="HW79" s="270"/>
      <c r="HX79" s="270"/>
      <c r="HY79" s="270"/>
      <c r="HZ79" s="270"/>
      <c r="IA79" s="270"/>
      <c r="IB79" s="270"/>
      <c r="IC79" s="270"/>
      <c r="ID79" s="270"/>
      <c r="IE79" s="270"/>
      <c r="IF79" s="270"/>
      <c r="IG79" s="270"/>
      <c r="IH79" s="270"/>
      <c r="II79" s="270"/>
      <c r="IJ79" s="270"/>
      <c r="IK79" s="270"/>
      <c r="IL79" s="270"/>
      <c r="IM79" s="270"/>
      <c r="IN79" s="270"/>
      <c r="IO79" s="270"/>
      <c r="IP79" s="270"/>
      <c r="IQ79" s="270"/>
      <c r="IR79" s="270"/>
      <c r="IS79" s="270"/>
      <c r="IT79" s="270"/>
      <c r="IU79" s="270"/>
      <c r="IV79" s="270"/>
    </row>
    <row r="80" spans="1:256" s="271" customFormat="1">
      <c r="A80" s="270" t="s">
        <v>561</v>
      </c>
      <c r="B80" s="271">
        <v>3.2</v>
      </c>
      <c r="C80" s="271">
        <v>3.5</v>
      </c>
      <c r="D80" s="271">
        <v>1</v>
      </c>
      <c r="E80" s="271">
        <v>1</v>
      </c>
      <c r="F80" s="271" t="s">
        <v>18</v>
      </c>
      <c r="G80" s="271">
        <v>6</v>
      </c>
      <c r="H80" s="270">
        <v>1</v>
      </c>
      <c r="I80" s="270"/>
      <c r="J80" s="270"/>
      <c r="K80" s="270"/>
      <c r="L80" s="270"/>
      <c r="M80" s="270"/>
      <c r="N80" s="270"/>
      <c r="O80" s="270"/>
      <c r="P80" s="270"/>
      <c r="Q80" s="270"/>
      <c r="R80" s="270"/>
      <c r="S80" s="270"/>
      <c r="T80" s="270"/>
      <c r="U80" s="270"/>
      <c r="V80" s="270"/>
      <c r="W80" s="270"/>
      <c r="X80" s="270"/>
      <c r="Y80" s="270"/>
      <c r="Z80" s="270"/>
      <c r="AA80" s="270"/>
      <c r="AB80" s="270"/>
      <c r="AC80" s="270"/>
      <c r="AD80" s="270"/>
      <c r="AE80" s="270"/>
      <c r="AF80" s="270"/>
      <c r="AG80" s="270"/>
      <c r="AH80" s="270"/>
      <c r="AI80" s="270"/>
      <c r="AJ80" s="270"/>
      <c r="AK80" s="270"/>
      <c r="AL80" s="270"/>
      <c r="AM80" s="270"/>
      <c r="AN80" s="270"/>
      <c r="AO80" s="270"/>
      <c r="AP80" s="270"/>
      <c r="AQ80" s="270"/>
      <c r="AR80" s="270"/>
      <c r="AS80" s="270"/>
      <c r="AT80" s="270"/>
      <c r="AU80" s="270"/>
      <c r="AV80" s="270"/>
      <c r="AW80" s="270"/>
      <c r="AX80" s="270"/>
      <c r="AY80" s="270"/>
      <c r="AZ80" s="270"/>
      <c r="BA80" s="270"/>
      <c r="BB80" s="270"/>
      <c r="BC80" s="270"/>
      <c r="BD80" s="270"/>
      <c r="BE80" s="270"/>
      <c r="BF80" s="270"/>
      <c r="BG80" s="270"/>
      <c r="BH80" s="270"/>
      <c r="BI80" s="270"/>
      <c r="BJ80" s="270"/>
      <c r="BK80" s="270"/>
      <c r="BL80" s="270"/>
      <c r="BM80" s="270"/>
      <c r="BN80" s="270"/>
      <c r="BO80" s="270"/>
      <c r="BP80" s="270"/>
      <c r="BQ80" s="270"/>
      <c r="BR80" s="270"/>
      <c r="BS80" s="270"/>
      <c r="BT80" s="270"/>
      <c r="BU80" s="270"/>
      <c r="BV80" s="270"/>
      <c r="BW80" s="270"/>
      <c r="BX80" s="270"/>
      <c r="BY80" s="270"/>
      <c r="BZ80" s="270"/>
      <c r="CA80" s="270"/>
      <c r="CB80" s="270"/>
      <c r="CC80" s="270"/>
      <c r="CD80" s="270"/>
      <c r="CE80" s="270"/>
      <c r="CF80" s="270"/>
      <c r="CG80" s="270"/>
      <c r="CH80" s="270"/>
      <c r="CI80" s="270"/>
      <c r="CJ80" s="270"/>
      <c r="CK80" s="270"/>
      <c r="CL80" s="270"/>
      <c r="CM80" s="270"/>
      <c r="CN80" s="270"/>
      <c r="CO80" s="270"/>
      <c r="CP80" s="270"/>
      <c r="CQ80" s="270"/>
      <c r="CR80" s="270"/>
      <c r="CS80" s="270"/>
      <c r="CT80" s="270"/>
      <c r="CU80" s="270"/>
      <c r="CV80" s="270"/>
      <c r="CW80" s="270"/>
      <c r="CX80" s="270"/>
      <c r="CY80" s="270"/>
      <c r="CZ80" s="270"/>
      <c r="DA80" s="270"/>
      <c r="DB80" s="270"/>
      <c r="DC80" s="270"/>
      <c r="DD80" s="270"/>
      <c r="DE80" s="270"/>
      <c r="DF80" s="270"/>
      <c r="DG80" s="270"/>
      <c r="DH80" s="270"/>
      <c r="DI80" s="270"/>
      <c r="DJ80" s="270"/>
      <c r="DK80" s="270"/>
      <c r="DL80" s="270"/>
      <c r="DM80" s="270"/>
      <c r="DN80" s="270"/>
      <c r="DO80" s="270"/>
      <c r="DP80" s="270"/>
      <c r="DQ80" s="270"/>
      <c r="DR80" s="270"/>
      <c r="DS80" s="270"/>
      <c r="DT80" s="270"/>
      <c r="DU80" s="270"/>
      <c r="DV80" s="270"/>
      <c r="DW80" s="270"/>
      <c r="DX80" s="270"/>
      <c r="DY80" s="270"/>
      <c r="DZ80" s="270"/>
      <c r="EA80" s="270"/>
      <c r="EB80" s="270"/>
      <c r="EC80" s="270"/>
      <c r="ED80" s="270"/>
      <c r="EE80" s="270"/>
      <c r="EF80" s="270"/>
      <c r="EG80" s="270"/>
      <c r="EH80" s="270"/>
      <c r="EI80" s="270"/>
      <c r="EJ80" s="270"/>
      <c r="EK80" s="270"/>
      <c r="EL80" s="270"/>
      <c r="EM80" s="270"/>
      <c r="EN80" s="270"/>
      <c r="EO80" s="270"/>
      <c r="EP80" s="270"/>
      <c r="EQ80" s="270"/>
      <c r="ER80" s="270"/>
      <c r="ES80" s="270"/>
      <c r="ET80" s="270"/>
      <c r="EU80" s="270"/>
      <c r="EV80" s="270"/>
      <c r="EW80" s="270"/>
      <c r="EX80" s="270"/>
      <c r="EY80" s="270"/>
      <c r="EZ80" s="270"/>
      <c r="FA80" s="270"/>
      <c r="FB80" s="270"/>
      <c r="FC80" s="270"/>
      <c r="FD80" s="270"/>
      <c r="FE80" s="270"/>
      <c r="FF80" s="270"/>
      <c r="FG80" s="270"/>
      <c r="FH80" s="270"/>
      <c r="FI80" s="270"/>
      <c r="FJ80" s="270"/>
      <c r="FK80" s="270"/>
      <c r="FL80" s="270"/>
      <c r="FM80" s="270"/>
      <c r="FN80" s="270"/>
      <c r="FO80" s="270"/>
      <c r="FP80" s="270"/>
      <c r="FQ80" s="270"/>
      <c r="FR80" s="270"/>
      <c r="FS80" s="270"/>
      <c r="FT80" s="270"/>
      <c r="FU80" s="270"/>
      <c r="FV80" s="270"/>
      <c r="FW80" s="270"/>
      <c r="FX80" s="270"/>
      <c r="FY80" s="270"/>
      <c r="FZ80" s="270"/>
      <c r="GA80" s="270"/>
      <c r="GB80" s="270"/>
      <c r="GC80" s="270"/>
      <c r="GD80" s="270"/>
      <c r="GE80" s="270"/>
      <c r="GF80" s="270"/>
      <c r="GG80" s="270"/>
      <c r="GH80" s="270"/>
      <c r="GI80" s="270"/>
      <c r="GJ80" s="270"/>
      <c r="GK80" s="270"/>
      <c r="GL80" s="270"/>
      <c r="GM80" s="270"/>
      <c r="GN80" s="270"/>
      <c r="GO80" s="270"/>
      <c r="GP80" s="270"/>
      <c r="GQ80" s="270"/>
      <c r="GR80" s="270"/>
      <c r="GS80" s="270"/>
      <c r="GT80" s="270"/>
      <c r="GU80" s="270"/>
      <c r="GV80" s="270"/>
      <c r="GW80" s="270"/>
      <c r="GX80" s="270"/>
      <c r="GY80" s="270"/>
      <c r="GZ80" s="270"/>
      <c r="HA80" s="270"/>
      <c r="HB80" s="270"/>
      <c r="HC80" s="270"/>
      <c r="HD80" s="270"/>
      <c r="HE80" s="270"/>
      <c r="HF80" s="270"/>
      <c r="HG80" s="270"/>
      <c r="HH80" s="270"/>
      <c r="HI80" s="270"/>
      <c r="HJ80" s="270"/>
      <c r="HK80" s="270"/>
      <c r="HL80" s="270"/>
      <c r="HM80" s="270"/>
      <c r="HN80" s="270"/>
      <c r="HO80" s="270"/>
      <c r="HP80" s="270"/>
      <c r="HQ80" s="270"/>
      <c r="HR80" s="270"/>
      <c r="HS80" s="270"/>
      <c r="HT80" s="270"/>
      <c r="HU80" s="270"/>
      <c r="HV80" s="270"/>
      <c r="HW80" s="270"/>
      <c r="HX80" s="270"/>
      <c r="HY80" s="270"/>
      <c r="HZ80" s="270"/>
      <c r="IA80" s="270"/>
      <c r="IB80" s="270"/>
      <c r="IC80" s="270"/>
      <c r="ID80" s="270"/>
      <c r="IE80" s="270"/>
      <c r="IF80" s="270"/>
      <c r="IG80" s="270"/>
      <c r="IH80" s="270"/>
      <c r="II80" s="270"/>
      <c r="IJ80" s="270"/>
      <c r="IK80" s="270"/>
      <c r="IL80" s="270"/>
      <c r="IM80" s="270"/>
      <c r="IN80" s="270"/>
      <c r="IO80" s="270"/>
      <c r="IP80" s="270"/>
      <c r="IQ80" s="270"/>
      <c r="IR80" s="270"/>
      <c r="IS80" s="270"/>
      <c r="IT80" s="270"/>
      <c r="IU80" s="270"/>
      <c r="IV80" s="270"/>
    </row>
    <row r="81" spans="1:256" s="271" customFormat="1">
      <c r="A81" s="270" t="s">
        <v>561</v>
      </c>
      <c r="B81" s="271">
        <v>2.71</v>
      </c>
      <c r="C81" s="271">
        <v>2.71</v>
      </c>
      <c r="D81" s="271">
        <v>1</v>
      </c>
      <c r="E81" s="271">
        <v>1.02</v>
      </c>
      <c r="F81" s="271" t="s">
        <v>18</v>
      </c>
      <c r="G81" s="271">
        <v>5</v>
      </c>
      <c r="H81" s="270">
        <v>1</v>
      </c>
      <c r="I81" s="270"/>
      <c r="J81" s="270"/>
      <c r="K81" s="270"/>
      <c r="L81" s="270"/>
      <c r="M81" s="270"/>
      <c r="N81" s="270"/>
      <c r="O81" s="270"/>
      <c r="P81" s="270"/>
      <c r="Q81" s="270"/>
      <c r="R81" s="270"/>
      <c r="S81" s="270"/>
      <c r="T81" s="270"/>
      <c r="U81" s="270"/>
      <c r="V81" s="270"/>
      <c r="W81" s="270"/>
      <c r="X81" s="270"/>
      <c r="Y81" s="270"/>
      <c r="Z81" s="270"/>
      <c r="AA81" s="270"/>
      <c r="AB81" s="270"/>
      <c r="AC81" s="270"/>
      <c r="AD81" s="270"/>
      <c r="AE81" s="270"/>
      <c r="AF81" s="270"/>
      <c r="AG81" s="270"/>
      <c r="AH81" s="270"/>
      <c r="AI81" s="270"/>
      <c r="AJ81" s="270"/>
      <c r="AK81" s="270"/>
      <c r="AL81" s="270"/>
      <c r="AM81" s="270"/>
      <c r="AN81" s="270"/>
      <c r="AO81" s="270"/>
      <c r="AP81" s="270"/>
      <c r="AQ81" s="270"/>
      <c r="AR81" s="270"/>
      <c r="AS81" s="270"/>
      <c r="AT81" s="270"/>
      <c r="AU81" s="270"/>
      <c r="AV81" s="270"/>
      <c r="AW81" s="270"/>
      <c r="AX81" s="270"/>
      <c r="AY81" s="270"/>
      <c r="AZ81" s="270"/>
      <c r="BA81" s="270"/>
      <c r="BB81" s="270"/>
      <c r="BC81" s="270"/>
      <c r="BD81" s="270"/>
      <c r="BE81" s="270"/>
      <c r="BF81" s="270"/>
      <c r="BG81" s="270"/>
      <c r="BH81" s="270"/>
      <c r="BI81" s="270"/>
      <c r="BJ81" s="270"/>
      <c r="BK81" s="270"/>
      <c r="BL81" s="270"/>
      <c r="BM81" s="270"/>
      <c r="BN81" s="270"/>
      <c r="BO81" s="270"/>
      <c r="BP81" s="270"/>
      <c r="BQ81" s="270"/>
      <c r="BR81" s="270"/>
      <c r="BS81" s="270"/>
      <c r="BT81" s="270"/>
      <c r="BU81" s="270"/>
      <c r="BV81" s="270"/>
      <c r="BW81" s="270"/>
      <c r="BX81" s="270"/>
      <c r="BY81" s="270"/>
      <c r="BZ81" s="270"/>
      <c r="CA81" s="270"/>
      <c r="CB81" s="270"/>
      <c r="CC81" s="270"/>
      <c r="CD81" s="270"/>
      <c r="CE81" s="270"/>
      <c r="CF81" s="270"/>
      <c r="CG81" s="270"/>
      <c r="CH81" s="270"/>
      <c r="CI81" s="270"/>
      <c r="CJ81" s="270"/>
      <c r="CK81" s="270"/>
      <c r="CL81" s="270"/>
      <c r="CM81" s="270"/>
      <c r="CN81" s="270"/>
      <c r="CO81" s="270"/>
      <c r="CP81" s="270"/>
      <c r="CQ81" s="270"/>
      <c r="CR81" s="270"/>
      <c r="CS81" s="270"/>
      <c r="CT81" s="270"/>
      <c r="CU81" s="270"/>
      <c r="CV81" s="270"/>
      <c r="CW81" s="270"/>
      <c r="CX81" s="270"/>
      <c r="CY81" s="270"/>
      <c r="CZ81" s="270"/>
      <c r="DA81" s="270"/>
      <c r="DB81" s="270"/>
      <c r="DC81" s="270"/>
      <c r="DD81" s="270"/>
      <c r="DE81" s="270"/>
      <c r="DF81" s="270"/>
      <c r="DG81" s="270"/>
      <c r="DH81" s="270"/>
      <c r="DI81" s="270"/>
      <c r="DJ81" s="270"/>
      <c r="DK81" s="270"/>
      <c r="DL81" s="270"/>
      <c r="DM81" s="270"/>
      <c r="DN81" s="270"/>
      <c r="DO81" s="270"/>
      <c r="DP81" s="270"/>
      <c r="DQ81" s="270"/>
      <c r="DR81" s="270"/>
      <c r="DS81" s="270"/>
      <c r="DT81" s="270"/>
      <c r="DU81" s="270"/>
      <c r="DV81" s="270"/>
      <c r="DW81" s="270"/>
      <c r="DX81" s="270"/>
      <c r="DY81" s="270"/>
      <c r="DZ81" s="270"/>
      <c r="EA81" s="270"/>
      <c r="EB81" s="270"/>
      <c r="EC81" s="270"/>
      <c r="ED81" s="270"/>
      <c r="EE81" s="270"/>
      <c r="EF81" s="270"/>
      <c r="EG81" s="270"/>
      <c r="EH81" s="270"/>
      <c r="EI81" s="270"/>
      <c r="EJ81" s="270"/>
      <c r="EK81" s="270"/>
      <c r="EL81" s="270"/>
      <c r="EM81" s="270"/>
      <c r="EN81" s="270"/>
      <c r="EO81" s="270"/>
      <c r="EP81" s="270"/>
      <c r="EQ81" s="270"/>
      <c r="ER81" s="270"/>
      <c r="ES81" s="270"/>
      <c r="ET81" s="270"/>
      <c r="EU81" s="270"/>
      <c r="EV81" s="270"/>
      <c r="EW81" s="270"/>
      <c r="EX81" s="270"/>
      <c r="EY81" s="270"/>
      <c r="EZ81" s="270"/>
      <c r="FA81" s="270"/>
      <c r="FB81" s="270"/>
      <c r="FC81" s="270"/>
      <c r="FD81" s="270"/>
      <c r="FE81" s="270"/>
      <c r="FF81" s="270"/>
      <c r="FG81" s="270"/>
      <c r="FH81" s="270"/>
      <c r="FI81" s="270"/>
      <c r="FJ81" s="270"/>
      <c r="FK81" s="270"/>
      <c r="FL81" s="270"/>
      <c r="FM81" s="270"/>
      <c r="FN81" s="270"/>
      <c r="FO81" s="270"/>
      <c r="FP81" s="270"/>
      <c r="FQ81" s="270"/>
      <c r="FR81" s="270"/>
      <c r="FS81" s="270"/>
      <c r="FT81" s="270"/>
      <c r="FU81" s="270"/>
      <c r="FV81" s="270"/>
      <c r="FW81" s="270"/>
      <c r="FX81" s="270"/>
      <c r="FY81" s="270"/>
      <c r="FZ81" s="270"/>
      <c r="GA81" s="270"/>
      <c r="GB81" s="270"/>
      <c r="GC81" s="270"/>
      <c r="GD81" s="270"/>
      <c r="GE81" s="270"/>
      <c r="GF81" s="270"/>
      <c r="GG81" s="270"/>
      <c r="GH81" s="270"/>
      <c r="GI81" s="270"/>
      <c r="GJ81" s="270"/>
      <c r="GK81" s="270"/>
      <c r="GL81" s="270"/>
      <c r="GM81" s="270"/>
      <c r="GN81" s="270"/>
      <c r="GO81" s="270"/>
      <c r="GP81" s="270"/>
      <c r="GQ81" s="270"/>
      <c r="GR81" s="270"/>
      <c r="GS81" s="270"/>
      <c r="GT81" s="270"/>
      <c r="GU81" s="270"/>
      <c r="GV81" s="270"/>
      <c r="GW81" s="270"/>
      <c r="GX81" s="270"/>
      <c r="GY81" s="270"/>
      <c r="GZ81" s="270"/>
      <c r="HA81" s="270"/>
      <c r="HB81" s="270"/>
      <c r="HC81" s="270"/>
      <c r="HD81" s="270"/>
      <c r="HE81" s="270"/>
      <c r="HF81" s="270"/>
      <c r="HG81" s="270"/>
      <c r="HH81" s="270"/>
      <c r="HI81" s="270"/>
      <c r="HJ81" s="270"/>
      <c r="HK81" s="270"/>
      <c r="HL81" s="270"/>
      <c r="HM81" s="270"/>
      <c r="HN81" s="270"/>
      <c r="HO81" s="270"/>
      <c r="HP81" s="270"/>
      <c r="HQ81" s="270"/>
      <c r="HR81" s="270"/>
      <c r="HS81" s="270"/>
      <c r="HT81" s="270"/>
      <c r="HU81" s="270"/>
      <c r="HV81" s="270"/>
      <c r="HW81" s="270"/>
      <c r="HX81" s="270"/>
      <c r="HY81" s="270"/>
      <c r="HZ81" s="270"/>
      <c r="IA81" s="270"/>
      <c r="IB81" s="270"/>
      <c r="IC81" s="270"/>
      <c r="ID81" s="270"/>
      <c r="IE81" s="270"/>
      <c r="IF81" s="270"/>
      <c r="IG81" s="270"/>
      <c r="IH81" s="270"/>
      <c r="II81" s="270"/>
      <c r="IJ81" s="270"/>
      <c r="IK81" s="270"/>
      <c r="IL81" s="270"/>
      <c r="IM81" s="270"/>
      <c r="IN81" s="270"/>
      <c r="IO81" s="270"/>
      <c r="IP81" s="270"/>
      <c r="IQ81" s="270"/>
      <c r="IR81" s="270"/>
      <c r="IS81" s="270"/>
      <c r="IT81" s="270"/>
      <c r="IU81" s="270"/>
      <c r="IV81" s="270"/>
    </row>
    <row r="82" spans="1:256" s="271" customFormat="1">
      <c r="A82" s="270" t="s">
        <v>561</v>
      </c>
      <c r="B82" s="271">
        <v>5.7</v>
      </c>
      <c r="C82" s="271">
        <v>8.8000000000000007</v>
      </c>
      <c r="D82" s="271">
        <v>2</v>
      </c>
      <c r="E82" s="271">
        <v>1.0777777799999999</v>
      </c>
      <c r="F82" s="271">
        <v>1.24570494</v>
      </c>
      <c r="G82" s="271">
        <v>20</v>
      </c>
      <c r="H82" s="270">
        <v>9</v>
      </c>
      <c r="I82" s="270"/>
      <c r="J82" s="270"/>
      <c r="K82" s="270"/>
      <c r="L82" s="270"/>
      <c r="M82" s="270"/>
      <c r="N82" s="270"/>
      <c r="O82" s="270"/>
      <c r="P82" s="270"/>
      <c r="Q82" s="270"/>
      <c r="R82" s="270"/>
      <c r="S82" s="270"/>
      <c r="T82" s="270"/>
      <c r="U82" s="270"/>
      <c r="V82" s="270"/>
      <c r="W82" s="270"/>
      <c r="X82" s="270"/>
      <c r="Y82" s="270"/>
      <c r="Z82" s="270"/>
      <c r="AA82" s="270"/>
      <c r="AB82" s="270"/>
      <c r="AC82" s="270"/>
      <c r="AD82" s="270"/>
      <c r="AE82" s="270"/>
      <c r="AF82" s="270"/>
      <c r="AG82" s="270"/>
      <c r="AH82" s="270"/>
      <c r="AI82" s="270"/>
      <c r="AJ82" s="270"/>
      <c r="AK82" s="270"/>
      <c r="AL82" s="270"/>
      <c r="AM82" s="270"/>
      <c r="AN82" s="270"/>
      <c r="AO82" s="270"/>
      <c r="AP82" s="270"/>
      <c r="AQ82" s="270"/>
      <c r="AR82" s="270"/>
      <c r="AS82" s="270"/>
      <c r="AT82" s="270"/>
      <c r="AU82" s="270"/>
      <c r="AV82" s="270"/>
      <c r="AW82" s="270"/>
      <c r="AX82" s="270"/>
      <c r="AY82" s="270"/>
      <c r="AZ82" s="270"/>
      <c r="BA82" s="270"/>
      <c r="BB82" s="270"/>
      <c r="BC82" s="270"/>
      <c r="BD82" s="270"/>
      <c r="BE82" s="270"/>
      <c r="BF82" s="270"/>
      <c r="BG82" s="270"/>
      <c r="BH82" s="270"/>
      <c r="BI82" s="270"/>
      <c r="BJ82" s="270"/>
      <c r="BK82" s="270"/>
      <c r="BL82" s="270"/>
      <c r="BM82" s="270"/>
      <c r="BN82" s="270"/>
      <c r="BO82" s="270"/>
      <c r="BP82" s="270"/>
      <c r="BQ82" s="270"/>
      <c r="BR82" s="270"/>
      <c r="BS82" s="270"/>
      <c r="BT82" s="270"/>
      <c r="BU82" s="270"/>
      <c r="BV82" s="270"/>
      <c r="BW82" s="270"/>
      <c r="BX82" s="270"/>
      <c r="BY82" s="270"/>
      <c r="BZ82" s="270"/>
      <c r="CA82" s="270"/>
      <c r="CB82" s="270"/>
      <c r="CC82" s="270"/>
      <c r="CD82" s="270"/>
      <c r="CE82" s="270"/>
      <c r="CF82" s="270"/>
      <c r="CG82" s="270"/>
      <c r="CH82" s="270"/>
      <c r="CI82" s="270"/>
      <c r="CJ82" s="270"/>
      <c r="CK82" s="270"/>
      <c r="CL82" s="270"/>
      <c r="CM82" s="270"/>
      <c r="CN82" s="270"/>
      <c r="CO82" s="270"/>
      <c r="CP82" s="270"/>
      <c r="CQ82" s="270"/>
      <c r="CR82" s="270"/>
      <c r="CS82" s="270"/>
      <c r="CT82" s="270"/>
      <c r="CU82" s="270"/>
      <c r="CV82" s="270"/>
      <c r="CW82" s="270"/>
      <c r="CX82" s="270"/>
      <c r="CY82" s="270"/>
      <c r="CZ82" s="270"/>
      <c r="DA82" s="270"/>
      <c r="DB82" s="270"/>
      <c r="DC82" s="270"/>
      <c r="DD82" s="270"/>
      <c r="DE82" s="270"/>
      <c r="DF82" s="270"/>
      <c r="DG82" s="270"/>
      <c r="DH82" s="270"/>
      <c r="DI82" s="270"/>
      <c r="DJ82" s="270"/>
      <c r="DK82" s="270"/>
      <c r="DL82" s="270"/>
      <c r="DM82" s="270"/>
      <c r="DN82" s="270"/>
      <c r="DO82" s="270"/>
      <c r="DP82" s="270"/>
      <c r="DQ82" s="270"/>
      <c r="DR82" s="270"/>
      <c r="DS82" s="270"/>
      <c r="DT82" s="270"/>
      <c r="DU82" s="270"/>
      <c r="DV82" s="270"/>
      <c r="DW82" s="270"/>
      <c r="DX82" s="270"/>
      <c r="DY82" s="270"/>
      <c r="DZ82" s="270"/>
      <c r="EA82" s="270"/>
      <c r="EB82" s="270"/>
      <c r="EC82" s="270"/>
      <c r="ED82" s="270"/>
      <c r="EE82" s="270"/>
      <c r="EF82" s="270"/>
      <c r="EG82" s="270"/>
      <c r="EH82" s="270"/>
      <c r="EI82" s="270"/>
      <c r="EJ82" s="270"/>
      <c r="EK82" s="270"/>
      <c r="EL82" s="270"/>
      <c r="EM82" s="270"/>
      <c r="EN82" s="270"/>
      <c r="EO82" s="270"/>
      <c r="EP82" s="270"/>
      <c r="EQ82" s="270"/>
      <c r="ER82" s="270"/>
      <c r="ES82" s="270"/>
      <c r="ET82" s="270"/>
      <c r="EU82" s="270"/>
      <c r="EV82" s="270"/>
      <c r="EW82" s="270"/>
      <c r="EX82" s="270"/>
      <c r="EY82" s="270"/>
      <c r="EZ82" s="270"/>
      <c r="FA82" s="270"/>
      <c r="FB82" s="270"/>
      <c r="FC82" s="270"/>
      <c r="FD82" s="270"/>
      <c r="FE82" s="270"/>
      <c r="FF82" s="270"/>
      <c r="FG82" s="270"/>
      <c r="FH82" s="270"/>
      <c r="FI82" s="270"/>
      <c r="FJ82" s="270"/>
      <c r="FK82" s="270"/>
      <c r="FL82" s="270"/>
      <c r="FM82" s="270"/>
      <c r="FN82" s="270"/>
      <c r="FO82" s="270"/>
      <c r="FP82" s="270"/>
      <c r="FQ82" s="270"/>
      <c r="FR82" s="270"/>
      <c r="FS82" s="270"/>
      <c r="FT82" s="270"/>
      <c r="FU82" s="270"/>
      <c r="FV82" s="270"/>
      <c r="FW82" s="270"/>
      <c r="FX82" s="270"/>
      <c r="FY82" s="270"/>
      <c r="FZ82" s="270"/>
      <c r="GA82" s="270"/>
      <c r="GB82" s="270"/>
      <c r="GC82" s="270"/>
      <c r="GD82" s="270"/>
      <c r="GE82" s="270"/>
      <c r="GF82" s="270"/>
      <c r="GG82" s="270"/>
      <c r="GH82" s="270"/>
      <c r="GI82" s="270"/>
      <c r="GJ82" s="270"/>
      <c r="GK82" s="270"/>
      <c r="GL82" s="270"/>
      <c r="GM82" s="270"/>
      <c r="GN82" s="270"/>
      <c r="GO82" s="270"/>
      <c r="GP82" s="270"/>
      <c r="GQ82" s="270"/>
      <c r="GR82" s="270"/>
      <c r="GS82" s="270"/>
      <c r="GT82" s="270"/>
      <c r="GU82" s="270"/>
      <c r="GV82" s="270"/>
      <c r="GW82" s="270"/>
      <c r="GX82" s="270"/>
      <c r="GY82" s="270"/>
      <c r="GZ82" s="270"/>
      <c r="HA82" s="270"/>
      <c r="HB82" s="270"/>
      <c r="HC82" s="270"/>
      <c r="HD82" s="270"/>
      <c r="HE82" s="270"/>
      <c r="HF82" s="270"/>
      <c r="HG82" s="270"/>
      <c r="HH82" s="270"/>
      <c r="HI82" s="270"/>
      <c r="HJ82" s="270"/>
      <c r="HK82" s="270"/>
      <c r="HL82" s="270"/>
      <c r="HM82" s="270"/>
      <c r="HN82" s="270"/>
      <c r="HO82" s="270"/>
      <c r="HP82" s="270"/>
      <c r="HQ82" s="270"/>
      <c r="HR82" s="270"/>
      <c r="HS82" s="270"/>
      <c r="HT82" s="270"/>
      <c r="HU82" s="270"/>
      <c r="HV82" s="270"/>
      <c r="HW82" s="270"/>
      <c r="HX82" s="270"/>
      <c r="HY82" s="270"/>
      <c r="HZ82" s="270"/>
      <c r="IA82" s="270"/>
      <c r="IB82" s="270"/>
      <c r="IC82" s="270"/>
      <c r="ID82" s="270"/>
      <c r="IE82" s="270"/>
      <c r="IF82" s="270"/>
      <c r="IG82" s="270"/>
      <c r="IH82" s="270"/>
      <c r="II82" s="270"/>
      <c r="IJ82" s="270"/>
      <c r="IK82" s="270"/>
      <c r="IL82" s="270"/>
      <c r="IM82" s="270"/>
      <c r="IN82" s="270"/>
      <c r="IO82" s="270"/>
      <c r="IP82" s="270"/>
      <c r="IQ82" s="270"/>
      <c r="IR82" s="270"/>
      <c r="IS82" s="270"/>
      <c r="IT82" s="270"/>
      <c r="IU82" s="270"/>
      <c r="IV82" s="270"/>
    </row>
    <row r="83" spans="1:256" s="271" customFormat="1">
      <c r="A83" s="270" t="s">
        <v>561</v>
      </c>
      <c r="B83" s="271">
        <v>3.5</v>
      </c>
      <c r="C83" s="271">
        <v>4</v>
      </c>
      <c r="D83" s="271">
        <v>2</v>
      </c>
      <c r="E83" s="271">
        <v>1.24</v>
      </c>
      <c r="F83" s="271" t="s">
        <v>18</v>
      </c>
      <c r="G83" s="271">
        <v>8</v>
      </c>
      <c r="H83" s="270">
        <v>4</v>
      </c>
      <c r="I83" s="270"/>
      <c r="J83" s="270"/>
      <c r="K83" s="270"/>
      <c r="L83" s="270"/>
      <c r="M83" s="270"/>
      <c r="N83" s="270"/>
      <c r="O83" s="270"/>
      <c r="P83" s="270"/>
      <c r="Q83" s="270"/>
      <c r="R83" s="270"/>
      <c r="S83" s="270"/>
      <c r="T83" s="270"/>
      <c r="U83" s="270"/>
      <c r="V83" s="270"/>
      <c r="W83" s="270"/>
      <c r="X83" s="270"/>
      <c r="Y83" s="270"/>
      <c r="Z83" s="270"/>
      <c r="AA83" s="270"/>
      <c r="AB83" s="270"/>
      <c r="AC83" s="270"/>
      <c r="AD83" s="270"/>
      <c r="AE83" s="270"/>
      <c r="AF83" s="270"/>
      <c r="AG83" s="270"/>
      <c r="AH83" s="270"/>
      <c r="AI83" s="270"/>
      <c r="AJ83" s="270"/>
      <c r="AK83" s="270"/>
      <c r="AL83" s="270"/>
      <c r="AM83" s="270"/>
      <c r="AN83" s="270"/>
      <c r="AO83" s="270"/>
      <c r="AP83" s="270"/>
      <c r="AQ83" s="270"/>
      <c r="AR83" s="270"/>
      <c r="AS83" s="270"/>
      <c r="AT83" s="270"/>
      <c r="AU83" s="270"/>
      <c r="AV83" s="270"/>
      <c r="AW83" s="270"/>
      <c r="AX83" s="270"/>
      <c r="AY83" s="270"/>
      <c r="AZ83" s="270"/>
      <c r="BA83" s="270"/>
      <c r="BB83" s="270"/>
      <c r="BC83" s="270"/>
      <c r="BD83" s="270"/>
      <c r="BE83" s="270"/>
      <c r="BF83" s="270"/>
      <c r="BG83" s="270"/>
      <c r="BH83" s="270"/>
      <c r="BI83" s="270"/>
      <c r="BJ83" s="270"/>
      <c r="BK83" s="270"/>
      <c r="BL83" s="270"/>
      <c r="BM83" s="270"/>
      <c r="BN83" s="270"/>
      <c r="BO83" s="270"/>
      <c r="BP83" s="270"/>
      <c r="BQ83" s="270"/>
      <c r="BR83" s="270"/>
      <c r="BS83" s="270"/>
      <c r="BT83" s="270"/>
      <c r="BU83" s="270"/>
      <c r="BV83" s="270"/>
      <c r="BW83" s="270"/>
      <c r="BX83" s="270"/>
      <c r="BY83" s="270"/>
      <c r="BZ83" s="270"/>
      <c r="CA83" s="270"/>
      <c r="CB83" s="270"/>
      <c r="CC83" s="270"/>
      <c r="CD83" s="270"/>
      <c r="CE83" s="270"/>
      <c r="CF83" s="270"/>
      <c r="CG83" s="270"/>
      <c r="CH83" s="270"/>
      <c r="CI83" s="270"/>
      <c r="CJ83" s="270"/>
      <c r="CK83" s="270"/>
      <c r="CL83" s="270"/>
      <c r="CM83" s="270"/>
      <c r="CN83" s="270"/>
      <c r="CO83" s="270"/>
      <c r="CP83" s="270"/>
      <c r="CQ83" s="270"/>
      <c r="CR83" s="270"/>
      <c r="CS83" s="270"/>
      <c r="CT83" s="270"/>
      <c r="CU83" s="270"/>
      <c r="CV83" s="270"/>
      <c r="CW83" s="270"/>
      <c r="CX83" s="270"/>
      <c r="CY83" s="270"/>
      <c r="CZ83" s="270"/>
      <c r="DA83" s="270"/>
      <c r="DB83" s="270"/>
      <c r="DC83" s="270"/>
      <c r="DD83" s="270"/>
      <c r="DE83" s="270"/>
      <c r="DF83" s="270"/>
      <c r="DG83" s="270"/>
      <c r="DH83" s="270"/>
      <c r="DI83" s="270"/>
      <c r="DJ83" s="270"/>
      <c r="DK83" s="270"/>
      <c r="DL83" s="270"/>
      <c r="DM83" s="270"/>
      <c r="DN83" s="270"/>
      <c r="DO83" s="270"/>
      <c r="DP83" s="270"/>
      <c r="DQ83" s="270"/>
      <c r="DR83" s="270"/>
      <c r="DS83" s="270"/>
      <c r="DT83" s="270"/>
      <c r="DU83" s="270"/>
      <c r="DV83" s="270"/>
      <c r="DW83" s="270"/>
      <c r="DX83" s="270"/>
      <c r="DY83" s="270"/>
      <c r="DZ83" s="270"/>
      <c r="EA83" s="270"/>
      <c r="EB83" s="270"/>
      <c r="EC83" s="270"/>
      <c r="ED83" s="270"/>
      <c r="EE83" s="270"/>
      <c r="EF83" s="270"/>
      <c r="EG83" s="270"/>
      <c r="EH83" s="270"/>
      <c r="EI83" s="270"/>
      <c r="EJ83" s="270"/>
      <c r="EK83" s="270"/>
      <c r="EL83" s="270"/>
      <c r="EM83" s="270"/>
      <c r="EN83" s="270"/>
      <c r="EO83" s="270"/>
      <c r="EP83" s="270"/>
      <c r="EQ83" s="270"/>
      <c r="ER83" s="270"/>
      <c r="ES83" s="270"/>
      <c r="ET83" s="270"/>
      <c r="EU83" s="270"/>
      <c r="EV83" s="270"/>
      <c r="EW83" s="270"/>
      <c r="EX83" s="270"/>
      <c r="EY83" s="270"/>
      <c r="EZ83" s="270"/>
      <c r="FA83" s="270"/>
      <c r="FB83" s="270"/>
      <c r="FC83" s="270"/>
      <c r="FD83" s="270"/>
      <c r="FE83" s="270"/>
      <c r="FF83" s="270"/>
      <c r="FG83" s="270"/>
      <c r="FH83" s="270"/>
      <c r="FI83" s="270"/>
      <c r="FJ83" s="270"/>
      <c r="FK83" s="270"/>
      <c r="FL83" s="270"/>
      <c r="FM83" s="270"/>
      <c r="FN83" s="270"/>
      <c r="FO83" s="270"/>
      <c r="FP83" s="270"/>
      <c r="FQ83" s="270"/>
      <c r="FR83" s="270"/>
      <c r="FS83" s="270"/>
      <c r="FT83" s="270"/>
      <c r="FU83" s="270"/>
      <c r="FV83" s="270"/>
      <c r="FW83" s="270"/>
      <c r="FX83" s="270"/>
      <c r="FY83" s="270"/>
      <c r="FZ83" s="270"/>
      <c r="GA83" s="270"/>
      <c r="GB83" s="270"/>
      <c r="GC83" s="270"/>
      <c r="GD83" s="270"/>
      <c r="GE83" s="270"/>
      <c r="GF83" s="270"/>
      <c r="GG83" s="270"/>
      <c r="GH83" s="270"/>
      <c r="GI83" s="270"/>
      <c r="GJ83" s="270"/>
      <c r="GK83" s="270"/>
      <c r="GL83" s="270"/>
      <c r="GM83" s="270"/>
      <c r="GN83" s="270"/>
      <c r="GO83" s="270"/>
      <c r="GP83" s="270"/>
      <c r="GQ83" s="270"/>
      <c r="GR83" s="270"/>
      <c r="GS83" s="270"/>
      <c r="GT83" s="270"/>
      <c r="GU83" s="270"/>
      <c r="GV83" s="270"/>
      <c r="GW83" s="270"/>
      <c r="GX83" s="270"/>
      <c r="GY83" s="270"/>
      <c r="GZ83" s="270"/>
      <c r="HA83" s="270"/>
      <c r="HB83" s="270"/>
      <c r="HC83" s="270"/>
      <c r="HD83" s="270"/>
      <c r="HE83" s="270"/>
      <c r="HF83" s="270"/>
      <c r="HG83" s="270"/>
      <c r="HH83" s="270"/>
      <c r="HI83" s="270"/>
      <c r="HJ83" s="270"/>
      <c r="HK83" s="270"/>
      <c r="HL83" s="270"/>
      <c r="HM83" s="270"/>
      <c r="HN83" s="270"/>
      <c r="HO83" s="270"/>
      <c r="HP83" s="270"/>
      <c r="HQ83" s="270"/>
      <c r="HR83" s="270"/>
      <c r="HS83" s="270"/>
      <c r="HT83" s="270"/>
      <c r="HU83" s="270"/>
      <c r="HV83" s="270"/>
      <c r="HW83" s="270"/>
      <c r="HX83" s="270"/>
      <c r="HY83" s="270"/>
      <c r="HZ83" s="270"/>
      <c r="IA83" s="270"/>
      <c r="IB83" s="270"/>
      <c r="IC83" s="270"/>
      <c r="ID83" s="270"/>
      <c r="IE83" s="270"/>
      <c r="IF83" s="270"/>
      <c r="IG83" s="270"/>
      <c r="IH83" s="270"/>
      <c r="II83" s="270"/>
      <c r="IJ83" s="270"/>
      <c r="IK83" s="270"/>
      <c r="IL83" s="270"/>
      <c r="IM83" s="270"/>
      <c r="IN83" s="270"/>
      <c r="IO83" s="270"/>
      <c r="IP83" s="270"/>
      <c r="IQ83" s="270"/>
      <c r="IR83" s="270"/>
      <c r="IS83" s="270"/>
      <c r="IT83" s="270"/>
      <c r="IU83" s="270"/>
      <c r="IV83" s="270"/>
    </row>
    <row r="84" spans="1:256" s="271" customFormat="1">
      <c r="A84" s="270" t="s">
        <v>561</v>
      </c>
      <c r="B84" s="271">
        <v>5.8</v>
      </c>
      <c r="C84" s="271">
        <v>8.5</v>
      </c>
      <c r="D84" s="271">
        <v>1</v>
      </c>
      <c r="E84" s="271">
        <v>1.0011111109999999</v>
      </c>
      <c r="F84" s="271" t="s">
        <v>18</v>
      </c>
      <c r="G84" s="271">
        <v>5</v>
      </c>
      <c r="H84" s="270">
        <v>10</v>
      </c>
      <c r="I84" s="270"/>
      <c r="J84" s="270"/>
      <c r="K84" s="270"/>
      <c r="L84" s="270"/>
      <c r="M84" s="270"/>
      <c r="N84" s="270"/>
      <c r="O84" s="270"/>
      <c r="P84" s="270"/>
      <c r="Q84" s="270"/>
      <c r="R84" s="270"/>
      <c r="S84" s="270"/>
      <c r="T84" s="270"/>
      <c r="U84" s="270"/>
      <c r="V84" s="270"/>
      <c r="W84" s="270"/>
      <c r="X84" s="270"/>
      <c r="Y84" s="270"/>
      <c r="Z84" s="270"/>
      <c r="AA84" s="270"/>
      <c r="AB84" s="270"/>
      <c r="AC84" s="270"/>
      <c r="AD84" s="270"/>
      <c r="AE84" s="270"/>
      <c r="AF84" s="270"/>
      <c r="AG84" s="270"/>
      <c r="AH84" s="270"/>
      <c r="AI84" s="270"/>
      <c r="AJ84" s="270"/>
      <c r="AK84" s="270"/>
      <c r="AL84" s="270"/>
      <c r="AM84" s="270"/>
      <c r="AN84" s="270"/>
      <c r="AO84" s="270"/>
      <c r="AP84" s="270"/>
      <c r="AQ84" s="270"/>
      <c r="AR84" s="270"/>
      <c r="AS84" s="270"/>
      <c r="AT84" s="270"/>
      <c r="AU84" s="270"/>
      <c r="AV84" s="270"/>
      <c r="AW84" s="270"/>
      <c r="AX84" s="270"/>
      <c r="AY84" s="270"/>
      <c r="AZ84" s="270"/>
      <c r="BA84" s="270"/>
      <c r="BB84" s="270"/>
      <c r="BC84" s="270"/>
      <c r="BD84" s="270"/>
      <c r="BE84" s="270"/>
      <c r="BF84" s="270"/>
      <c r="BG84" s="270"/>
      <c r="BH84" s="270"/>
      <c r="BI84" s="270"/>
      <c r="BJ84" s="270"/>
      <c r="BK84" s="270"/>
      <c r="BL84" s="270"/>
      <c r="BM84" s="270"/>
      <c r="BN84" s="270"/>
      <c r="BO84" s="270"/>
      <c r="BP84" s="270"/>
      <c r="BQ84" s="270"/>
      <c r="BR84" s="270"/>
      <c r="BS84" s="270"/>
      <c r="BT84" s="270"/>
      <c r="BU84" s="270"/>
      <c r="BV84" s="270"/>
      <c r="BW84" s="270"/>
      <c r="BX84" s="270"/>
      <c r="BY84" s="270"/>
      <c r="BZ84" s="270"/>
      <c r="CA84" s="270"/>
      <c r="CB84" s="270"/>
      <c r="CC84" s="270"/>
      <c r="CD84" s="270"/>
      <c r="CE84" s="270"/>
      <c r="CF84" s="270"/>
      <c r="CG84" s="270"/>
      <c r="CH84" s="270"/>
      <c r="CI84" s="270"/>
      <c r="CJ84" s="270"/>
      <c r="CK84" s="270"/>
      <c r="CL84" s="270"/>
      <c r="CM84" s="270"/>
      <c r="CN84" s="270"/>
      <c r="CO84" s="270"/>
      <c r="CP84" s="270"/>
      <c r="CQ84" s="270"/>
      <c r="CR84" s="270"/>
      <c r="CS84" s="270"/>
      <c r="CT84" s="270"/>
      <c r="CU84" s="270"/>
      <c r="CV84" s="270"/>
      <c r="CW84" s="270"/>
      <c r="CX84" s="270"/>
      <c r="CY84" s="270"/>
      <c r="CZ84" s="270"/>
      <c r="DA84" s="270"/>
      <c r="DB84" s="270"/>
      <c r="DC84" s="270"/>
      <c r="DD84" s="270"/>
      <c r="DE84" s="270"/>
      <c r="DF84" s="270"/>
      <c r="DG84" s="270"/>
      <c r="DH84" s="270"/>
      <c r="DI84" s="270"/>
      <c r="DJ84" s="270"/>
      <c r="DK84" s="270"/>
      <c r="DL84" s="270"/>
      <c r="DM84" s="270"/>
      <c r="DN84" s="270"/>
      <c r="DO84" s="270"/>
      <c r="DP84" s="270"/>
      <c r="DQ84" s="270"/>
      <c r="DR84" s="270"/>
      <c r="DS84" s="270"/>
      <c r="DT84" s="270"/>
      <c r="DU84" s="270"/>
      <c r="DV84" s="270"/>
      <c r="DW84" s="270"/>
      <c r="DX84" s="270"/>
      <c r="DY84" s="270"/>
      <c r="DZ84" s="270"/>
      <c r="EA84" s="270"/>
      <c r="EB84" s="270"/>
      <c r="EC84" s="270"/>
      <c r="ED84" s="270"/>
      <c r="EE84" s="270"/>
      <c r="EF84" s="270"/>
      <c r="EG84" s="270"/>
      <c r="EH84" s="270"/>
      <c r="EI84" s="270"/>
      <c r="EJ84" s="270"/>
      <c r="EK84" s="270"/>
      <c r="EL84" s="270"/>
      <c r="EM84" s="270"/>
      <c r="EN84" s="270"/>
      <c r="EO84" s="270"/>
      <c r="EP84" s="270"/>
      <c r="EQ84" s="270"/>
      <c r="ER84" s="270"/>
      <c r="ES84" s="270"/>
      <c r="ET84" s="270"/>
      <c r="EU84" s="270"/>
      <c r="EV84" s="270"/>
      <c r="EW84" s="270"/>
      <c r="EX84" s="270"/>
      <c r="EY84" s="270"/>
      <c r="EZ84" s="270"/>
      <c r="FA84" s="270"/>
      <c r="FB84" s="270"/>
      <c r="FC84" s="270"/>
      <c r="FD84" s="270"/>
      <c r="FE84" s="270"/>
      <c r="FF84" s="270"/>
      <c r="FG84" s="270"/>
      <c r="FH84" s="270"/>
      <c r="FI84" s="270"/>
      <c r="FJ84" s="270"/>
      <c r="FK84" s="270"/>
      <c r="FL84" s="270"/>
      <c r="FM84" s="270"/>
      <c r="FN84" s="270"/>
      <c r="FO84" s="270"/>
      <c r="FP84" s="270"/>
      <c r="FQ84" s="270"/>
      <c r="FR84" s="270"/>
      <c r="FS84" s="270"/>
      <c r="FT84" s="270"/>
      <c r="FU84" s="270"/>
      <c r="FV84" s="270"/>
      <c r="FW84" s="270"/>
      <c r="FX84" s="270"/>
      <c r="FY84" s="270"/>
      <c r="FZ84" s="270"/>
      <c r="GA84" s="270"/>
      <c r="GB84" s="270"/>
      <c r="GC84" s="270"/>
      <c r="GD84" s="270"/>
      <c r="GE84" s="270"/>
      <c r="GF84" s="270"/>
      <c r="GG84" s="270"/>
      <c r="GH84" s="270"/>
      <c r="GI84" s="270"/>
      <c r="GJ84" s="270"/>
      <c r="GK84" s="270"/>
      <c r="GL84" s="270"/>
      <c r="GM84" s="270"/>
      <c r="GN84" s="270"/>
      <c r="GO84" s="270"/>
      <c r="GP84" s="270"/>
      <c r="GQ84" s="270"/>
      <c r="GR84" s="270"/>
      <c r="GS84" s="270"/>
      <c r="GT84" s="270"/>
      <c r="GU84" s="270"/>
      <c r="GV84" s="270"/>
      <c r="GW84" s="270"/>
      <c r="GX84" s="270"/>
      <c r="GY84" s="270"/>
      <c r="GZ84" s="270"/>
      <c r="HA84" s="270"/>
      <c r="HB84" s="270"/>
      <c r="HC84" s="270"/>
      <c r="HD84" s="270"/>
      <c r="HE84" s="270"/>
      <c r="HF84" s="270"/>
      <c r="HG84" s="270"/>
      <c r="HH84" s="270"/>
      <c r="HI84" s="270"/>
      <c r="HJ84" s="270"/>
      <c r="HK84" s="270"/>
      <c r="HL84" s="270"/>
      <c r="HM84" s="270"/>
      <c r="HN84" s="270"/>
      <c r="HO84" s="270"/>
      <c r="HP84" s="270"/>
      <c r="HQ84" s="270"/>
      <c r="HR84" s="270"/>
      <c r="HS84" s="270"/>
      <c r="HT84" s="270"/>
      <c r="HU84" s="270"/>
      <c r="HV84" s="270"/>
      <c r="HW84" s="270"/>
      <c r="HX84" s="270"/>
      <c r="HY84" s="270"/>
      <c r="HZ84" s="270"/>
      <c r="IA84" s="270"/>
      <c r="IB84" s="270"/>
      <c r="IC84" s="270"/>
      <c r="ID84" s="270"/>
      <c r="IE84" s="270"/>
      <c r="IF84" s="270"/>
      <c r="IG84" s="270"/>
      <c r="IH84" s="270"/>
      <c r="II84" s="270"/>
      <c r="IJ84" s="270"/>
      <c r="IK84" s="270"/>
      <c r="IL84" s="270"/>
      <c r="IM84" s="270"/>
      <c r="IN84" s="270"/>
      <c r="IO84" s="270"/>
      <c r="IP84" s="270"/>
      <c r="IQ84" s="270"/>
      <c r="IR84" s="270"/>
      <c r="IS84" s="270"/>
      <c r="IT84" s="270"/>
      <c r="IU84" s="270"/>
      <c r="IV84" s="270"/>
    </row>
    <row r="85" spans="1:256" s="271" customFormat="1">
      <c r="A85" s="270" t="s">
        <v>561</v>
      </c>
      <c r="B85" s="271">
        <v>3.2</v>
      </c>
      <c r="C85" s="271">
        <v>3.5</v>
      </c>
      <c r="D85" s="271">
        <v>1</v>
      </c>
      <c r="E85" s="271">
        <v>1</v>
      </c>
      <c r="F85" s="271" t="s">
        <v>18</v>
      </c>
      <c r="G85" s="271">
        <v>6</v>
      </c>
      <c r="H85" s="270">
        <v>2</v>
      </c>
      <c r="I85" s="270"/>
      <c r="J85" s="270"/>
      <c r="K85" s="270"/>
      <c r="L85" s="270"/>
      <c r="M85" s="270"/>
      <c r="N85" s="270"/>
      <c r="O85" s="270"/>
      <c r="P85" s="270"/>
      <c r="Q85" s="270"/>
      <c r="R85" s="270"/>
      <c r="S85" s="270"/>
      <c r="T85" s="270"/>
      <c r="U85" s="270"/>
      <c r="V85" s="270"/>
      <c r="W85" s="270"/>
      <c r="X85" s="270"/>
      <c r="Y85" s="270"/>
      <c r="Z85" s="270"/>
      <c r="AA85" s="270"/>
      <c r="AB85" s="270"/>
      <c r="AC85" s="270"/>
      <c r="AD85" s="270"/>
      <c r="AE85" s="270"/>
      <c r="AF85" s="270"/>
      <c r="AG85" s="270"/>
      <c r="AH85" s="270"/>
      <c r="AI85" s="270"/>
      <c r="AJ85" s="270"/>
      <c r="AK85" s="270"/>
      <c r="AL85" s="270"/>
      <c r="AM85" s="270"/>
      <c r="AN85" s="270"/>
      <c r="AO85" s="270"/>
      <c r="AP85" s="270"/>
      <c r="AQ85" s="270"/>
      <c r="AR85" s="270"/>
      <c r="AS85" s="270"/>
      <c r="AT85" s="270"/>
      <c r="AU85" s="270"/>
      <c r="AV85" s="270"/>
      <c r="AW85" s="270"/>
      <c r="AX85" s="270"/>
      <c r="AY85" s="270"/>
      <c r="AZ85" s="270"/>
      <c r="BA85" s="270"/>
      <c r="BB85" s="270"/>
      <c r="BC85" s="270"/>
      <c r="BD85" s="270"/>
      <c r="BE85" s="270"/>
      <c r="BF85" s="270"/>
      <c r="BG85" s="270"/>
      <c r="BH85" s="270"/>
      <c r="BI85" s="270"/>
      <c r="BJ85" s="270"/>
      <c r="BK85" s="270"/>
      <c r="BL85" s="270"/>
      <c r="BM85" s="270"/>
      <c r="BN85" s="270"/>
      <c r="BO85" s="270"/>
      <c r="BP85" s="270"/>
      <c r="BQ85" s="270"/>
      <c r="BR85" s="270"/>
      <c r="BS85" s="270"/>
      <c r="BT85" s="270"/>
      <c r="BU85" s="270"/>
      <c r="BV85" s="270"/>
      <c r="BW85" s="270"/>
      <c r="BX85" s="270"/>
      <c r="BY85" s="270"/>
      <c r="BZ85" s="270"/>
      <c r="CA85" s="270"/>
      <c r="CB85" s="270"/>
      <c r="CC85" s="270"/>
      <c r="CD85" s="270"/>
      <c r="CE85" s="270"/>
      <c r="CF85" s="270"/>
      <c r="CG85" s="270"/>
      <c r="CH85" s="270"/>
      <c r="CI85" s="270"/>
      <c r="CJ85" s="270"/>
      <c r="CK85" s="270"/>
      <c r="CL85" s="270"/>
      <c r="CM85" s="270"/>
      <c r="CN85" s="270"/>
      <c r="CO85" s="270"/>
      <c r="CP85" s="270"/>
      <c r="CQ85" s="270"/>
      <c r="CR85" s="270"/>
      <c r="CS85" s="270"/>
      <c r="CT85" s="270"/>
      <c r="CU85" s="270"/>
      <c r="CV85" s="270"/>
      <c r="CW85" s="270"/>
      <c r="CX85" s="270"/>
      <c r="CY85" s="270"/>
      <c r="CZ85" s="270"/>
      <c r="DA85" s="270"/>
      <c r="DB85" s="270"/>
      <c r="DC85" s="270"/>
      <c r="DD85" s="270"/>
      <c r="DE85" s="270"/>
      <c r="DF85" s="270"/>
      <c r="DG85" s="270"/>
      <c r="DH85" s="270"/>
      <c r="DI85" s="270"/>
      <c r="DJ85" s="270"/>
      <c r="DK85" s="270"/>
      <c r="DL85" s="270"/>
      <c r="DM85" s="270"/>
      <c r="DN85" s="270"/>
      <c r="DO85" s="270"/>
      <c r="DP85" s="270"/>
      <c r="DQ85" s="270"/>
      <c r="DR85" s="270"/>
      <c r="DS85" s="270"/>
      <c r="DT85" s="270"/>
      <c r="DU85" s="270"/>
      <c r="DV85" s="270"/>
      <c r="DW85" s="270"/>
      <c r="DX85" s="270"/>
      <c r="DY85" s="270"/>
      <c r="DZ85" s="270"/>
      <c r="EA85" s="270"/>
      <c r="EB85" s="270"/>
      <c r="EC85" s="270"/>
      <c r="ED85" s="270"/>
      <c r="EE85" s="270"/>
      <c r="EF85" s="270"/>
      <c r="EG85" s="270"/>
      <c r="EH85" s="270"/>
      <c r="EI85" s="270"/>
      <c r="EJ85" s="270"/>
      <c r="EK85" s="270"/>
      <c r="EL85" s="270"/>
      <c r="EM85" s="270"/>
      <c r="EN85" s="270"/>
      <c r="EO85" s="270"/>
      <c r="EP85" s="270"/>
      <c r="EQ85" s="270"/>
      <c r="ER85" s="270"/>
      <c r="ES85" s="270"/>
      <c r="ET85" s="270"/>
      <c r="EU85" s="270"/>
      <c r="EV85" s="270"/>
      <c r="EW85" s="270"/>
      <c r="EX85" s="270"/>
      <c r="EY85" s="270"/>
      <c r="EZ85" s="270"/>
      <c r="FA85" s="270"/>
      <c r="FB85" s="270"/>
      <c r="FC85" s="270"/>
      <c r="FD85" s="270"/>
      <c r="FE85" s="270"/>
      <c r="FF85" s="270"/>
      <c r="FG85" s="270"/>
      <c r="FH85" s="270"/>
      <c r="FI85" s="270"/>
      <c r="FJ85" s="270"/>
      <c r="FK85" s="270"/>
      <c r="FL85" s="270"/>
      <c r="FM85" s="270"/>
      <c r="FN85" s="270"/>
      <c r="FO85" s="270"/>
      <c r="FP85" s="270"/>
      <c r="FQ85" s="270"/>
      <c r="FR85" s="270"/>
      <c r="FS85" s="270"/>
      <c r="FT85" s="270"/>
      <c r="FU85" s="270"/>
      <c r="FV85" s="270"/>
      <c r="FW85" s="270"/>
      <c r="FX85" s="270"/>
      <c r="FY85" s="270"/>
      <c r="FZ85" s="270"/>
      <c r="GA85" s="270"/>
      <c r="GB85" s="270"/>
      <c r="GC85" s="270"/>
      <c r="GD85" s="270"/>
      <c r="GE85" s="270"/>
      <c r="GF85" s="270"/>
      <c r="GG85" s="270"/>
      <c r="GH85" s="270"/>
      <c r="GI85" s="270"/>
      <c r="GJ85" s="270"/>
      <c r="GK85" s="270"/>
      <c r="GL85" s="270"/>
      <c r="GM85" s="270"/>
      <c r="GN85" s="270"/>
      <c r="GO85" s="270"/>
      <c r="GP85" s="270"/>
      <c r="GQ85" s="270"/>
      <c r="GR85" s="270"/>
      <c r="GS85" s="270"/>
      <c r="GT85" s="270"/>
      <c r="GU85" s="270"/>
      <c r="GV85" s="270"/>
      <c r="GW85" s="270"/>
      <c r="GX85" s="270"/>
      <c r="GY85" s="270"/>
      <c r="GZ85" s="270"/>
      <c r="HA85" s="270"/>
      <c r="HB85" s="270"/>
      <c r="HC85" s="270"/>
      <c r="HD85" s="270"/>
      <c r="HE85" s="270"/>
      <c r="HF85" s="270"/>
      <c r="HG85" s="270"/>
      <c r="HH85" s="270"/>
      <c r="HI85" s="270"/>
      <c r="HJ85" s="270"/>
      <c r="HK85" s="270"/>
      <c r="HL85" s="270"/>
      <c r="HM85" s="270"/>
      <c r="HN85" s="270"/>
      <c r="HO85" s="270"/>
      <c r="HP85" s="270"/>
      <c r="HQ85" s="270"/>
      <c r="HR85" s="270"/>
      <c r="HS85" s="270"/>
      <c r="HT85" s="270"/>
      <c r="HU85" s="270"/>
      <c r="HV85" s="270"/>
      <c r="HW85" s="270"/>
      <c r="HX85" s="270"/>
      <c r="HY85" s="270"/>
      <c r="HZ85" s="270"/>
      <c r="IA85" s="270"/>
      <c r="IB85" s="270"/>
      <c r="IC85" s="270"/>
      <c r="ID85" s="270"/>
      <c r="IE85" s="270"/>
      <c r="IF85" s="270"/>
      <c r="IG85" s="270"/>
      <c r="IH85" s="270"/>
      <c r="II85" s="270"/>
      <c r="IJ85" s="270"/>
      <c r="IK85" s="270"/>
      <c r="IL85" s="270"/>
      <c r="IM85" s="270"/>
      <c r="IN85" s="270"/>
      <c r="IO85" s="270"/>
      <c r="IP85" s="270"/>
      <c r="IQ85" s="270"/>
      <c r="IR85" s="270"/>
      <c r="IS85" s="270"/>
      <c r="IT85" s="270"/>
      <c r="IU85" s="270"/>
      <c r="IV85" s="270"/>
    </row>
    <row r="86" spans="1:256" s="271" customFormat="1">
      <c r="A86" s="270" t="s">
        <v>561</v>
      </c>
      <c r="B86" s="270">
        <v>-7</v>
      </c>
      <c r="C86" s="270">
        <v>-7</v>
      </c>
      <c r="D86" s="270">
        <v>1</v>
      </c>
      <c r="E86" s="270">
        <v>1</v>
      </c>
      <c r="F86" s="270" t="s">
        <v>18</v>
      </c>
      <c r="G86" s="270">
        <v>6</v>
      </c>
      <c r="H86" s="270" t="s">
        <v>18</v>
      </c>
      <c r="I86" s="270"/>
      <c r="J86" s="270"/>
      <c r="K86" s="270"/>
      <c r="L86" s="270"/>
      <c r="M86" s="270"/>
      <c r="N86" s="270"/>
      <c r="O86" s="270"/>
      <c r="P86" s="270"/>
      <c r="Q86" s="270"/>
      <c r="R86" s="270"/>
      <c r="S86" s="270"/>
      <c r="T86" s="270"/>
      <c r="U86" s="270"/>
      <c r="V86" s="270"/>
      <c r="W86" s="270"/>
      <c r="X86" s="270"/>
      <c r="Y86" s="270"/>
      <c r="Z86" s="270"/>
      <c r="AA86" s="270"/>
      <c r="AB86" s="270"/>
      <c r="AC86" s="270"/>
      <c r="AD86" s="270"/>
      <c r="AE86" s="270"/>
      <c r="AF86" s="270"/>
      <c r="AG86" s="270"/>
      <c r="AH86" s="270"/>
      <c r="AI86" s="270"/>
      <c r="AJ86" s="270"/>
      <c r="AK86" s="270"/>
      <c r="AL86" s="270"/>
      <c r="AM86" s="270"/>
      <c r="AN86" s="270"/>
      <c r="AO86" s="270"/>
      <c r="AP86" s="270"/>
      <c r="AQ86" s="270"/>
      <c r="AR86" s="270"/>
      <c r="AS86" s="270"/>
      <c r="AT86" s="270"/>
      <c r="AU86" s="270"/>
      <c r="AV86" s="270"/>
      <c r="AW86" s="270"/>
      <c r="AX86" s="270"/>
      <c r="AY86" s="270"/>
      <c r="AZ86" s="270"/>
      <c r="BA86" s="270"/>
      <c r="BB86" s="270"/>
      <c r="BC86" s="270"/>
      <c r="BD86" s="270"/>
      <c r="BE86" s="270"/>
      <c r="BF86" s="270"/>
      <c r="BG86" s="270"/>
      <c r="BH86" s="270"/>
      <c r="BI86" s="270"/>
      <c r="BJ86" s="270"/>
      <c r="BK86" s="270"/>
      <c r="BL86" s="270"/>
      <c r="BM86" s="270"/>
      <c r="BN86" s="270"/>
      <c r="BO86" s="270"/>
      <c r="BP86" s="270"/>
      <c r="BQ86" s="270"/>
      <c r="BR86" s="270"/>
      <c r="BS86" s="270"/>
      <c r="BT86" s="270"/>
      <c r="BU86" s="270"/>
      <c r="BV86" s="270"/>
      <c r="BW86" s="270"/>
      <c r="BX86" s="270"/>
      <c r="BY86" s="270"/>
      <c r="BZ86" s="270"/>
      <c r="CA86" s="270"/>
      <c r="CB86" s="270"/>
      <c r="CC86" s="270"/>
      <c r="CD86" s="270"/>
      <c r="CE86" s="270"/>
      <c r="CF86" s="270"/>
      <c r="CG86" s="270"/>
      <c r="CH86" s="270"/>
      <c r="CI86" s="270"/>
      <c r="CJ86" s="270"/>
      <c r="CK86" s="270"/>
      <c r="CL86" s="270"/>
      <c r="CM86" s="270"/>
      <c r="CN86" s="270"/>
      <c r="CO86" s="270"/>
      <c r="CP86" s="270"/>
      <c r="CQ86" s="270"/>
      <c r="CR86" s="270"/>
      <c r="CS86" s="270"/>
      <c r="CT86" s="270"/>
      <c r="CU86" s="270"/>
      <c r="CV86" s="270"/>
      <c r="CW86" s="270"/>
      <c r="CX86" s="270"/>
      <c r="CY86" s="270"/>
      <c r="CZ86" s="270"/>
      <c r="DA86" s="270"/>
      <c r="DB86" s="270"/>
      <c r="DC86" s="270"/>
      <c r="DD86" s="270"/>
      <c r="DE86" s="270"/>
      <c r="DF86" s="270"/>
      <c r="DG86" s="270"/>
      <c r="DH86" s="270"/>
      <c r="DI86" s="270"/>
      <c r="DJ86" s="270"/>
      <c r="DK86" s="270"/>
      <c r="DL86" s="270"/>
      <c r="DM86" s="270"/>
      <c r="DN86" s="270"/>
      <c r="DO86" s="270"/>
      <c r="DP86" s="270"/>
      <c r="DQ86" s="270"/>
      <c r="DR86" s="270"/>
      <c r="DS86" s="270"/>
      <c r="DT86" s="270"/>
      <c r="DU86" s="270"/>
      <c r="DV86" s="270"/>
      <c r="DW86" s="270"/>
      <c r="DX86" s="270"/>
      <c r="DY86" s="270"/>
      <c r="DZ86" s="270"/>
      <c r="EA86" s="270"/>
      <c r="EB86" s="270"/>
      <c r="EC86" s="270"/>
      <c r="ED86" s="270"/>
      <c r="EE86" s="270"/>
      <c r="EF86" s="270"/>
      <c r="EG86" s="270"/>
      <c r="EH86" s="270"/>
      <c r="EI86" s="270"/>
      <c r="EJ86" s="270"/>
      <c r="EK86" s="270"/>
      <c r="EL86" s="270"/>
      <c r="EM86" s="270"/>
      <c r="EN86" s="270"/>
      <c r="EO86" s="270"/>
      <c r="EP86" s="270"/>
      <c r="EQ86" s="270"/>
      <c r="ER86" s="270"/>
      <c r="ES86" s="270"/>
      <c r="ET86" s="270"/>
      <c r="EU86" s="270"/>
      <c r="EV86" s="270"/>
      <c r="EW86" s="270"/>
      <c r="EX86" s="270"/>
      <c r="EY86" s="270"/>
      <c r="EZ86" s="270"/>
      <c r="FA86" s="270"/>
      <c r="FB86" s="270"/>
      <c r="FC86" s="270"/>
      <c r="FD86" s="270"/>
      <c r="FE86" s="270"/>
      <c r="FF86" s="270"/>
      <c r="FG86" s="270"/>
      <c r="FH86" s="270"/>
      <c r="FI86" s="270"/>
      <c r="FJ86" s="270"/>
      <c r="FK86" s="270"/>
      <c r="FL86" s="270"/>
      <c r="FM86" s="270"/>
      <c r="FN86" s="270"/>
      <c r="FO86" s="270"/>
      <c r="FP86" s="270"/>
      <c r="FQ86" s="270"/>
      <c r="FR86" s="270"/>
      <c r="FS86" s="270"/>
      <c r="FT86" s="270"/>
      <c r="FU86" s="270"/>
      <c r="FV86" s="270"/>
      <c r="FW86" s="270"/>
      <c r="FX86" s="270"/>
      <c r="FY86" s="270"/>
      <c r="FZ86" s="270"/>
      <c r="GA86" s="270"/>
      <c r="GB86" s="270"/>
      <c r="GC86" s="270"/>
      <c r="GD86" s="270"/>
      <c r="GE86" s="270"/>
      <c r="GF86" s="270"/>
      <c r="GG86" s="270"/>
      <c r="GH86" s="270"/>
      <c r="GI86" s="270"/>
      <c r="GJ86" s="270"/>
      <c r="GK86" s="270"/>
      <c r="GL86" s="270"/>
      <c r="GM86" s="270"/>
      <c r="GN86" s="270"/>
      <c r="GO86" s="270"/>
      <c r="GP86" s="270"/>
      <c r="GQ86" s="270"/>
      <c r="GR86" s="270"/>
      <c r="GS86" s="270"/>
      <c r="GT86" s="270"/>
      <c r="GU86" s="270"/>
      <c r="GV86" s="270"/>
      <c r="GW86" s="270"/>
      <c r="GX86" s="270"/>
      <c r="GY86" s="270"/>
      <c r="GZ86" s="270"/>
      <c r="HA86" s="270"/>
      <c r="HB86" s="270"/>
      <c r="HC86" s="270"/>
      <c r="HD86" s="270"/>
      <c r="HE86" s="270"/>
      <c r="HF86" s="270"/>
      <c r="HG86" s="270"/>
      <c r="HH86" s="270"/>
      <c r="HI86" s="270"/>
      <c r="HJ86" s="270"/>
      <c r="HK86" s="270"/>
      <c r="HL86" s="270"/>
      <c r="HM86" s="270"/>
      <c r="HN86" s="270"/>
      <c r="HO86" s="270"/>
      <c r="HP86" s="270"/>
      <c r="HQ86" s="270"/>
      <c r="HR86" s="270"/>
      <c r="HS86" s="270"/>
      <c r="HT86" s="270"/>
      <c r="HU86" s="270"/>
      <c r="HV86" s="270"/>
      <c r="HW86" s="270"/>
      <c r="HX86" s="270"/>
      <c r="HY86" s="270"/>
      <c r="HZ86" s="270"/>
      <c r="IA86" s="270"/>
      <c r="IB86" s="270"/>
      <c r="IC86" s="270"/>
      <c r="ID86" s="270"/>
      <c r="IE86" s="270"/>
      <c r="IF86" s="270"/>
      <c r="IG86" s="270"/>
      <c r="IH86" s="270"/>
      <c r="II86" s="270"/>
      <c r="IJ86" s="270"/>
      <c r="IK86" s="270"/>
      <c r="IL86" s="270"/>
      <c r="IM86" s="270"/>
      <c r="IN86" s="270"/>
      <c r="IO86" s="270"/>
      <c r="IP86" s="270"/>
      <c r="IQ86" s="270"/>
      <c r="IR86" s="270"/>
      <c r="IS86" s="270"/>
      <c r="IT86" s="270"/>
      <c r="IU86" s="270"/>
      <c r="IV86" s="270"/>
    </row>
    <row r="87" spans="1:256" s="271" customFormat="1">
      <c r="A87" s="270" t="s">
        <v>561</v>
      </c>
      <c r="B87" s="270">
        <v>3</v>
      </c>
      <c r="C87" s="270">
        <v>5</v>
      </c>
      <c r="D87" s="271">
        <v>2</v>
      </c>
      <c r="E87" s="270">
        <v>1.0222222000000001</v>
      </c>
      <c r="F87" s="270">
        <f>AVERAGE('Data by Q'!I44:I48)</f>
        <v>0.93839698842000685</v>
      </c>
      <c r="G87" s="270">
        <v>11</v>
      </c>
      <c r="H87" s="270">
        <v>2</v>
      </c>
      <c r="I87" s="270"/>
      <c r="J87" s="270"/>
      <c r="K87" s="270"/>
      <c r="L87" s="270"/>
      <c r="M87" s="270"/>
      <c r="N87" s="270"/>
      <c r="O87" s="270"/>
      <c r="P87" s="270"/>
      <c r="Q87" s="270"/>
      <c r="R87" s="270"/>
      <c r="S87" s="270"/>
      <c r="T87" s="270"/>
      <c r="U87" s="270"/>
      <c r="V87" s="270"/>
      <c r="W87" s="270"/>
      <c r="X87" s="270"/>
      <c r="Y87" s="270"/>
      <c r="Z87" s="270"/>
      <c r="AA87" s="270"/>
      <c r="AB87" s="270"/>
      <c r="AC87" s="270"/>
      <c r="AD87" s="270"/>
      <c r="AE87" s="270"/>
      <c r="AF87" s="270"/>
      <c r="AG87" s="270"/>
      <c r="AH87" s="270"/>
      <c r="AI87" s="270"/>
      <c r="AJ87" s="270"/>
      <c r="AK87" s="270"/>
      <c r="AL87" s="270"/>
      <c r="AM87" s="270"/>
      <c r="AN87" s="270"/>
      <c r="AO87" s="270"/>
      <c r="AP87" s="270"/>
      <c r="AQ87" s="270"/>
      <c r="AR87" s="270"/>
      <c r="AS87" s="270"/>
      <c r="AT87" s="270"/>
      <c r="AU87" s="270"/>
      <c r="AV87" s="270"/>
      <c r="AW87" s="270"/>
      <c r="AX87" s="270"/>
      <c r="AY87" s="270"/>
      <c r="AZ87" s="270"/>
      <c r="BA87" s="270"/>
      <c r="BB87" s="270"/>
      <c r="BC87" s="270"/>
      <c r="BD87" s="270"/>
      <c r="BE87" s="270"/>
      <c r="BF87" s="270"/>
      <c r="BG87" s="270"/>
      <c r="BH87" s="270"/>
      <c r="BI87" s="270"/>
      <c r="BJ87" s="270"/>
      <c r="BK87" s="270"/>
      <c r="BL87" s="270"/>
      <c r="BM87" s="270"/>
      <c r="BN87" s="270"/>
      <c r="BO87" s="270"/>
      <c r="BP87" s="270"/>
      <c r="BQ87" s="270"/>
      <c r="BR87" s="270"/>
      <c r="BS87" s="270"/>
      <c r="BT87" s="270"/>
      <c r="BU87" s="270"/>
      <c r="BV87" s="270"/>
      <c r="BW87" s="270"/>
      <c r="BX87" s="270"/>
      <c r="BY87" s="270"/>
      <c r="BZ87" s="270"/>
      <c r="CA87" s="270"/>
      <c r="CB87" s="270"/>
      <c r="CC87" s="270"/>
      <c r="CD87" s="270"/>
      <c r="CE87" s="270"/>
      <c r="CF87" s="270"/>
      <c r="CG87" s="270"/>
      <c r="CH87" s="270"/>
      <c r="CI87" s="270"/>
      <c r="CJ87" s="270"/>
      <c r="CK87" s="270"/>
      <c r="CL87" s="270"/>
      <c r="CM87" s="270"/>
      <c r="CN87" s="270"/>
      <c r="CO87" s="270"/>
      <c r="CP87" s="270"/>
      <c r="CQ87" s="270"/>
      <c r="CR87" s="270"/>
      <c r="CS87" s="270"/>
      <c r="CT87" s="270"/>
      <c r="CU87" s="270"/>
      <c r="CV87" s="270"/>
      <c r="CW87" s="270"/>
      <c r="CX87" s="270"/>
      <c r="CY87" s="270"/>
      <c r="CZ87" s="270"/>
      <c r="DA87" s="270"/>
      <c r="DB87" s="270"/>
      <c r="DC87" s="270"/>
      <c r="DD87" s="270"/>
      <c r="DE87" s="270"/>
      <c r="DF87" s="270"/>
      <c r="DG87" s="270"/>
      <c r="DH87" s="270"/>
      <c r="DI87" s="270"/>
      <c r="DJ87" s="270"/>
      <c r="DK87" s="270"/>
      <c r="DL87" s="270"/>
      <c r="DM87" s="270"/>
      <c r="DN87" s="270"/>
      <c r="DO87" s="270"/>
      <c r="DP87" s="270"/>
      <c r="DQ87" s="270"/>
      <c r="DR87" s="270"/>
      <c r="DS87" s="270"/>
      <c r="DT87" s="270"/>
      <c r="DU87" s="270"/>
      <c r="DV87" s="270"/>
      <c r="DW87" s="270"/>
      <c r="DX87" s="270"/>
      <c r="DY87" s="270"/>
      <c r="DZ87" s="270"/>
      <c r="EA87" s="270"/>
      <c r="EB87" s="270"/>
      <c r="EC87" s="270"/>
      <c r="ED87" s="270"/>
      <c r="EE87" s="270"/>
      <c r="EF87" s="270"/>
      <c r="EG87" s="270"/>
      <c r="EH87" s="270"/>
      <c r="EI87" s="270"/>
      <c r="EJ87" s="270"/>
      <c r="EK87" s="270"/>
      <c r="EL87" s="270"/>
      <c r="EM87" s="270"/>
      <c r="EN87" s="270"/>
      <c r="EO87" s="270"/>
      <c r="EP87" s="270"/>
      <c r="EQ87" s="270"/>
      <c r="ER87" s="270"/>
      <c r="ES87" s="270"/>
      <c r="ET87" s="270"/>
      <c r="EU87" s="270"/>
      <c r="EV87" s="270"/>
      <c r="EW87" s="270"/>
      <c r="EX87" s="270"/>
      <c r="EY87" s="270"/>
      <c r="EZ87" s="270"/>
      <c r="FA87" s="270"/>
      <c r="FB87" s="270"/>
      <c r="FC87" s="270"/>
      <c r="FD87" s="270"/>
      <c r="FE87" s="270"/>
      <c r="FF87" s="270"/>
      <c r="FG87" s="270"/>
      <c r="FH87" s="270"/>
      <c r="FI87" s="270"/>
      <c r="FJ87" s="270"/>
      <c r="FK87" s="270"/>
      <c r="FL87" s="270"/>
      <c r="FM87" s="270"/>
      <c r="FN87" s="270"/>
      <c r="FO87" s="270"/>
      <c r="FP87" s="270"/>
      <c r="FQ87" s="270"/>
      <c r="FR87" s="270"/>
      <c r="FS87" s="270"/>
      <c r="FT87" s="270"/>
      <c r="FU87" s="270"/>
      <c r="FV87" s="270"/>
      <c r="FW87" s="270"/>
      <c r="FX87" s="270"/>
      <c r="FY87" s="270"/>
      <c r="FZ87" s="270"/>
      <c r="GA87" s="270"/>
      <c r="GB87" s="270"/>
      <c r="GC87" s="270"/>
      <c r="GD87" s="270"/>
      <c r="GE87" s="270"/>
      <c r="GF87" s="270"/>
      <c r="GG87" s="270"/>
      <c r="GH87" s="270"/>
      <c r="GI87" s="270"/>
      <c r="GJ87" s="270"/>
      <c r="GK87" s="270"/>
      <c r="GL87" s="270"/>
      <c r="GM87" s="270"/>
      <c r="GN87" s="270"/>
      <c r="GO87" s="270"/>
      <c r="GP87" s="270"/>
      <c r="GQ87" s="270"/>
      <c r="GR87" s="270"/>
      <c r="GS87" s="270"/>
      <c r="GT87" s="270"/>
      <c r="GU87" s="270"/>
      <c r="GV87" s="270"/>
      <c r="GW87" s="270"/>
      <c r="GX87" s="270"/>
      <c r="GY87" s="270"/>
      <c r="GZ87" s="270"/>
      <c r="HA87" s="270"/>
      <c r="HB87" s="270"/>
      <c r="HC87" s="270"/>
      <c r="HD87" s="270"/>
      <c r="HE87" s="270"/>
      <c r="HF87" s="270"/>
      <c r="HG87" s="270"/>
      <c r="HH87" s="270"/>
      <c r="HI87" s="270"/>
      <c r="HJ87" s="270"/>
      <c r="HK87" s="270"/>
      <c r="HL87" s="270"/>
      <c r="HM87" s="270"/>
      <c r="HN87" s="270"/>
      <c r="HO87" s="270"/>
      <c r="HP87" s="270"/>
      <c r="HQ87" s="270"/>
      <c r="HR87" s="270"/>
      <c r="HS87" s="270"/>
      <c r="HT87" s="270"/>
      <c r="HU87" s="270"/>
      <c r="HV87" s="270"/>
      <c r="HW87" s="270"/>
      <c r="HX87" s="270"/>
      <c r="HY87" s="270"/>
      <c r="HZ87" s="270"/>
      <c r="IA87" s="270"/>
      <c r="IB87" s="270"/>
      <c r="IC87" s="270"/>
      <c r="ID87" s="270"/>
      <c r="IE87" s="270"/>
      <c r="IF87" s="270"/>
      <c r="IG87" s="270"/>
      <c r="IH87" s="270"/>
      <c r="II87" s="270"/>
      <c r="IJ87" s="270"/>
      <c r="IK87" s="270"/>
      <c r="IL87" s="270"/>
      <c r="IM87" s="270"/>
      <c r="IN87" s="270"/>
      <c r="IO87" s="270"/>
      <c r="IP87" s="270"/>
      <c r="IQ87" s="270"/>
      <c r="IR87" s="270"/>
      <c r="IS87" s="270"/>
      <c r="IT87" s="270"/>
      <c r="IU87" s="270"/>
      <c r="IV87" s="270"/>
    </row>
    <row r="88" spans="1:256" s="271" customFormat="1">
      <c r="A88" s="270" t="s">
        <v>561</v>
      </c>
      <c r="B88" s="270">
        <v>13</v>
      </c>
      <c r="C88" s="270">
        <v>16</v>
      </c>
      <c r="D88" s="271">
        <v>2</v>
      </c>
      <c r="E88" s="270">
        <v>1.2</v>
      </c>
      <c r="F88" s="271">
        <v>1.4392092076043614</v>
      </c>
      <c r="G88" s="270">
        <v>11</v>
      </c>
      <c r="H88" s="270">
        <v>10</v>
      </c>
      <c r="I88" s="270"/>
      <c r="J88" s="272"/>
      <c r="K88" s="272"/>
      <c r="L88" s="272"/>
      <c r="M88" s="272"/>
      <c r="N88" s="272"/>
      <c r="O88" s="272"/>
      <c r="P88" s="272"/>
      <c r="Q88" s="272"/>
      <c r="R88" s="272"/>
      <c r="S88" s="270"/>
      <c r="T88" s="270"/>
      <c r="U88" s="270"/>
      <c r="V88" s="270"/>
      <c r="W88" s="270"/>
      <c r="X88" s="270"/>
      <c r="Y88" s="270"/>
      <c r="Z88" s="270"/>
      <c r="AA88" s="270"/>
      <c r="AB88" s="270"/>
      <c r="AC88" s="270"/>
      <c r="AD88" s="270"/>
      <c r="AE88" s="270"/>
      <c r="AF88" s="270"/>
      <c r="AG88" s="270"/>
      <c r="AH88" s="270"/>
      <c r="AI88" s="270"/>
      <c r="AJ88" s="270"/>
      <c r="AK88" s="270"/>
      <c r="AL88" s="270"/>
      <c r="AM88" s="270"/>
      <c r="AN88" s="270"/>
      <c r="AO88" s="270"/>
      <c r="AP88" s="270"/>
      <c r="AQ88" s="270"/>
      <c r="AR88" s="270"/>
      <c r="AS88" s="270"/>
      <c r="AT88" s="270"/>
      <c r="AU88" s="270"/>
      <c r="AV88" s="270"/>
      <c r="AW88" s="270"/>
      <c r="AX88" s="270"/>
      <c r="AY88" s="270"/>
      <c r="AZ88" s="270"/>
      <c r="BA88" s="270"/>
      <c r="BB88" s="270"/>
      <c r="BC88" s="270"/>
      <c r="BD88" s="270"/>
      <c r="BE88" s="270"/>
      <c r="BF88" s="270"/>
      <c r="BG88" s="270"/>
      <c r="BH88" s="270"/>
      <c r="BI88" s="270"/>
      <c r="BJ88" s="270"/>
      <c r="BK88" s="270"/>
      <c r="BL88" s="270"/>
      <c r="BM88" s="270"/>
      <c r="BN88" s="270"/>
      <c r="BO88" s="270"/>
      <c r="BP88" s="270"/>
      <c r="BQ88" s="270"/>
      <c r="BR88" s="270"/>
      <c r="BS88" s="270"/>
      <c r="BT88" s="270"/>
      <c r="BU88" s="270"/>
      <c r="BV88" s="270"/>
      <c r="BW88" s="270"/>
      <c r="BX88" s="270"/>
      <c r="BY88" s="270"/>
      <c r="BZ88" s="270"/>
      <c r="CA88" s="270"/>
      <c r="CB88" s="270"/>
      <c r="CC88" s="270"/>
      <c r="CD88" s="270"/>
      <c r="CE88" s="270"/>
      <c r="CF88" s="270"/>
      <c r="CG88" s="270"/>
      <c r="CH88" s="270"/>
      <c r="CI88" s="270"/>
      <c r="CJ88" s="270"/>
      <c r="CK88" s="270"/>
      <c r="CL88" s="270"/>
      <c r="CM88" s="270"/>
      <c r="CN88" s="270"/>
      <c r="CO88" s="270"/>
      <c r="CP88" s="270"/>
      <c r="CQ88" s="270"/>
      <c r="CR88" s="270"/>
      <c r="CS88" s="270"/>
      <c r="CT88" s="270"/>
      <c r="CU88" s="270"/>
      <c r="CV88" s="270"/>
      <c r="CW88" s="270"/>
      <c r="CX88" s="270"/>
      <c r="CY88" s="270"/>
      <c r="CZ88" s="270"/>
      <c r="DA88" s="270"/>
      <c r="DB88" s="270"/>
      <c r="DC88" s="270"/>
      <c r="DD88" s="270"/>
      <c r="DE88" s="270"/>
      <c r="DF88" s="270"/>
      <c r="DG88" s="270"/>
      <c r="DH88" s="270"/>
      <c r="DI88" s="270"/>
      <c r="DJ88" s="270"/>
      <c r="DK88" s="270"/>
      <c r="DL88" s="270"/>
      <c r="DM88" s="270"/>
      <c r="DN88" s="270"/>
      <c r="DO88" s="270"/>
      <c r="DP88" s="270"/>
      <c r="DQ88" s="270"/>
      <c r="DR88" s="270"/>
      <c r="DS88" s="270"/>
      <c r="DT88" s="270"/>
      <c r="DU88" s="270"/>
      <c r="DV88" s="270"/>
      <c r="DW88" s="270"/>
      <c r="DX88" s="270"/>
      <c r="DY88" s="270"/>
      <c r="DZ88" s="270"/>
      <c r="EA88" s="270"/>
      <c r="EB88" s="270"/>
      <c r="EC88" s="270"/>
      <c r="ED88" s="270"/>
      <c r="EE88" s="270"/>
      <c r="EF88" s="270"/>
      <c r="EG88" s="270"/>
      <c r="EH88" s="270"/>
      <c r="EI88" s="270"/>
      <c r="EJ88" s="270"/>
      <c r="EK88" s="270"/>
      <c r="EL88" s="270"/>
      <c r="EM88" s="270"/>
      <c r="EN88" s="270"/>
      <c r="EO88" s="270"/>
      <c r="EP88" s="270"/>
      <c r="EQ88" s="270"/>
      <c r="ER88" s="270"/>
      <c r="ES88" s="270"/>
      <c r="ET88" s="270"/>
      <c r="EU88" s="270"/>
      <c r="EV88" s="270"/>
      <c r="EW88" s="270"/>
      <c r="EX88" s="270"/>
      <c r="EY88" s="270"/>
      <c r="EZ88" s="270"/>
      <c r="FA88" s="270"/>
      <c r="FB88" s="270"/>
      <c r="FC88" s="270"/>
      <c r="FD88" s="270"/>
      <c r="FE88" s="270"/>
      <c r="FF88" s="270"/>
      <c r="FG88" s="270"/>
      <c r="FH88" s="270"/>
      <c r="FI88" s="270"/>
      <c r="FJ88" s="270"/>
      <c r="FK88" s="270"/>
      <c r="FL88" s="270"/>
      <c r="FM88" s="270"/>
      <c r="FN88" s="270"/>
      <c r="FO88" s="270"/>
      <c r="FP88" s="270"/>
      <c r="FQ88" s="270"/>
      <c r="FR88" s="270"/>
      <c r="FS88" s="270"/>
      <c r="FT88" s="270"/>
      <c r="FU88" s="270"/>
      <c r="FV88" s="270"/>
      <c r="FW88" s="270"/>
      <c r="FX88" s="270"/>
      <c r="FY88" s="270"/>
      <c r="FZ88" s="270"/>
      <c r="GA88" s="270"/>
      <c r="GB88" s="270"/>
      <c r="GC88" s="270"/>
      <c r="GD88" s="270"/>
      <c r="GE88" s="270"/>
      <c r="GF88" s="270"/>
      <c r="GG88" s="270"/>
      <c r="GH88" s="270"/>
      <c r="GI88" s="270"/>
      <c r="GJ88" s="270"/>
      <c r="GK88" s="270"/>
      <c r="GL88" s="270"/>
      <c r="GM88" s="270"/>
      <c r="GN88" s="270"/>
      <c r="GO88" s="270"/>
      <c r="GP88" s="270"/>
      <c r="GQ88" s="270"/>
      <c r="GR88" s="270"/>
      <c r="GS88" s="270"/>
      <c r="GT88" s="270"/>
      <c r="GU88" s="270"/>
      <c r="GV88" s="270"/>
      <c r="GW88" s="270"/>
      <c r="GX88" s="270"/>
      <c r="GY88" s="270"/>
      <c r="GZ88" s="270"/>
      <c r="HA88" s="270"/>
      <c r="HB88" s="270"/>
      <c r="HC88" s="270"/>
      <c r="HD88" s="270"/>
      <c r="HE88" s="270"/>
      <c r="HF88" s="270"/>
      <c r="HG88" s="270"/>
      <c r="HH88" s="270"/>
      <c r="HI88" s="270"/>
      <c r="HJ88" s="270"/>
      <c r="HK88" s="270"/>
      <c r="HL88" s="270"/>
      <c r="HM88" s="270"/>
      <c r="HN88" s="270"/>
      <c r="HO88" s="270"/>
      <c r="HP88" s="270"/>
      <c r="HQ88" s="270"/>
      <c r="HR88" s="270"/>
      <c r="HS88" s="270"/>
      <c r="HT88" s="270"/>
      <c r="HU88" s="270"/>
      <c r="HV88" s="270"/>
      <c r="HW88" s="270"/>
      <c r="HX88" s="270"/>
      <c r="HY88" s="270"/>
      <c r="HZ88" s="270"/>
      <c r="IA88" s="270"/>
      <c r="IB88" s="270"/>
      <c r="IC88" s="270"/>
      <c r="ID88" s="270"/>
      <c r="IE88" s="270"/>
      <c r="IF88" s="270"/>
      <c r="IG88" s="270"/>
      <c r="IH88" s="270"/>
      <c r="II88" s="270"/>
      <c r="IJ88" s="270"/>
      <c r="IK88" s="270"/>
      <c r="IL88" s="270"/>
      <c r="IM88" s="270"/>
      <c r="IN88" s="270"/>
      <c r="IO88" s="270"/>
      <c r="IP88" s="270"/>
      <c r="IQ88" s="270"/>
      <c r="IR88" s="270"/>
      <c r="IS88" s="270"/>
      <c r="IT88" s="270"/>
      <c r="IU88" s="270"/>
      <c r="IV88" s="270"/>
    </row>
    <row r="89" spans="1:256" s="273" customFormat="1">
      <c r="A89" s="272" t="s">
        <v>445</v>
      </c>
      <c r="B89" s="273">
        <v>0.5</v>
      </c>
      <c r="C89" s="273">
        <v>3</v>
      </c>
      <c r="D89" s="273">
        <v>2</v>
      </c>
      <c r="E89" s="273">
        <v>1.4444444439999999</v>
      </c>
      <c r="F89" s="273">
        <v>1.0482123999999999</v>
      </c>
      <c r="G89" s="273">
        <v>20</v>
      </c>
      <c r="H89" s="272">
        <v>2</v>
      </c>
      <c r="I89" s="272"/>
      <c r="J89" s="272"/>
      <c r="K89" s="272"/>
      <c r="L89" s="272"/>
      <c r="M89" s="272"/>
      <c r="N89" s="272"/>
      <c r="O89" s="272"/>
      <c r="P89" s="272"/>
      <c r="Q89" s="272"/>
      <c r="R89" s="272"/>
      <c r="S89" s="272"/>
      <c r="T89" s="272"/>
      <c r="U89" s="272"/>
      <c r="V89" s="272"/>
      <c r="W89" s="272"/>
      <c r="X89" s="272"/>
      <c r="Y89" s="272"/>
      <c r="Z89" s="272"/>
      <c r="AA89" s="272"/>
      <c r="AB89" s="272"/>
      <c r="AC89" s="272"/>
      <c r="AD89" s="272"/>
      <c r="AE89" s="272"/>
      <c r="AF89" s="272"/>
      <c r="AG89" s="272"/>
      <c r="AH89" s="272"/>
      <c r="AI89" s="272"/>
      <c r="AJ89" s="272"/>
      <c r="AK89" s="272"/>
      <c r="AL89" s="272"/>
      <c r="AM89" s="272"/>
      <c r="AN89" s="272"/>
      <c r="AO89" s="272"/>
      <c r="AP89" s="272"/>
      <c r="AQ89" s="272"/>
      <c r="AR89" s="272"/>
      <c r="AS89" s="272"/>
      <c r="AT89" s="272"/>
      <c r="AU89" s="272"/>
      <c r="AV89" s="272"/>
      <c r="AW89" s="272"/>
      <c r="AX89" s="272"/>
      <c r="AY89" s="272"/>
      <c r="AZ89" s="272"/>
      <c r="BA89" s="272"/>
      <c r="BB89" s="272"/>
      <c r="BC89" s="272"/>
      <c r="BD89" s="272"/>
      <c r="BE89" s="272"/>
      <c r="BF89" s="272"/>
      <c r="BG89" s="272"/>
      <c r="BH89" s="272"/>
      <c r="BI89" s="272"/>
      <c r="BJ89" s="272"/>
      <c r="BK89" s="272"/>
      <c r="BL89" s="272"/>
      <c r="BM89" s="272"/>
      <c r="BN89" s="272"/>
      <c r="BO89" s="272"/>
      <c r="BP89" s="272"/>
      <c r="BQ89" s="272"/>
      <c r="BR89" s="272"/>
      <c r="BS89" s="272"/>
      <c r="BT89" s="272"/>
      <c r="BU89" s="272"/>
      <c r="BV89" s="272"/>
      <c r="BW89" s="272"/>
      <c r="BX89" s="272"/>
      <c r="BY89" s="272"/>
      <c r="BZ89" s="272"/>
      <c r="CA89" s="272"/>
      <c r="CB89" s="272"/>
      <c r="CC89" s="272"/>
      <c r="CD89" s="272"/>
      <c r="CE89" s="272"/>
      <c r="CF89" s="272"/>
      <c r="CG89" s="272"/>
      <c r="CH89" s="272"/>
      <c r="CI89" s="272"/>
      <c r="CJ89" s="272"/>
      <c r="CK89" s="272"/>
      <c r="CL89" s="272"/>
      <c r="CM89" s="272"/>
      <c r="CN89" s="272"/>
      <c r="CO89" s="272"/>
      <c r="CP89" s="272"/>
      <c r="CQ89" s="272"/>
      <c r="CR89" s="272"/>
      <c r="CS89" s="272"/>
      <c r="CT89" s="272"/>
      <c r="CU89" s="272"/>
      <c r="CV89" s="272"/>
      <c r="CW89" s="272"/>
      <c r="CX89" s="272"/>
      <c r="CY89" s="272"/>
      <c r="CZ89" s="272"/>
      <c r="DA89" s="272"/>
      <c r="DB89" s="272"/>
      <c r="DC89" s="272"/>
      <c r="DD89" s="272"/>
      <c r="DE89" s="272"/>
      <c r="DF89" s="272"/>
      <c r="DG89" s="272"/>
      <c r="DH89" s="272"/>
      <c r="DI89" s="272"/>
      <c r="DJ89" s="272"/>
      <c r="DK89" s="272"/>
      <c r="DL89" s="272"/>
      <c r="DM89" s="272"/>
      <c r="DN89" s="272"/>
      <c r="DO89" s="272"/>
      <c r="DP89" s="272"/>
      <c r="DQ89" s="272"/>
      <c r="DR89" s="272"/>
      <c r="DS89" s="272"/>
      <c r="DT89" s="272"/>
      <c r="DU89" s="272"/>
      <c r="DV89" s="272"/>
      <c r="DW89" s="272"/>
      <c r="DX89" s="272"/>
      <c r="DY89" s="272"/>
      <c r="DZ89" s="272"/>
      <c r="EA89" s="272"/>
      <c r="EB89" s="272"/>
      <c r="EC89" s="272"/>
      <c r="ED89" s="272"/>
      <c r="EE89" s="272"/>
      <c r="EF89" s="272"/>
      <c r="EG89" s="272"/>
      <c r="EH89" s="272"/>
      <c r="EI89" s="272"/>
      <c r="EJ89" s="272"/>
      <c r="EK89" s="272"/>
      <c r="EL89" s="272"/>
      <c r="EM89" s="272"/>
      <c r="EN89" s="272"/>
      <c r="EO89" s="272"/>
      <c r="EP89" s="272"/>
      <c r="EQ89" s="272"/>
      <c r="ER89" s="272"/>
      <c r="ES89" s="272"/>
      <c r="ET89" s="272"/>
      <c r="EU89" s="272"/>
      <c r="EV89" s="272"/>
      <c r="EW89" s="272"/>
      <c r="EX89" s="272"/>
      <c r="EY89" s="272"/>
      <c r="EZ89" s="272"/>
      <c r="FA89" s="272"/>
      <c r="FB89" s="272"/>
      <c r="FC89" s="272"/>
      <c r="FD89" s="272"/>
      <c r="FE89" s="272"/>
      <c r="FF89" s="272"/>
      <c r="FG89" s="272"/>
      <c r="FH89" s="272"/>
      <c r="FI89" s="272"/>
      <c r="FJ89" s="272"/>
      <c r="FK89" s="272"/>
      <c r="FL89" s="272"/>
      <c r="FM89" s="272"/>
      <c r="FN89" s="272"/>
      <c r="FO89" s="272"/>
      <c r="FP89" s="272"/>
      <c r="FQ89" s="272"/>
      <c r="FR89" s="272"/>
      <c r="FS89" s="272"/>
      <c r="FT89" s="272"/>
      <c r="FU89" s="272"/>
      <c r="FV89" s="272"/>
      <c r="FW89" s="272"/>
      <c r="FX89" s="272"/>
      <c r="FY89" s="272"/>
      <c r="FZ89" s="272"/>
      <c r="GA89" s="272"/>
      <c r="GB89" s="272"/>
      <c r="GC89" s="272"/>
      <c r="GD89" s="272"/>
      <c r="GE89" s="272"/>
      <c r="GF89" s="272"/>
      <c r="GG89" s="272"/>
      <c r="GH89" s="272"/>
      <c r="GI89" s="272"/>
      <c r="GJ89" s="272"/>
      <c r="GK89" s="272"/>
      <c r="GL89" s="272"/>
      <c r="GM89" s="272"/>
      <c r="GN89" s="272"/>
      <c r="GO89" s="272"/>
      <c r="GP89" s="272"/>
      <c r="GQ89" s="272"/>
      <c r="GR89" s="272"/>
      <c r="GS89" s="272"/>
      <c r="GT89" s="272"/>
      <c r="GU89" s="272"/>
      <c r="GV89" s="272"/>
      <c r="GW89" s="272"/>
      <c r="GX89" s="272"/>
      <c r="GY89" s="272"/>
      <c r="GZ89" s="272"/>
      <c r="HA89" s="272"/>
      <c r="HB89" s="272"/>
      <c r="HC89" s="272"/>
      <c r="HD89" s="272"/>
      <c r="HE89" s="272"/>
      <c r="HF89" s="272"/>
      <c r="HG89" s="272"/>
      <c r="HH89" s="272"/>
      <c r="HI89" s="272"/>
      <c r="HJ89" s="272"/>
      <c r="HK89" s="272"/>
      <c r="HL89" s="272"/>
      <c r="HM89" s="272"/>
      <c r="HN89" s="272"/>
      <c r="HO89" s="272"/>
      <c r="HP89" s="272"/>
      <c r="HQ89" s="272"/>
      <c r="HR89" s="272"/>
      <c r="HS89" s="272"/>
      <c r="HT89" s="272"/>
      <c r="HU89" s="272"/>
      <c r="HV89" s="272"/>
      <c r="HW89" s="272"/>
      <c r="HX89" s="272"/>
      <c r="HY89" s="272"/>
      <c r="HZ89" s="272"/>
      <c r="IA89" s="272"/>
      <c r="IB89" s="272"/>
      <c r="IC89" s="272"/>
      <c r="ID89" s="272"/>
      <c r="IE89" s="272"/>
      <c r="IF89" s="272"/>
      <c r="IG89" s="272"/>
      <c r="IH89" s="272"/>
      <c r="II89" s="272"/>
      <c r="IJ89" s="272"/>
      <c r="IK89" s="272"/>
      <c r="IL89" s="272"/>
      <c r="IM89" s="272"/>
      <c r="IN89" s="272"/>
      <c r="IO89" s="272"/>
      <c r="IP89" s="272"/>
      <c r="IQ89" s="272"/>
      <c r="IR89" s="272"/>
      <c r="IS89" s="272"/>
      <c r="IT89" s="272"/>
      <c r="IU89" s="272"/>
      <c r="IV89" s="272"/>
    </row>
    <row r="90" spans="1:256" s="273" customFormat="1">
      <c r="A90" s="272" t="s">
        <v>445</v>
      </c>
      <c r="B90" s="273">
        <v>5.4</v>
      </c>
      <c r="C90" s="273">
        <v>7.8</v>
      </c>
      <c r="D90" s="273">
        <v>1</v>
      </c>
      <c r="E90" s="273">
        <v>1.0011111100000001</v>
      </c>
      <c r="F90" s="273" t="s">
        <v>18</v>
      </c>
      <c r="G90" s="272">
        <v>6</v>
      </c>
      <c r="H90" s="272">
        <v>3</v>
      </c>
      <c r="I90" s="272"/>
      <c r="J90" s="272"/>
      <c r="K90" s="272"/>
      <c r="L90" s="272"/>
      <c r="M90" s="272"/>
      <c r="N90" s="272"/>
      <c r="O90" s="272"/>
      <c r="P90" s="272"/>
      <c r="Q90" s="272"/>
      <c r="R90" s="272"/>
      <c r="S90" s="272"/>
      <c r="T90" s="272"/>
      <c r="U90" s="272"/>
      <c r="V90" s="272"/>
      <c r="W90" s="272"/>
      <c r="X90" s="272"/>
      <c r="Y90" s="272"/>
      <c r="Z90" s="272"/>
      <c r="AA90" s="272"/>
      <c r="AB90" s="272"/>
      <c r="AC90" s="272"/>
      <c r="AD90" s="272"/>
      <c r="AE90" s="272"/>
      <c r="AF90" s="272"/>
      <c r="AG90" s="272"/>
      <c r="AH90" s="272"/>
      <c r="AI90" s="272"/>
      <c r="AJ90" s="272"/>
      <c r="AK90" s="272"/>
      <c r="AL90" s="272"/>
      <c r="AM90" s="272"/>
      <c r="AN90" s="272"/>
      <c r="AO90" s="272"/>
      <c r="AP90" s="272"/>
      <c r="AQ90" s="272"/>
      <c r="AR90" s="272"/>
      <c r="AS90" s="272"/>
      <c r="AT90" s="272"/>
      <c r="AU90" s="272"/>
      <c r="AV90" s="272"/>
      <c r="AW90" s="272"/>
      <c r="AX90" s="272"/>
      <c r="AY90" s="272"/>
      <c r="AZ90" s="272"/>
      <c r="BA90" s="272"/>
      <c r="BB90" s="272"/>
      <c r="BC90" s="272"/>
      <c r="BD90" s="272"/>
      <c r="BE90" s="272"/>
      <c r="BF90" s="272"/>
      <c r="BG90" s="272"/>
      <c r="BH90" s="272"/>
      <c r="BI90" s="272"/>
      <c r="BJ90" s="272"/>
      <c r="BK90" s="272"/>
      <c r="BL90" s="272"/>
      <c r="BM90" s="272"/>
      <c r="BN90" s="272"/>
      <c r="BO90" s="272"/>
      <c r="BP90" s="272"/>
      <c r="BQ90" s="272"/>
      <c r="BR90" s="272"/>
      <c r="BS90" s="272"/>
      <c r="BT90" s="272"/>
      <c r="BU90" s="272"/>
      <c r="BV90" s="272"/>
      <c r="BW90" s="272"/>
      <c r="BX90" s="272"/>
      <c r="BY90" s="272"/>
      <c r="BZ90" s="272"/>
      <c r="CA90" s="272"/>
      <c r="CB90" s="272"/>
      <c r="CC90" s="272"/>
      <c r="CD90" s="272"/>
      <c r="CE90" s="272"/>
      <c r="CF90" s="272"/>
      <c r="CG90" s="272"/>
      <c r="CH90" s="272"/>
      <c r="CI90" s="272"/>
      <c r="CJ90" s="272"/>
      <c r="CK90" s="272"/>
      <c r="CL90" s="272"/>
      <c r="CM90" s="272"/>
      <c r="CN90" s="272"/>
      <c r="CO90" s="272"/>
      <c r="CP90" s="272"/>
      <c r="CQ90" s="272"/>
      <c r="CR90" s="272"/>
      <c r="CS90" s="272"/>
      <c r="CT90" s="272"/>
      <c r="CU90" s="272"/>
      <c r="CV90" s="272"/>
      <c r="CW90" s="272"/>
      <c r="CX90" s="272"/>
      <c r="CY90" s="272"/>
      <c r="CZ90" s="272"/>
      <c r="DA90" s="272"/>
      <c r="DB90" s="272"/>
      <c r="DC90" s="272"/>
      <c r="DD90" s="272"/>
      <c r="DE90" s="272"/>
      <c r="DF90" s="272"/>
      <c r="DG90" s="272"/>
      <c r="DH90" s="272"/>
      <c r="DI90" s="272"/>
      <c r="DJ90" s="272"/>
      <c r="DK90" s="272"/>
      <c r="DL90" s="272"/>
      <c r="DM90" s="272"/>
      <c r="DN90" s="272"/>
      <c r="DO90" s="272"/>
      <c r="DP90" s="272"/>
      <c r="DQ90" s="272"/>
      <c r="DR90" s="272"/>
      <c r="DS90" s="272"/>
      <c r="DT90" s="272"/>
      <c r="DU90" s="272"/>
      <c r="DV90" s="272"/>
      <c r="DW90" s="272"/>
      <c r="DX90" s="272"/>
      <c r="DY90" s="272"/>
      <c r="DZ90" s="272"/>
      <c r="EA90" s="272"/>
      <c r="EB90" s="272"/>
      <c r="EC90" s="272"/>
      <c r="ED90" s="272"/>
      <c r="EE90" s="272"/>
      <c r="EF90" s="272"/>
      <c r="EG90" s="272"/>
      <c r="EH90" s="272"/>
      <c r="EI90" s="272"/>
      <c r="EJ90" s="272"/>
      <c r="EK90" s="272"/>
      <c r="EL90" s="272"/>
      <c r="EM90" s="272"/>
      <c r="EN90" s="272"/>
      <c r="EO90" s="272"/>
      <c r="EP90" s="272"/>
      <c r="EQ90" s="272"/>
      <c r="ER90" s="272"/>
      <c r="ES90" s="272"/>
      <c r="ET90" s="272"/>
      <c r="EU90" s="272"/>
      <c r="EV90" s="272"/>
      <c r="EW90" s="272"/>
      <c r="EX90" s="272"/>
      <c r="EY90" s="272"/>
      <c r="EZ90" s="272"/>
      <c r="FA90" s="272"/>
      <c r="FB90" s="272"/>
      <c r="FC90" s="272"/>
      <c r="FD90" s="272"/>
      <c r="FE90" s="272"/>
      <c r="FF90" s="272"/>
      <c r="FG90" s="272"/>
      <c r="FH90" s="272"/>
      <c r="FI90" s="272"/>
      <c r="FJ90" s="272"/>
      <c r="FK90" s="272"/>
      <c r="FL90" s="272"/>
      <c r="FM90" s="272"/>
      <c r="FN90" s="272"/>
      <c r="FO90" s="272"/>
      <c r="FP90" s="272"/>
      <c r="FQ90" s="272"/>
      <c r="FR90" s="272"/>
      <c r="FS90" s="272"/>
      <c r="FT90" s="272"/>
      <c r="FU90" s="272"/>
      <c r="FV90" s="272"/>
      <c r="FW90" s="272"/>
      <c r="FX90" s="272"/>
      <c r="FY90" s="272"/>
      <c r="FZ90" s="272"/>
      <c r="GA90" s="272"/>
      <c r="GB90" s="272"/>
      <c r="GC90" s="272"/>
      <c r="GD90" s="272"/>
      <c r="GE90" s="272"/>
      <c r="GF90" s="272"/>
      <c r="GG90" s="272"/>
      <c r="GH90" s="272"/>
      <c r="GI90" s="272"/>
      <c r="GJ90" s="272"/>
      <c r="GK90" s="272"/>
      <c r="GL90" s="272"/>
      <c r="GM90" s="272"/>
      <c r="GN90" s="272"/>
      <c r="GO90" s="272"/>
      <c r="GP90" s="272"/>
      <c r="GQ90" s="272"/>
      <c r="GR90" s="272"/>
      <c r="GS90" s="272"/>
      <c r="GT90" s="272"/>
      <c r="GU90" s="272"/>
      <c r="GV90" s="272"/>
      <c r="GW90" s="272"/>
      <c r="GX90" s="272"/>
      <c r="GY90" s="272"/>
      <c r="GZ90" s="272"/>
      <c r="HA90" s="272"/>
      <c r="HB90" s="272"/>
      <c r="HC90" s="272"/>
      <c r="HD90" s="272"/>
      <c r="HE90" s="272"/>
      <c r="HF90" s="272"/>
      <c r="HG90" s="272"/>
      <c r="HH90" s="272"/>
      <c r="HI90" s="272"/>
      <c r="HJ90" s="272"/>
      <c r="HK90" s="272"/>
      <c r="HL90" s="272"/>
      <c r="HM90" s="272"/>
      <c r="HN90" s="272"/>
      <c r="HO90" s="272"/>
      <c r="HP90" s="272"/>
      <c r="HQ90" s="272"/>
      <c r="HR90" s="272"/>
      <c r="HS90" s="272"/>
      <c r="HT90" s="272"/>
      <c r="HU90" s="272"/>
      <c r="HV90" s="272"/>
      <c r="HW90" s="272"/>
      <c r="HX90" s="272"/>
      <c r="HY90" s="272"/>
      <c r="HZ90" s="272"/>
      <c r="IA90" s="272"/>
      <c r="IB90" s="272"/>
      <c r="IC90" s="272"/>
      <c r="ID90" s="272"/>
      <c r="IE90" s="272"/>
      <c r="IF90" s="272"/>
      <c r="IG90" s="272"/>
      <c r="IH90" s="272"/>
      <c r="II90" s="272"/>
      <c r="IJ90" s="272"/>
      <c r="IK90" s="272"/>
      <c r="IL90" s="272"/>
      <c r="IM90" s="272"/>
      <c r="IN90" s="272"/>
      <c r="IO90" s="272"/>
      <c r="IP90" s="272"/>
      <c r="IQ90" s="272"/>
      <c r="IR90" s="272"/>
      <c r="IS90" s="272"/>
      <c r="IT90" s="272"/>
      <c r="IU90" s="272"/>
      <c r="IV90" s="272"/>
    </row>
    <row r="91" spans="1:256" s="273" customFormat="1">
      <c r="A91" s="272" t="s">
        <v>445</v>
      </c>
      <c r="B91" s="273">
        <v>1.3</v>
      </c>
      <c r="C91" s="273">
        <v>7.25</v>
      </c>
      <c r="D91" s="273">
        <v>2</v>
      </c>
      <c r="E91" s="273">
        <v>1.43333333</v>
      </c>
      <c r="F91" s="273">
        <v>1.3730758700000001</v>
      </c>
      <c r="G91" s="273">
        <v>18</v>
      </c>
      <c r="H91" s="272">
        <v>2</v>
      </c>
      <c r="I91" s="272"/>
      <c r="J91" s="272"/>
      <c r="K91" s="272"/>
      <c r="L91" s="272"/>
      <c r="M91" s="272"/>
      <c r="N91" s="272"/>
      <c r="O91" s="272"/>
      <c r="P91" s="272"/>
      <c r="Q91" s="272"/>
      <c r="R91" s="272"/>
      <c r="S91" s="272"/>
      <c r="T91" s="272"/>
      <c r="U91" s="272"/>
      <c r="V91" s="272"/>
      <c r="W91" s="272"/>
      <c r="X91" s="272"/>
      <c r="Y91" s="272"/>
      <c r="Z91" s="272"/>
      <c r="AA91" s="272"/>
      <c r="AB91" s="272"/>
      <c r="AC91" s="272"/>
      <c r="AD91" s="272"/>
      <c r="AE91" s="272"/>
      <c r="AF91" s="272"/>
      <c r="AG91" s="272"/>
      <c r="AH91" s="272"/>
      <c r="AI91" s="272"/>
      <c r="AJ91" s="272"/>
      <c r="AK91" s="272"/>
      <c r="AL91" s="272"/>
      <c r="AM91" s="272"/>
      <c r="AN91" s="272"/>
      <c r="AO91" s="272"/>
      <c r="AP91" s="272"/>
      <c r="AQ91" s="272"/>
      <c r="AR91" s="272"/>
      <c r="AS91" s="272"/>
      <c r="AT91" s="272"/>
      <c r="AU91" s="272"/>
      <c r="AV91" s="272"/>
      <c r="AW91" s="272"/>
      <c r="AX91" s="272"/>
      <c r="AY91" s="272"/>
      <c r="AZ91" s="272"/>
      <c r="BA91" s="272"/>
      <c r="BB91" s="272"/>
      <c r="BC91" s="272"/>
      <c r="BD91" s="272"/>
      <c r="BE91" s="272"/>
      <c r="BF91" s="272"/>
      <c r="BG91" s="272"/>
      <c r="BH91" s="272"/>
      <c r="BI91" s="272"/>
      <c r="BJ91" s="272"/>
      <c r="BK91" s="272"/>
      <c r="BL91" s="272"/>
      <c r="BM91" s="272"/>
      <c r="BN91" s="272"/>
      <c r="BO91" s="272"/>
      <c r="BP91" s="272"/>
      <c r="BQ91" s="272"/>
      <c r="BR91" s="272"/>
      <c r="BS91" s="272"/>
      <c r="BT91" s="272"/>
      <c r="BU91" s="272"/>
      <c r="BV91" s="272"/>
      <c r="BW91" s="272"/>
      <c r="BX91" s="272"/>
      <c r="BY91" s="272"/>
      <c r="BZ91" s="272"/>
      <c r="CA91" s="272"/>
      <c r="CB91" s="272"/>
      <c r="CC91" s="272"/>
      <c r="CD91" s="272"/>
      <c r="CE91" s="272"/>
      <c r="CF91" s="272"/>
      <c r="CG91" s="272"/>
      <c r="CH91" s="272"/>
      <c r="CI91" s="272"/>
      <c r="CJ91" s="272"/>
      <c r="CK91" s="272"/>
      <c r="CL91" s="272"/>
      <c r="CM91" s="272"/>
      <c r="CN91" s="272"/>
      <c r="CO91" s="272"/>
      <c r="CP91" s="272"/>
      <c r="CQ91" s="272"/>
      <c r="CR91" s="272"/>
      <c r="CS91" s="272"/>
      <c r="CT91" s="272"/>
      <c r="CU91" s="272"/>
      <c r="CV91" s="272"/>
      <c r="CW91" s="272"/>
      <c r="CX91" s="272"/>
      <c r="CY91" s="272"/>
      <c r="CZ91" s="272"/>
      <c r="DA91" s="272"/>
      <c r="DB91" s="272"/>
      <c r="DC91" s="272"/>
      <c r="DD91" s="272"/>
      <c r="DE91" s="272"/>
      <c r="DF91" s="272"/>
      <c r="DG91" s="272"/>
      <c r="DH91" s="272"/>
      <c r="DI91" s="272"/>
      <c r="DJ91" s="272"/>
      <c r="DK91" s="272"/>
      <c r="DL91" s="272"/>
      <c r="DM91" s="272"/>
      <c r="DN91" s="272"/>
      <c r="DO91" s="272"/>
      <c r="DP91" s="272"/>
      <c r="DQ91" s="272"/>
      <c r="DR91" s="272"/>
      <c r="DS91" s="272"/>
      <c r="DT91" s="272"/>
      <c r="DU91" s="272"/>
      <c r="DV91" s="272"/>
      <c r="DW91" s="272"/>
      <c r="DX91" s="272"/>
      <c r="DY91" s="272"/>
      <c r="DZ91" s="272"/>
      <c r="EA91" s="272"/>
      <c r="EB91" s="272"/>
      <c r="EC91" s="272"/>
      <c r="ED91" s="272"/>
      <c r="EE91" s="272"/>
      <c r="EF91" s="272"/>
      <c r="EG91" s="272"/>
      <c r="EH91" s="272"/>
      <c r="EI91" s="272"/>
      <c r="EJ91" s="272"/>
      <c r="EK91" s="272"/>
      <c r="EL91" s="272"/>
      <c r="EM91" s="272"/>
      <c r="EN91" s="272"/>
      <c r="EO91" s="272"/>
      <c r="EP91" s="272"/>
      <c r="EQ91" s="272"/>
      <c r="ER91" s="272"/>
      <c r="ES91" s="272"/>
      <c r="ET91" s="272"/>
      <c r="EU91" s="272"/>
      <c r="EV91" s="272"/>
      <c r="EW91" s="272"/>
      <c r="EX91" s="272"/>
      <c r="EY91" s="272"/>
      <c r="EZ91" s="272"/>
      <c r="FA91" s="272"/>
      <c r="FB91" s="272"/>
      <c r="FC91" s="272"/>
      <c r="FD91" s="272"/>
      <c r="FE91" s="272"/>
      <c r="FF91" s="272"/>
      <c r="FG91" s="272"/>
      <c r="FH91" s="272"/>
      <c r="FI91" s="272"/>
      <c r="FJ91" s="272"/>
      <c r="FK91" s="272"/>
      <c r="FL91" s="272"/>
      <c r="FM91" s="272"/>
      <c r="FN91" s="272"/>
      <c r="FO91" s="272"/>
      <c r="FP91" s="272"/>
      <c r="FQ91" s="272"/>
      <c r="FR91" s="272"/>
      <c r="FS91" s="272"/>
      <c r="FT91" s="272"/>
      <c r="FU91" s="272"/>
      <c r="FV91" s="272"/>
      <c r="FW91" s="272"/>
      <c r="FX91" s="272"/>
      <c r="FY91" s="272"/>
      <c r="FZ91" s="272"/>
      <c r="GA91" s="272"/>
      <c r="GB91" s="272"/>
      <c r="GC91" s="272"/>
      <c r="GD91" s="272"/>
      <c r="GE91" s="272"/>
      <c r="GF91" s="272"/>
      <c r="GG91" s="272"/>
      <c r="GH91" s="272"/>
      <c r="GI91" s="272"/>
      <c r="GJ91" s="272"/>
      <c r="GK91" s="272"/>
      <c r="GL91" s="272"/>
      <c r="GM91" s="272"/>
      <c r="GN91" s="272"/>
      <c r="GO91" s="272"/>
      <c r="GP91" s="272"/>
      <c r="GQ91" s="272"/>
      <c r="GR91" s="272"/>
      <c r="GS91" s="272"/>
      <c r="GT91" s="272"/>
      <c r="GU91" s="272"/>
      <c r="GV91" s="272"/>
      <c r="GW91" s="272"/>
      <c r="GX91" s="272"/>
      <c r="GY91" s="272"/>
      <c r="GZ91" s="272"/>
      <c r="HA91" s="272"/>
      <c r="HB91" s="272"/>
      <c r="HC91" s="272"/>
      <c r="HD91" s="272"/>
      <c r="HE91" s="272"/>
      <c r="HF91" s="272"/>
      <c r="HG91" s="272"/>
      <c r="HH91" s="272"/>
      <c r="HI91" s="272"/>
      <c r="HJ91" s="272"/>
      <c r="HK91" s="272"/>
      <c r="HL91" s="272"/>
      <c r="HM91" s="272"/>
      <c r="HN91" s="272"/>
      <c r="HO91" s="272"/>
      <c r="HP91" s="272"/>
      <c r="HQ91" s="272"/>
      <c r="HR91" s="272"/>
      <c r="HS91" s="272"/>
      <c r="HT91" s="272"/>
      <c r="HU91" s="272"/>
      <c r="HV91" s="272"/>
      <c r="HW91" s="272"/>
      <c r="HX91" s="272"/>
      <c r="HY91" s="272"/>
      <c r="HZ91" s="272"/>
      <c r="IA91" s="272"/>
      <c r="IB91" s="272"/>
      <c r="IC91" s="272"/>
      <c r="ID91" s="272"/>
      <c r="IE91" s="272"/>
      <c r="IF91" s="272"/>
      <c r="IG91" s="272"/>
      <c r="IH91" s="272"/>
      <c r="II91" s="272"/>
      <c r="IJ91" s="272"/>
      <c r="IK91" s="272"/>
      <c r="IL91" s="272"/>
      <c r="IM91" s="272"/>
      <c r="IN91" s="272"/>
      <c r="IO91" s="272"/>
      <c r="IP91" s="272"/>
      <c r="IQ91" s="272"/>
      <c r="IR91" s="272"/>
      <c r="IS91" s="272"/>
      <c r="IT91" s="272"/>
      <c r="IU91" s="272"/>
      <c r="IV91" s="272"/>
    </row>
    <row r="92" spans="1:256" s="273" customFormat="1">
      <c r="A92" s="272" t="s">
        <v>445</v>
      </c>
      <c r="B92" s="272">
        <v>12</v>
      </c>
      <c r="C92" s="272">
        <v>13</v>
      </c>
      <c r="D92" s="273">
        <v>1</v>
      </c>
      <c r="E92" s="272">
        <v>1.1000000000000001</v>
      </c>
      <c r="F92" s="273">
        <v>0.74609679494659298</v>
      </c>
      <c r="G92" s="273">
        <v>17</v>
      </c>
      <c r="H92" s="272">
        <v>3</v>
      </c>
      <c r="I92" s="272"/>
      <c r="J92" s="268"/>
      <c r="K92" s="268"/>
      <c r="L92" s="268"/>
      <c r="M92" s="268"/>
      <c r="N92" s="268"/>
      <c r="O92" s="268"/>
      <c r="P92" s="268"/>
      <c r="Q92" s="268"/>
      <c r="R92" s="268"/>
      <c r="S92" s="272"/>
      <c r="T92" s="272"/>
      <c r="U92" s="272"/>
      <c r="V92" s="272"/>
      <c r="W92" s="272"/>
      <c r="X92" s="272"/>
      <c r="Y92" s="272"/>
      <c r="Z92" s="272"/>
      <c r="AA92" s="272"/>
      <c r="AB92" s="272"/>
      <c r="AC92" s="272"/>
      <c r="AD92" s="272"/>
      <c r="AE92" s="272"/>
      <c r="AF92" s="272"/>
      <c r="AG92" s="272"/>
      <c r="AH92" s="272"/>
      <c r="AI92" s="272"/>
      <c r="AJ92" s="272"/>
      <c r="AK92" s="272"/>
      <c r="AL92" s="272"/>
      <c r="AM92" s="272"/>
      <c r="AN92" s="272"/>
      <c r="AO92" s="272"/>
      <c r="AP92" s="272"/>
      <c r="AQ92" s="272"/>
      <c r="AR92" s="272"/>
      <c r="AS92" s="272"/>
      <c r="AT92" s="272"/>
      <c r="AU92" s="272"/>
      <c r="AV92" s="272"/>
      <c r="AW92" s="272"/>
      <c r="AX92" s="272"/>
      <c r="AY92" s="272"/>
      <c r="AZ92" s="272"/>
      <c r="BA92" s="272"/>
      <c r="BB92" s="272"/>
      <c r="BC92" s="272"/>
      <c r="BD92" s="272"/>
      <c r="BE92" s="272"/>
      <c r="BF92" s="272"/>
      <c r="BG92" s="272"/>
      <c r="BH92" s="272"/>
      <c r="BI92" s="272"/>
      <c r="BJ92" s="272"/>
      <c r="BK92" s="272"/>
      <c r="BL92" s="272"/>
      <c r="BM92" s="272"/>
      <c r="BN92" s="272"/>
      <c r="BO92" s="272"/>
      <c r="BP92" s="272"/>
      <c r="BQ92" s="272"/>
      <c r="BR92" s="272"/>
      <c r="BS92" s="272"/>
      <c r="BT92" s="272"/>
      <c r="BU92" s="272"/>
      <c r="BV92" s="272"/>
      <c r="BW92" s="272"/>
      <c r="BX92" s="272"/>
      <c r="BY92" s="272"/>
      <c r="BZ92" s="272"/>
      <c r="CA92" s="272"/>
      <c r="CB92" s="272"/>
      <c r="CC92" s="272"/>
      <c r="CD92" s="272"/>
      <c r="CE92" s="272"/>
      <c r="CF92" s="272"/>
      <c r="CG92" s="272"/>
      <c r="CH92" s="272"/>
      <c r="CI92" s="272"/>
      <c r="CJ92" s="272"/>
      <c r="CK92" s="272"/>
      <c r="CL92" s="272"/>
      <c r="CM92" s="272"/>
      <c r="CN92" s="272"/>
      <c r="CO92" s="272"/>
      <c r="CP92" s="272"/>
      <c r="CQ92" s="272"/>
      <c r="CR92" s="272"/>
      <c r="CS92" s="272"/>
      <c r="CT92" s="272"/>
      <c r="CU92" s="272"/>
      <c r="CV92" s="272"/>
      <c r="CW92" s="272"/>
      <c r="CX92" s="272"/>
      <c r="CY92" s="272"/>
      <c r="CZ92" s="272"/>
      <c r="DA92" s="272"/>
      <c r="DB92" s="272"/>
      <c r="DC92" s="272"/>
      <c r="DD92" s="272"/>
      <c r="DE92" s="272"/>
      <c r="DF92" s="272"/>
      <c r="DG92" s="272"/>
      <c r="DH92" s="272"/>
      <c r="DI92" s="272"/>
      <c r="DJ92" s="272"/>
      <c r="DK92" s="272"/>
      <c r="DL92" s="272"/>
      <c r="DM92" s="272"/>
      <c r="DN92" s="272"/>
      <c r="DO92" s="272"/>
      <c r="DP92" s="272"/>
      <c r="DQ92" s="272"/>
      <c r="DR92" s="272"/>
      <c r="DS92" s="272"/>
      <c r="DT92" s="272"/>
      <c r="DU92" s="272"/>
      <c r="DV92" s="272"/>
      <c r="DW92" s="272"/>
      <c r="DX92" s="272"/>
      <c r="DY92" s="272"/>
      <c r="DZ92" s="272"/>
      <c r="EA92" s="272"/>
      <c r="EB92" s="272"/>
      <c r="EC92" s="272"/>
      <c r="ED92" s="272"/>
      <c r="EE92" s="272"/>
      <c r="EF92" s="272"/>
      <c r="EG92" s="272"/>
      <c r="EH92" s="272"/>
      <c r="EI92" s="272"/>
      <c r="EJ92" s="272"/>
      <c r="EK92" s="272"/>
      <c r="EL92" s="272"/>
      <c r="EM92" s="272"/>
      <c r="EN92" s="272"/>
      <c r="EO92" s="272"/>
      <c r="EP92" s="272"/>
      <c r="EQ92" s="272"/>
      <c r="ER92" s="272"/>
      <c r="ES92" s="272"/>
      <c r="ET92" s="272"/>
      <c r="EU92" s="272"/>
      <c r="EV92" s="272"/>
      <c r="EW92" s="272"/>
      <c r="EX92" s="272"/>
      <c r="EY92" s="272"/>
      <c r="EZ92" s="272"/>
      <c r="FA92" s="272"/>
      <c r="FB92" s="272"/>
      <c r="FC92" s="272"/>
      <c r="FD92" s="272"/>
      <c r="FE92" s="272"/>
      <c r="FF92" s="272"/>
      <c r="FG92" s="272"/>
      <c r="FH92" s="272"/>
      <c r="FI92" s="272"/>
      <c r="FJ92" s="272"/>
      <c r="FK92" s="272"/>
      <c r="FL92" s="272"/>
      <c r="FM92" s="272"/>
      <c r="FN92" s="272"/>
      <c r="FO92" s="272"/>
      <c r="FP92" s="272"/>
      <c r="FQ92" s="272"/>
      <c r="FR92" s="272"/>
      <c r="FS92" s="272"/>
      <c r="FT92" s="272"/>
      <c r="FU92" s="272"/>
      <c r="FV92" s="272"/>
      <c r="FW92" s="272"/>
      <c r="FX92" s="272"/>
      <c r="FY92" s="272"/>
      <c r="FZ92" s="272"/>
      <c r="GA92" s="272"/>
      <c r="GB92" s="272"/>
      <c r="GC92" s="272"/>
      <c r="GD92" s="272"/>
      <c r="GE92" s="272"/>
      <c r="GF92" s="272"/>
      <c r="GG92" s="272"/>
      <c r="GH92" s="272"/>
      <c r="GI92" s="272"/>
      <c r="GJ92" s="272"/>
      <c r="GK92" s="272"/>
      <c r="GL92" s="272"/>
      <c r="GM92" s="272"/>
      <c r="GN92" s="272"/>
      <c r="GO92" s="272"/>
      <c r="GP92" s="272"/>
      <c r="GQ92" s="272"/>
      <c r="GR92" s="272"/>
      <c r="GS92" s="272"/>
      <c r="GT92" s="272"/>
      <c r="GU92" s="272"/>
      <c r="GV92" s="272"/>
      <c r="GW92" s="272"/>
      <c r="GX92" s="272"/>
      <c r="GY92" s="272"/>
      <c r="GZ92" s="272"/>
      <c r="HA92" s="272"/>
      <c r="HB92" s="272"/>
      <c r="HC92" s="272"/>
      <c r="HD92" s="272"/>
      <c r="HE92" s="272"/>
      <c r="HF92" s="272"/>
      <c r="HG92" s="272"/>
      <c r="HH92" s="272"/>
      <c r="HI92" s="272"/>
      <c r="HJ92" s="272"/>
      <c r="HK92" s="272"/>
      <c r="HL92" s="272"/>
      <c r="HM92" s="272"/>
      <c r="HN92" s="272"/>
      <c r="HO92" s="272"/>
      <c r="HP92" s="272"/>
      <c r="HQ92" s="272"/>
      <c r="HR92" s="272"/>
      <c r="HS92" s="272"/>
      <c r="HT92" s="272"/>
      <c r="HU92" s="272"/>
      <c r="HV92" s="272"/>
      <c r="HW92" s="272"/>
      <c r="HX92" s="272"/>
      <c r="HY92" s="272"/>
      <c r="HZ92" s="272"/>
      <c r="IA92" s="272"/>
      <c r="IB92" s="272"/>
      <c r="IC92" s="272"/>
      <c r="ID92" s="272"/>
      <c r="IE92" s="272"/>
      <c r="IF92" s="272"/>
      <c r="IG92" s="272"/>
      <c r="IH92" s="272"/>
      <c r="II92" s="272"/>
      <c r="IJ92" s="272"/>
      <c r="IK92" s="272"/>
      <c r="IL92" s="272"/>
      <c r="IM92" s="272"/>
      <c r="IN92" s="272"/>
      <c r="IO92" s="272"/>
      <c r="IP92" s="272"/>
      <c r="IQ92" s="272"/>
      <c r="IR92" s="272"/>
      <c r="IS92" s="272"/>
      <c r="IT92" s="272"/>
      <c r="IU92" s="272"/>
      <c r="IV92" s="272"/>
    </row>
    <row r="93" spans="1:256" s="267" customFormat="1">
      <c r="A93" s="268" t="s">
        <v>241</v>
      </c>
      <c r="B93" s="267">
        <v>0.3</v>
      </c>
      <c r="C93" s="267">
        <v>2.4</v>
      </c>
      <c r="D93" s="267">
        <v>3</v>
      </c>
      <c r="E93" s="267">
        <v>1.25</v>
      </c>
      <c r="F93" s="267">
        <v>1.6422535700000001</v>
      </c>
      <c r="G93" s="267">
        <v>14</v>
      </c>
      <c r="H93" s="268">
        <v>1</v>
      </c>
      <c r="I93" s="268"/>
      <c r="S93" s="268"/>
      <c r="T93" s="268"/>
      <c r="U93" s="268"/>
      <c r="V93" s="268"/>
      <c r="W93" s="268"/>
      <c r="X93" s="268"/>
      <c r="Y93" s="268"/>
      <c r="Z93" s="268"/>
      <c r="AA93" s="268"/>
      <c r="AB93" s="268"/>
      <c r="AC93" s="268"/>
      <c r="AD93" s="268"/>
      <c r="AE93" s="268"/>
      <c r="AF93" s="268"/>
      <c r="AG93" s="268"/>
      <c r="AH93" s="268"/>
      <c r="AI93" s="268"/>
      <c r="AJ93" s="268"/>
      <c r="AK93" s="268"/>
      <c r="AL93" s="268"/>
      <c r="AM93" s="268"/>
      <c r="AN93" s="268"/>
      <c r="AO93" s="268"/>
      <c r="AP93" s="268"/>
      <c r="AQ93" s="268"/>
      <c r="AR93" s="268"/>
      <c r="AS93" s="268"/>
      <c r="AT93" s="268"/>
      <c r="AU93" s="268"/>
      <c r="AV93" s="268"/>
      <c r="AW93" s="268"/>
      <c r="AX93" s="268"/>
      <c r="AY93" s="268"/>
      <c r="AZ93" s="268"/>
      <c r="BA93" s="268"/>
      <c r="BB93" s="268"/>
      <c r="BC93" s="268"/>
      <c r="BD93" s="268"/>
      <c r="BE93" s="268"/>
      <c r="BF93" s="268"/>
      <c r="BG93" s="268"/>
      <c r="BH93" s="268"/>
      <c r="BI93" s="268"/>
      <c r="BJ93" s="268"/>
      <c r="BK93" s="268"/>
      <c r="BL93" s="268"/>
      <c r="BM93" s="268"/>
      <c r="BN93" s="268"/>
      <c r="BO93" s="268"/>
      <c r="BP93" s="268"/>
      <c r="BQ93" s="268"/>
      <c r="BR93" s="268"/>
      <c r="BS93" s="268"/>
      <c r="BT93" s="268"/>
      <c r="BU93" s="268"/>
      <c r="BV93" s="268"/>
      <c r="BW93" s="268"/>
      <c r="BX93" s="268"/>
      <c r="BY93" s="268"/>
      <c r="BZ93" s="268"/>
      <c r="CA93" s="268"/>
      <c r="CB93" s="268"/>
      <c r="CC93" s="268"/>
      <c r="CD93" s="268"/>
      <c r="CE93" s="268"/>
      <c r="CF93" s="268"/>
      <c r="CG93" s="268"/>
      <c r="CH93" s="268"/>
      <c r="CI93" s="268"/>
      <c r="CJ93" s="268"/>
      <c r="CK93" s="268"/>
      <c r="CL93" s="268"/>
      <c r="CM93" s="268"/>
      <c r="CN93" s="268"/>
      <c r="CO93" s="268"/>
      <c r="CP93" s="268"/>
      <c r="CQ93" s="268"/>
      <c r="CR93" s="268"/>
      <c r="CS93" s="268"/>
      <c r="CT93" s="268"/>
      <c r="CU93" s="268"/>
      <c r="CV93" s="268"/>
      <c r="CW93" s="268"/>
      <c r="CX93" s="268"/>
      <c r="CY93" s="268"/>
      <c r="CZ93" s="268"/>
      <c r="DA93" s="268"/>
      <c r="DB93" s="268"/>
      <c r="DC93" s="268"/>
      <c r="DD93" s="268"/>
      <c r="DE93" s="268"/>
      <c r="DF93" s="268"/>
      <c r="DG93" s="268"/>
      <c r="DH93" s="268"/>
      <c r="DI93" s="268"/>
      <c r="DJ93" s="268"/>
      <c r="DK93" s="268"/>
      <c r="DL93" s="268"/>
      <c r="DM93" s="268"/>
      <c r="DN93" s="268"/>
      <c r="DO93" s="268"/>
      <c r="DP93" s="268"/>
      <c r="DQ93" s="268"/>
      <c r="DR93" s="268"/>
      <c r="DS93" s="268"/>
      <c r="DT93" s="268"/>
      <c r="DU93" s="268"/>
      <c r="DV93" s="268"/>
      <c r="DW93" s="268"/>
      <c r="DX93" s="268"/>
      <c r="DY93" s="268"/>
      <c r="DZ93" s="268"/>
      <c r="EA93" s="268"/>
      <c r="EB93" s="268"/>
      <c r="EC93" s="268"/>
      <c r="ED93" s="268"/>
      <c r="EE93" s="268"/>
      <c r="EF93" s="268"/>
      <c r="EG93" s="268"/>
      <c r="EH93" s="268"/>
      <c r="EI93" s="268"/>
      <c r="EJ93" s="268"/>
      <c r="EK93" s="268"/>
      <c r="EL93" s="268"/>
      <c r="EM93" s="268"/>
      <c r="EN93" s="268"/>
      <c r="EO93" s="268"/>
      <c r="EP93" s="268"/>
      <c r="EQ93" s="268"/>
      <c r="ER93" s="268"/>
      <c r="ES93" s="268"/>
      <c r="ET93" s="268"/>
      <c r="EU93" s="268"/>
      <c r="EV93" s="268"/>
      <c r="EW93" s="268"/>
      <c r="EX93" s="268"/>
      <c r="EY93" s="268"/>
      <c r="EZ93" s="268"/>
      <c r="FA93" s="268"/>
      <c r="FB93" s="268"/>
      <c r="FC93" s="268"/>
      <c r="FD93" s="268"/>
      <c r="FE93" s="268"/>
      <c r="FF93" s="268"/>
      <c r="FG93" s="268"/>
      <c r="FH93" s="268"/>
      <c r="FI93" s="268"/>
      <c r="FJ93" s="268"/>
      <c r="FK93" s="268"/>
      <c r="FL93" s="268"/>
      <c r="FM93" s="268"/>
      <c r="FN93" s="268"/>
      <c r="FO93" s="268"/>
      <c r="FP93" s="268"/>
      <c r="FQ93" s="268"/>
      <c r="FR93" s="268"/>
      <c r="FS93" s="268"/>
      <c r="FT93" s="268"/>
      <c r="FU93" s="268"/>
      <c r="FV93" s="268"/>
      <c r="FW93" s="268"/>
      <c r="FX93" s="268"/>
      <c r="FY93" s="268"/>
      <c r="FZ93" s="268"/>
      <c r="GA93" s="268"/>
      <c r="GB93" s="268"/>
      <c r="GC93" s="268"/>
      <c r="GD93" s="268"/>
      <c r="GE93" s="268"/>
      <c r="GF93" s="268"/>
      <c r="GG93" s="268"/>
      <c r="GH93" s="268"/>
      <c r="GI93" s="268"/>
      <c r="GJ93" s="268"/>
      <c r="GK93" s="268"/>
      <c r="GL93" s="268"/>
      <c r="GM93" s="268"/>
      <c r="GN93" s="268"/>
      <c r="GO93" s="268"/>
      <c r="GP93" s="268"/>
      <c r="GQ93" s="268"/>
      <c r="GR93" s="268"/>
      <c r="GS93" s="268"/>
      <c r="GT93" s="268"/>
      <c r="GU93" s="268"/>
      <c r="GV93" s="268"/>
      <c r="GW93" s="268"/>
      <c r="GX93" s="268"/>
      <c r="GY93" s="268"/>
      <c r="GZ93" s="268"/>
      <c r="HA93" s="268"/>
      <c r="HB93" s="268"/>
      <c r="HC93" s="268"/>
      <c r="HD93" s="268"/>
      <c r="HE93" s="268"/>
      <c r="HF93" s="268"/>
      <c r="HG93" s="268"/>
      <c r="HH93" s="268"/>
      <c r="HI93" s="268"/>
      <c r="HJ93" s="268"/>
      <c r="HK93" s="268"/>
      <c r="HL93" s="268"/>
      <c r="HM93" s="268"/>
      <c r="HN93" s="268"/>
      <c r="HO93" s="268"/>
      <c r="HP93" s="268"/>
      <c r="HQ93" s="268"/>
      <c r="HR93" s="268"/>
      <c r="HS93" s="268"/>
      <c r="HT93" s="268"/>
      <c r="HU93" s="268"/>
      <c r="HV93" s="268"/>
      <c r="HW93" s="268"/>
      <c r="HX93" s="268"/>
      <c r="HY93" s="268"/>
      <c r="HZ93" s="268"/>
      <c r="IA93" s="268"/>
      <c r="IB93" s="268"/>
      <c r="IC93" s="268"/>
      <c r="ID93" s="268"/>
      <c r="IE93" s="268"/>
      <c r="IF93" s="268"/>
      <c r="IG93" s="268"/>
      <c r="IH93" s="268"/>
      <c r="II93" s="268"/>
      <c r="IJ93" s="268"/>
      <c r="IK93" s="268"/>
      <c r="IL93" s="268"/>
      <c r="IM93" s="268"/>
      <c r="IN93" s="268"/>
      <c r="IO93" s="268"/>
      <c r="IP93" s="268"/>
      <c r="IQ93" s="268"/>
      <c r="IR93" s="268"/>
      <c r="IS93" s="268"/>
      <c r="IT93" s="268"/>
      <c r="IU93" s="268"/>
      <c r="IV93" s="268"/>
    </row>
    <row r="94" spans="1:256" s="267" customFormat="1">
      <c r="A94" s="268" t="s">
        <v>241</v>
      </c>
      <c r="B94" s="267">
        <v>11</v>
      </c>
      <c r="C94" s="267">
        <v>14</v>
      </c>
      <c r="D94" s="267">
        <v>2</v>
      </c>
      <c r="E94" s="267">
        <v>1.1000000000000001</v>
      </c>
      <c r="F94" s="268">
        <v>1.3904382621603799</v>
      </c>
      <c r="G94" s="268">
        <v>15</v>
      </c>
      <c r="H94" s="268">
        <v>2</v>
      </c>
      <c r="J94" s="268"/>
      <c r="K94" s="268"/>
      <c r="L94" s="268"/>
      <c r="M94" s="268"/>
      <c r="N94" s="268"/>
      <c r="O94" s="268"/>
      <c r="P94" s="268"/>
      <c r="Q94" s="268"/>
      <c r="R94" s="268"/>
    </row>
    <row r="95" spans="1:256" s="267" customFormat="1">
      <c r="A95" s="268" t="s">
        <v>241</v>
      </c>
      <c r="B95" s="267">
        <v>3.85</v>
      </c>
      <c r="C95" s="267">
        <v>6.35</v>
      </c>
      <c r="D95" s="267">
        <v>3</v>
      </c>
      <c r="E95" s="267">
        <v>1.36111111</v>
      </c>
      <c r="F95" s="267">
        <v>1.3427670300000001</v>
      </c>
      <c r="G95" s="267">
        <v>26</v>
      </c>
      <c r="H95" s="268">
        <v>1</v>
      </c>
      <c r="I95" s="268"/>
      <c r="J95" s="274"/>
      <c r="K95" s="274"/>
      <c r="L95" s="274"/>
      <c r="M95" s="274"/>
      <c r="N95" s="274"/>
      <c r="O95" s="274"/>
      <c r="P95" s="274"/>
      <c r="Q95" s="274"/>
      <c r="R95" s="274"/>
      <c r="S95" s="268"/>
      <c r="T95" s="268"/>
      <c r="U95" s="268"/>
      <c r="V95" s="268"/>
      <c r="W95" s="268"/>
      <c r="X95" s="268"/>
      <c r="Y95" s="268"/>
      <c r="Z95" s="268"/>
      <c r="AA95" s="268"/>
      <c r="AB95" s="268"/>
      <c r="AC95" s="268"/>
      <c r="AD95" s="268"/>
      <c r="AE95" s="268"/>
      <c r="AF95" s="268"/>
      <c r="AG95" s="268"/>
      <c r="AH95" s="268"/>
      <c r="AI95" s="268"/>
      <c r="AJ95" s="268"/>
      <c r="AK95" s="268"/>
      <c r="AL95" s="268"/>
      <c r="AM95" s="268"/>
      <c r="AN95" s="268"/>
      <c r="AO95" s="268"/>
      <c r="AP95" s="268"/>
      <c r="AQ95" s="268"/>
      <c r="AR95" s="268"/>
      <c r="AS95" s="268"/>
      <c r="AT95" s="268"/>
      <c r="AU95" s="268"/>
      <c r="AV95" s="268"/>
      <c r="AW95" s="268"/>
      <c r="AX95" s="268"/>
      <c r="AY95" s="268"/>
      <c r="AZ95" s="268"/>
      <c r="BA95" s="268"/>
      <c r="BB95" s="268"/>
      <c r="BC95" s="268"/>
      <c r="BD95" s="268"/>
      <c r="BE95" s="268"/>
      <c r="BF95" s="268"/>
      <c r="BG95" s="268"/>
      <c r="BH95" s="268"/>
      <c r="BI95" s="268"/>
      <c r="BJ95" s="268"/>
      <c r="BK95" s="268"/>
      <c r="BL95" s="268"/>
      <c r="BM95" s="268"/>
      <c r="BN95" s="268"/>
      <c r="BO95" s="268"/>
      <c r="BP95" s="268"/>
      <c r="BQ95" s="268"/>
      <c r="BR95" s="268"/>
      <c r="BS95" s="268"/>
      <c r="BT95" s="268"/>
      <c r="BU95" s="268"/>
      <c r="BV95" s="268"/>
      <c r="BW95" s="268"/>
      <c r="BX95" s="268"/>
      <c r="BY95" s="268"/>
      <c r="BZ95" s="268"/>
      <c r="CA95" s="268"/>
      <c r="CB95" s="268"/>
      <c r="CC95" s="268"/>
      <c r="CD95" s="268"/>
      <c r="CE95" s="268"/>
      <c r="CF95" s="268"/>
      <c r="CG95" s="268"/>
      <c r="CH95" s="268"/>
      <c r="CI95" s="268"/>
      <c r="CJ95" s="268"/>
      <c r="CK95" s="268"/>
      <c r="CL95" s="268"/>
      <c r="CM95" s="268"/>
      <c r="CN95" s="268"/>
      <c r="CO95" s="268"/>
      <c r="CP95" s="268"/>
      <c r="CQ95" s="268"/>
      <c r="CR95" s="268"/>
      <c r="CS95" s="268"/>
      <c r="CT95" s="268"/>
      <c r="CU95" s="268"/>
      <c r="CV95" s="268"/>
      <c r="CW95" s="268"/>
      <c r="CX95" s="268"/>
      <c r="CY95" s="268"/>
      <c r="CZ95" s="268"/>
      <c r="DA95" s="268"/>
      <c r="DB95" s="268"/>
      <c r="DC95" s="268"/>
      <c r="DD95" s="268"/>
      <c r="DE95" s="268"/>
      <c r="DF95" s="268"/>
      <c r="DG95" s="268"/>
      <c r="DH95" s="268"/>
      <c r="DI95" s="268"/>
      <c r="DJ95" s="268"/>
      <c r="DK95" s="268"/>
      <c r="DL95" s="268"/>
      <c r="DM95" s="268"/>
      <c r="DN95" s="268"/>
      <c r="DO95" s="268"/>
      <c r="DP95" s="268"/>
      <c r="DQ95" s="268"/>
      <c r="DR95" s="268"/>
      <c r="DS95" s="268"/>
      <c r="DT95" s="268"/>
      <c r="DU95" s="268"/>
      <c r="DV95" s="268"/>
      <c r="DW95" s="268"/>
      <c r="DX95" s="268"/>
      <c r="DY95" s="268"/>
      <c r="DZ95" s="268"/>
      <c r="EA95" s="268"/>
      <c r="EB95" s="268"/>
      <c r="EC95" s="268"/>
      <c r="ED95" s="268"/>
      <c r="EE95" s="268"/>
      <c r="EF95" s="268"/>
      <c r="EG95" s="268"/>
      <c r="EH95" s="268"/>
      <c r="EI95" s="268"/>
      <c r="EJ95" s="268"/>
      <c r="EK95" s="268"/>
      <c r="EL95" s="268"/>
      <c r="EM95" s="268"/>
      <c r="EN95" s="268"/>
      <c r="EO95" s="268"/>
      <c r="EP95" s="268"/>
      <c r="EQ95" s="268"/>
      <c r="ER95" s="268"/>
      <c r="ES95" s="268"/>
      <c r="ET95" s="268"/>
      <c r="EU95" s="268"/>
      <c r="EV95" s="268"/>
      <c r="EW95" s="268"/>
      <c r="EX95" s="268"/>
      <c r="EY95" s="268"/>
      <c r="EZ95" s="268"/>
      <c r="FA95" s="268"/>
      <c r="FB95" s="268"/>
      <c r="FC95" s="268"/>
      <c r="FD95" s="268"/>
      <c r="FE95" s="268"/>
      <c r="FF95" s="268"/>
      <c r="FG95" s="268"/>
      <c r="FH95" s="268"/>
      <c r="FI95" s="268"/>
      <c r="FJ95" s="268"/>
      <c r="FK95" s="268"/>
      <c r="FL95" s="268"/>
      <c r="FM95" s="268"/>
      <c r="FN95" s="268"/>
      <c r="FO95" s="268"/>
      <c r="FP95" s="268"/>
      <c r="FQ95" s="268"/>
      <c r="FR95" s="268"/>
      <c r="FS95" s="268"/>
      <c r="FT95" s="268"/>
      <c r="FU95" s="268"/>
      <c r="FV95" s="268"/>
      <c r="FW95" s="268"/>
      <c r="FX95" s="268"/>
      <c r="FY95" s="268"/>
      <c r="FZ95" s="268"/>
      <c r="GA95" s="268"/>
      <c r="GB95" s="268"/>
      <c r="GC95" s="268"/>
      <c r="GD95" s="268"/>
      <c r="GE95" s="268"/>
      <c r="GF95" s="268"/>
      <c r="GG95" s="268"/>
      <c r="GH95" s="268"/>
      <c r="GI95" s="268"/>
      <c r="GJ95" s="268"/>
      <c r="GK95" s="268"/>
      <c r="GL95" s="268"/>
      <c r="GM95" s="268"/>
      <c r="GN95" s="268"/>
      <c r="GO95" s="268"/>
      <c r="GP95" s="268"/>
      <c r="GQ95" s="268"/>
      <c r="GR95" s="268"/>
      <c r="GS95" s="268"/>
      <c r="GT95" s="268"/>
      <c r="GU95" s="268"/>
      <c r="GV95" s="268"/>
      <c r="GW95" s="268"/>
      <c r="GX95" s="268"/>
      <c r="GY95" s="268"/>
      <c r="GZ95" s="268"/>
      <c r="HA95" s="268"/>
      <c r="HB95" s="268"/>
      <c r="HC95" s="268"/>
      <c r="HD95" s="268"/>
      <c r="HE95" s="268"/>
      <c r="HF95" s="268"/>
      <c r="HG95" s="268"/>
      <c r="HH95" s="268"/>
      <c r="HI95" s="268"/>
      <c r="HJ95" s="268"/>
      <c r="HK95" s="268"/>
      <c r="HL95" s="268"/>
      <c r="HM95" s="268"/>
      <c r="HN95" s="268"/>
      <c r="HO95" s="268"/>
      <c r="HP95" s="268"/>
      <c r="HQ95" s="268"/>
      <c r="HR95" s="268"/>
      <c r="HS95" s="268"/>
      <c r="HT95" s="268"/>
      <c r="HU95" s="268"/>
      <c r="HV95" s="268"/>
      <c r="HW95" s="268"/>
      <c r="HX95" s="268"/>
      <c r="HY95" s="268"/>
      <c r="HZ95" s="268"/>
      <c r="IA95" s="268"/>
      <c r="IB95" s="268"/>
      <c r="IC95" s="268"/>
      <c r="ID95" s="268"/>
      <c r="IE95" s="268"/>
      <c r="IF95" s="268"/>
      <c r="IG95" s="268"/>
      <c r="IH95" s="268"/>
      <c r="II95" s="268"/>
      <c r="IJ95" s="268"/>
      <c r="IK95" s="268"/>
      <c r="IL95" s="268"/>
      <c r="IM95" s="268"/>
      <c r="IN95" s="268"/>
      <c r="IO95" s="268"/>
      <c r="IP95" s="268"/>
      <c r="IQ95" s="268"/>
      <c r="IR95" s="268"/>
      <c r="IS95" s="268"/>
      <c r="IT95" s="268"/>
      <c r="IU95" s="268"/>
      <c r="IV95" s="268"/>
    </row>
    <row r="96" spans="1:256" s="275" customFormat="1">
      <c r="A96" s="274" t="s">
        <v>528</v>
      </c>
      <c r="B96" s="275">
        <v>4.5999999999999996</v>
      </c>
      <c r="C96" s="275">
        <v>6.25</v>
      </c>
      <c r="D96" s="275">
        <v>2</v>
      </c>
      <c r="E96" s="275">
        <v>1.122222222</v>
      </c>
      <c r="F96" s="275">
        <v>0.92467326000000005</v>
      </c>
      <c r="G96" s="274">
        <v>21</v>
      </c>
      <c r="H96" s="274">
        <v>4</v>
      </c>
      <c r="I96" s="274"/>
      <c r="J96" s="274"/>
      <c r="K96" s="274"/>
      <c r="L96" s="274"/>
      <c r="M96" s="274"/>
      <c r="N96" s="274"/>
      <c r="O96" s="274"/>
      <c r="P96" s="274"/>
      <c r="Q96" s="274"/>
      <c r="R96" s="274"/>
      <c r="S96" s="274"/>
      <c r="T96" s="274"/>
      <c r="U96" s="274"/>
      <c r="V96" s="274"/>
      <c r="W96" s="274"/>
      <c r="X96" s="274"/>
      <c r="Y96" s="274"/>
      <c r="Z96" s="274"/>
      <c r="AA96" s="274"/>
      <c r="AB96" s="274"/>
      <c r="AC96" s="274"/>
      <c r="AD96" s="274"/>
      <c r="AE96" s="274"/>
      <c r="AF96" s="274"/>
      <c r="AG96" s="274"/>
      <c r="AH96" s="274"/>
      <c r="AI96" s="274"/>
      <c r="AJ96" s="274"/>
      <c r="AK96" s="274"/>
      <c r="AL96" s="274"/>
      <c r="AM96" s="274"/>
      <c r="AN96" s="274"/>
      <c r="AO96" s="274"/>
      <c r="AP96" s="274"/>
      <c r="AQ96" s="274"/>
      <c r="AR96" s="274"/>
      <c r="AS96" s="274"/>
      <c r="AT96" s="274"/>
      <c r="AU96" s="274"/>
      <c r="AV96" s="274"/>
      <c r="AW96" s="274"/>
      <c r="AX96" s="274"/>
      <c r="AY96" s="274"/>
      <c r="AZ96" s="274"/>
      <c r="BA96" s="274"/>
      <c r="BB96" s="274"/>
      <c r="BC96" s="274"/>
      <c r="BD96" s="274"/>
      <c r="BE96" s="274"/>
      <c r="BF96" s="274"/>
      <c r="BG96" s="274"/>
      <c r="BH96" s="274"/>
      <c r="BI96" s="274"/>
      <c r="BJ96" s="274"/>
      <c r="BK96" s="274"/>
      <c r="BL96" s="274"/>
      <c r="BM96" s="274"/>
      <c r="BN96" s="274"/>
      <c r="BO96" s="274"/>
      <c r="BP96" s="274"/>
      <c r="BQ96" s="274"/>
      <c r="BR96" s="274"/>
      <c r="BS96" s="274"/>
      <c r="BT96" s="274"/>
      <c r="BU96" s="274"/>
      <c r="BV96" s="274"/>
      <c r="BW96" s="274"/>
      <c r="BX96" s="274"/>
      <c r="BY96" s="274"/>
      <c r="BZ96" s="274"/>
      <c r="CA96" s="274"/>
      <c r="CB96" s="274"/>
      <c r="CC96" s="274"/>
      <c r="CD96" s="274"/>
      <c r="CE96" s="274"/>
      <c r="CF96" s="274"/>
      <c r="CG96" s="274"/>
      <c r="CH96" s="274"/>
      <c r="CI96" s="274"/>
      <c r="CJ96" s="274"/>
      <c r="CK96" s="274"/>
      <c r="CL96" s="274"/>
      <c r="CM96" s="274"/>
      <c r="CN96" s="274"/>
      <c r="CO96" s="274"/>
      <c r="CP96" s="274"/>
      <c r="CQ96" s="274"/>
      <c r="CR96" s="274"/>
      <c r="CS96" s="274"/>
      <c r="CT96" s="274"/>
      <c r="CU96" s="274"/>
      <c r="CV96" s="274"/>
      <c r="CW96" s="274"/>
      <c r="CX96" s="274"/>
      <c r="CY96" s="274"/>
      <c r="CZ96" s="274"/>
      <c r="DA96" s="274"/>
      <c r="DB96" s="274"/>
      <c r="DC96" s="274"/>
      <c r="DD96" s="274"/>
      <c r="DE96" s="274"/>
      <c r="DF96" s="274"/>
      <c r="DG96" s="274"/>
      <c r="DH96" s="274"/>
      <c r="DI96" s="274"/>
      <c r="DJ96" s="274"/>
      <c r="DK96" s="274"/>
      <c r="DL96" s="274"/>
      <c r="DM96" s="274"/>
      <c r="DN96" s="274"/>
      <c r="DO96" s="274"/>
      <c r="DP96" s="274"/>
      <c r="DQ96" s="274"/>
      <c r="DR96" s="274"/>
      <c r="DS96" s="274"/>
      <c r="DT96" s="274"/>
      <c r="DU96" s="274"/>
      <c r="DV96" s="274"/>
      <c r="DW96" s="274"/>
      <c r="DX96" s="274"/>
      <c r="DY96" s="274"/>
      <c r="DZ96" s="274"/>
      <c r="EA96" s="274"/>
      <c r="EB96" s="274"/>
      <c r="EC96" s="274"/>
      <c r="ED96" s="274"/>
      <c r="EE96" s="274"/>
      <c r="EF96" s="274"/>
      <c r="EG96" s="274"/>
      <c r="EH96" s="274"/>
      <c r="EI96" s="274"/>
      <c r="EJ96" s="274"/>
      <c r="EK96" s="274"/>
      <c r="EL96" s="274"/>
      <c r="EM96" s="274"/>
      <c r="EN96" s="274"/>
      <c r="EO96" s="274"/>
      <c r="EP96" s="274"/>
      <c r="EQ96" s="274"/>
      <c r="ER96" s="274"/>
      <c r="ES96" s="274"/>
      <c r="ET96" s="274"/>
      <c r="EU96" s="274"/>
      <c r="EV96" s="274"/>
      <c r="EW96" s="274"/>
      <c r="EX96" s="274"/>
      <c r="EY96" s="274"/>
      <c r="EZ96" s="274"/>
      <c r="FA96" s="274"/>
      <c r="FB96" s="274"/>
      <c r="FC96" s="274"/>
      <c r="FD96" s="274"/>
      <c r="FE96" s="274"/>
      <c r="FF96" s="274"/>
      <c r="FG96" s="274"/>
      <c r="FH96" s="274"/>
      <c r="FI96" s="274"/>
      <c r="FJ96" s="274"/>
      <c r="FK96" s="274"/>
      <c r="FL96" s="274"/>
      <c r="FM96" s="274"/>
      <c r="FN96" s="274"/>
      <c r="FO96" s="274"/>
      <c r="FP96" s="274"/>
      <c r="FQ96" s="274"/>
      <c r="FR96" s="274"/>
      <c r="FS96" s="274"/>
      <c r="FT96" s="274"/>
      <c r="FU96" s="274"/>
      <c r="FV96" s="274"/>
      <c r="FW96" s="274"/>
      <c r="FX96" s="274"/>
      <c r="FY96" s="274"/>
      <c r="FZ96" s="274"/>
      <c r="GA96" s="274"/>
      <c r="GB96" s="274"/>
      <c r="GC96" s="274"/>
      <c r="GD96" s="274"/>
      <c r="GE96" s="274"/>
      <c r="GF96" s="274"/>
      <c r="GG96" s="274"/>
      <c r="GH96" s="274"/>
      <c r="GI96" s="274"/>
      <c r="GJ96" s="274"/>
      <c r="GK96" s="274"/>
      <c r="GL96" s="274"/>
      <c r="GM96" s="274"/>
      <c r="GN96" s="274"/>
      <c r="GO96" s="274"/>
      <c r="GP96" s="274"/>
      <c r="GQ96" s="274"/>
      <c r="GR96" s="274"/>
      <c r="GS96" s="274"/>
      <c r="GT96" s="274"/>
      <c r="GU96" s="274"/>
      <c r="GV96" s="274"/>
      <c r="GW96" s="274"/>
      <c r="GX96" s="274"/>
      <c r="GY96" s="274"/>
      <c r="GZ96" s="274"/>
      <c r="HA96" s="274"/>
      <c r="HB96" s="274"/>
      <c r="HC96" s="274"/>
      <c r="HD96" s="274"/>
      <c r="HE96" s="274"/>
      <c r="HF96" s="274"/>
      <c r="HG96" s="274"/>
      <c r="HH96" s="274"/>
      <c r="HI96" s="274"/>
      <c r="HJ96" s="274"/>
      <c r="HK96" s="274"/>
      <c r="HL96" s="274"/>
      <c r="HM96" s="274"/>
      <c r="HN96" s="274"/>
      <c r="HO96" s="274"/>
      <c r="HP96" s="274"/>
      <c r="HQ96" s="274"/>
      <c r="HR96" s="274"/>
      <c r="HS96" s="274"/>
      <c r="HT96" s="274"/>
      <c r="HU96" s="274"/>
      <c r="HV96" s="274"/>
      <c r="HW96" s="274"/>
      <c r="HX96" s="274"/>
      <c r="HY96" s="274"/>
      <c r="HZ96" s="274"/>
      <c r="IA96" s="274"/>
      <c r="IB96" s="274"/>
      <c r="IC96" s="274"/>
      <c r="ID96" s="274"/>
      <c r="IE96" s="274"/>
      <c r="IF96" s="274"/>
      <c r="IG96" s="274"/>
      <c r="IH96" s="274"/>
      <c r="II96" s="274"/>
      <c r="IJ96" s="274"/>
      <c r="IK96" s="274"/>
      <c r="IL96" s="274"/>
      <c r="IM96" s="274"/>
      <c r="IN96" s="274"/>
      <c r="IO96" s="274"/>
      <c r="IP96" s="274"/>
      <c r="IQ96" s="274"/>
      <c r="IR96" s="274"/>
      <c r="IS96" s="274"/>
      <c r="IT96" s="274"/>
      <c r="IU96" s="274"/>
      <c r="IV96" s="274"/>
    </row>
    <row r="97" spans="1:256" s="275" customFormat="1">
      <c r="A97" s="274" t="s">
        <v>528</v>
      </c>
      <c r="B97" s="275">
        <v>5.7</v>
      </c>
      <c r="C97" s="275">
        <v>8.8000000000000007</v>
      </c>
      <c r="D97" s="275">
        <v>2</v>
      </c>
      <c r="E97" s="275">
        <v>1.0777777799999999</v>
      </c>
      <c r="F97" s="275">
        <v>1.24570494</v>
      </c>
      <c r="G97" s="275">
        <v>20</v>
      </c>
      <c r="H97" s="274">
        <v>1</v>
      </c>
      <c r="I97" s="274"/>
      <c r="J97" s="274"/>
      <c r="K97" s="274"/>
      <c r="L97" s="274"/>
      <c r="M97" s="274"/>
      <c r="N97" s="274"/>
      <c r="O97" s="274"/>
      <c r="P97" s="274"/>
      <c r="Q97" s="274"/>
      <c r="R97" s="274"/>
      <c r="S97" s="274"/>
      <c r="T97" s="274"/>
      <c r="U97" s="274"/>
      <c r="V97" s="274"/>
      <c r="W97" s="274"/>
      <c r="X97" s="274"/>
      <c r="Y97" s="274"/>
      <c r="Z97" s="274"/>
      <c r="AA97" s="274"/>
      <c r="AB97" s="274"/>
      <c r="AC97" s="274"/>
      <c r="AD97" s="274"/>
      <c r="AE97" s="274"/>
      <c r="AF97" s="274"/>
      <c r="AG97" s="274"/>
      <c r="AH97" s="274"/>
      <c r="AI97" s="274"/>
      <c r="AJ97" s="274"/>
      <c r="AK97" s="274"/>
      <c r="AL97" s="274"/>
      <c r="AM97" s="274"/>
      <c r="AN97" s="274"/>
      <c r="AO97" s="274"/>
      <c r="AP97" s="274"/>
      <c r="AQ97" s="274"/>
      <c r="AR97" s="274"/>
      <c r="AS97" s="274"/>
      <c r="AT97" s="274"/>
      <c r="AU97" s="274"/>
      <c r="AV97" s="274"/>
      <c r="AW97" s="274"/>
      <c r="AX97" s="274"/>
      <c r="AY97" s="274"/>
      <c r="AZ97" s="274"/>
      <c r="BA97" s="274"/>
      <c r="BB97" s="274"/>
      <c r="BC97" s="274"/>
      <c r="BD97" s="274"/>
      <c r="BE97" s="274"/>
      <c r="BF97" s="274"/>
      <c r="BG97" s="274"/>
      <c r="BH97" s="274"/>
      <c r="BI97" s="274"/>
      <c r="BJ97" s="274"/>
      <c r="BK97" s="274"/>
      <c r="BL97" s="274"/>
      <c r="BM97" s="274"/>
      <c r="BN97" s="274"/>
      <c r="BO97" s="274"/>
      <c r="BP97" s="274"/>
      <c r="BQ97" s="274"/>
      <c r="BR97" s="274"/>
      <c r="BS97" s="274"/>
      <c r="BT97" s="274"/>
      <c r="BU97" s="274"/>
      <c r="BV97" s="274"/>
      <c r="BW97" s="274"/>
      <c r="BX97" s="274"/>
      <c r="BY97" s="274"/>
      <c r="BZ97" s="274"/>
      <c r="CA97" s="274"/>
      <c r="CB97" s="274"/>
      <c r="CC97" s="274"/>
      <c r="CD97" s="274"/>
      <c r="CE97" s="274"/>
      <c r="CF97" s="274"/>
      <c r="CG97" s="274"/>
      <c r="CH97" s="274"/>
      <c r="CI97" s="274"/>
      <c r="CJ97" s="274"/>
      <c r="CK97" s="274"/>
      <c r="CL97" s="274"/>
      <c r="CM97" s="274"/>
      <c r="CN97" s="274"/>
      <c r="CO97" s="274"/>
      <c r="CP97" s="274"/>
      <c r="CQ97" s="274"/>
      <c r="CR97" s="274"/>
      <c r="CS97" s="274"/>
      <c r="CT97" s="274"/>
      <c r="CU97" s="274"/>
      <c r="CV97" s="274"/>
      <c r="CW97" s="274"/>
      <c r="CX97" s="274"/>
      <c r="CY97" s="274"/>
      <c r="CZ97" s="274"/>
      <c r="DA97" s="274"/>
      <c r="DB97" s="274"/>
      <c r="DC97" s="274"/>
      <c r="DD97" s="274"/>
      <c r="DE97" s="274"/>
      <c r="DF97" s="274"/>
      <c r="DG97" s="274"/>
      <c r="DH97" s="274"/>
      <c r="DI97" s="274"/>
      <c r="DJ97" s="274"/>
      <c r="DK97" s="274"/>
      <c r="DL97" s="274"/>
      <c r="DM97" s="274"/>
      <c r="DN97" s="274"/>
      <c r="DO97" s="274"/>
      <c r="DP97" s="274"/>
      <c r="DQ97" s="274"/>
      <c r="DR97" s="274"/>
      <c r="DS97" s="274"/>
      <c r="DT97" s="274"/>
      <c r="DU97" s="274"/>
      <c r="DV97" s="274"/>
      <c r="DW97" s="274"/>
      <c r="DX97" s="274"/>
      <c r="DY97" s="274"/>
      <c r="DZ97" s="274"/>
      <c r="EA97" s="274"/>
      <c r="EB97" s="274"/>
      <c r="EC97" s="274"/>
      <c r="ED97" s="274"/>
      <c r="EE97" s="274"/>
      <c r="EF97" s="274"/>
      <c r="EG97" s="274"/>
      <c r="EH97" s="274"/>
      <c r="EI97" s="274"/>
      <c r="EJ97" s="274"/>
      <c r="EK97" s="274"/>
      <c r="EL97" s="274"/>
      <c r="EM97" s="274"/>
      <c r="EN97" s="274"/>
      <c r="EO97" s="274"/>
      <c r="EP97" s="274"/>
      <c r="EQ97" s="274"/>
      <c r="ER97" s="274"/>
      <c r="ES97" s="274"/>
      <c r="ET97" s="274"/>
      <c r="EU97" s="274"/>
      <c r="EV97" s="274"/>
      <c r="EW97" s="274"/>
      <c r="EX97" s="274"/>
      <c r="EY97" s="274"/>
      <c r="EZ97" s="274"/>
      <c r="FA97" s="274"/>
      <c r="FB97" s="274"/>
      <c r="FC97" s="274"/>
      <c r="FD97" s="274"/>
      <c r="FE97" s="274"/>
      <c r="FF97" s="274"/>
      <c r="FG97" s="274"/>
      <c r="FH97" s="274"/>
      <c r="FI97" s="274"/>
      <c r="FJ97" s="274"/>
      <c r="FK97" s="274"/>
      <c r="FL97" s="274"/>
      <c r="FM97" s="274"/>
      <c r="FN97" s="274"/>
      <c r="FO97" s="274"/>
      <c r="FP97" s="274"/>
      <c r="FQ97" s="274"/>
      <c r="FR97" s="274"/>
      <c r="FS97" s="274"/>
      <c r="FT97" s="274"/>
      <c r="FU97" s="274"/>
      <c r="FV97" s="274"/>
      <c r="FW97" s="274"/>
      <c r="FX97" s="274"/>
      <c r="FY97" s="274"/>
      <c r="FZ97" s="274"/>
      <c r="GA97" s="274"/>
      <c r="GB97" s="274"/>
      <c r="GC97" s="274"/>
      <c r="GD97" s="274"/>
      <c r="GE97" s="274"/>
      <c r="GF97" s="274"/>
      <c r="GG97" s="274"/>
      <c r="GH97" s="274"/>
      <c r="GI97" s="274"/>
      <c r="GJ97" s="274"/>
      <c r="GK97" s="274"/>
      <c r="GL97" s="274"/>
      <c r="GM97" s="274"/>
      <c r="GN97" s="274"/>
      <c r="GO97" s="274"/>
      <c r="GP97" s="274"/>
      <c r="GQ97" s="274"/>
      <c r="GR97" s="274"/>
      <c r="GS97" s="274"/>
      <c r="GT97" s="274"/>
      <c r="GU97" s="274"/>
      <c r="GV97" s="274"/>
      <c r="GW97" s="274"/>
      <c r="GX97" s="274"/>
      <c r="GY97" s="274"/>
      <c r="GZ97" s="274"/>
      <c r="HA97" s="274"/>
      <c r="HB97" s="274"/>
      <c r="HC97" s="274"/>
      <c r="HD97" s="274"/>
      <c r="HE97" s="274"/>
      <c r="HF97" s="274"/>
      <c r="HG97" s="274"/>
      <c r="HH97" s="274"/>
      <c r="HI97" s="274"/>
      <c r="HJ97" s="274"/>
      <c r="HK97" s="274"/>
      <c r="HL97" s="274"/>
      <c r="HM97" s="274"/>
      <c r="HN97" s="274"/>
      <c r="HO97" s="274"/>
      <c r="HP97" s="274"/>
      <c r="HQ97" s="274"/>
      <c r="HR97" s="274"/>
      <c r="HS97" s="274"/>
      <c r="HT97" s="274"/>
      <c r="HU97" s="274"/>
      <c r="HV97" s="274"/>
      <c r="HW97" s="274"/>
      <c r="HX97" s="274"/>
      <c r="HY97" s="274"/>
      <c r="HZ97" s="274"/>
      <c r="IA97" s="274"/>
      <c r="IB97" s="274"/>
      <c r="IC97" s="274"/>
      <c r="ID97" s="274"/>
      <c r="IE97" s="274"/>
      <c r="IF97" s="274"/>
      <c r="IG97" s="274"/>
      <c r="IH97" s="274"/>
      <c r="II97" s="274"/>
      <c r="IJ97" s="274"/>
      <c r="IK97" s="274"/>
      <c r="IL97" s="274"/>
      <c r="IM97" s="274"/>
      <c r="IN97" s="274"/>
      <c r="IO97" s="274"/>
      <c r="IP97" s="274"/>
      <c r="IQ97" s="274"/>
      <c r="IR97" s="274"/>
      <c r="IS97" s="274"/>
      <c r="IT97" s="274"/>
      <c r="IU97" s="274"/>
      <c r="IV97" s="274"/>
    </row>
    <row r="98" spans="1:256" s="275" customFormat="1">
      <c r="A98" s="274" t="s">
        <v>528</v>
      </c>
      <c r="B98" s="275">
        <v>3.85</v>
      </c>
      <c r="C98" s="275">
        <v>6.35</v>
      </c>
      <c r="D98" s="275">
        <v>3</v>
      </c>
      <c r="E98" s="275">
        <v>1.36111111</v>
      </c>
      <c r="F98" s="275">
        <v>1.3427670300000001</v>
      </c>
      <c r="G98" s="275">
        <v>26</v>
      </c>
      <c r="H98" s="274">
        <v>8</v>
      </c>
      <c r="I98" s="274"/>
      <c r="J98" s="274"/>
      <c r="K98" s="274"/>
      <c r="L98" s="274"/>
      <c r="M98" s="274"/>
      <c r="N98" s="274"/>
      <c r="O98" s="274"/>
      <c r="P98" s="274"/>
      <c r="Q98" s="274"/>
      <c r="R98" s="274"/>
      <c r="S98" s="274"/>
      <c r="T98" s="274"/>
      <c r="U98" s="274"/>
      <c r="V98" s="274"/>
      <c r="W98" s="274"/>
      <c r="X98" s="274"/>
      <c r="Y98" s="274"/>
      <c r="Z98" s="274"/>
      <c r="AA98" s="274"/>
      <c r="AB98" s="274"/>
      <c r="AC98" s="274"/>
      <c r="AD98" s="274"/>
      <c r="AE98" s="274"/>
      <c r="AF98" s="274"/>
      <c r="AG98" s="274"/>
      <c r="AH98" s="274"/>
      <c r="AI98" s="274"/>
      <c r="AJ98" s="274"/>
      <c r="AK98" s="274"/>
      <c r="AL98" s="274"/>
      <c r="AM98" s="274"/>
      <c r="AN98" s="274"/>
      <c r="AO98" s="274"/>
      <c r="AP98" s="274"/>
      <c r="AQ98" s="274"/>
      <c r="AR98" s="274"/>
      <c r="AS98" s="274"/>
      <c r="AT98" s="274"/>
      <c r="AU98" s="274"/>
      <c r="AV98" s="274"/>
      <c r="AW98" s="274"/>
      <c r="AX98" s="274"/>
      <c r="AY98" s="274"/>
      <c r="AZ98" s="274"/>
      <c r="BA98" s="274"/>
      <c r="BB98" s="274"/>
      <c r="BC98" s="274"/>
      <c r="BD98" s="274"/>
      <c r="BE98" s="274"/>
      <c r="BF98" s="274"/>
      <c r="BG98" s="274"/>
      <c r="BH98" s="274"/>
      <c r="BI98" s="274"/>
      <c r="BJ98" s="274"/>
      <c r="BK98" s="274"/>
      <c r="BL98" s="274"/>
      <c r="BM98" s="274"/>
      <c r="BN98" s="274"/>
      <c r="BO98" s="274"/>
      <c r="BP98" s="274"/>
      <c r="BQ98" s="274"/>
      <c r="BR98" s="274"/>
      <c r="BS98" s="274"/>
      <c r="BT98" s="274"/>
      <c r="BU98" s="274"/>
      <c r="BV98" s="274"/>
      <c r="BW98" s="274"/>
      <c r="BX98" s="274"/>
      <c r="BY98" s="274"/>
      <c r="BZ98" s="274"/>
      <c r="CA98" s="274"/>
      <c r="CB98" s="274"/>
      <c r="CC98" s="274"/>
      <c r="CD98" s="274"/>
      <c r="CE98" s="274"/>
      <c r="CF98" s="274"/>
      <c r="CG98" s="274"/>
      <c r="CH98" s="274"/>
      <c r="CI98" s="274"/>
      <c r="CJ98" s="274"/>
      <c r="CK98" s="274"/>
      <c r="CL98" s="274"/>
      <c r="CM98" s="274"/>
      <c r="CN98" s="274"/>
      <c r="CO98" s="274"/>
      <c r="CP98" s="274"/>
      <c r="CQ98" s="274"/>
      <c r="CR98" s="274"/>
      <c r="CS98" s="274"/>
      <c r="CT98" s="274"/>
      <c r="CU98" s="274"/>
      <c r="CV98" s="274"/>
      <c r="CW98" s="274"/>
      <c r="CX98" s="274"/>
      <c r="CY98" s="274"/>
      <c r="CZ98" s="274"/>
      <c r="DA98" s="274"/>
      <c r="DB98" s="274"/>
      <c r="DC98" s="274"/>
      <c r="DD98" s="274"/>
      <c r="DE98" s="274"/>
      <c r="DF98" s="274"/>
      <c r="DG98" s="274"/>
      <c r="DH98" s="274"/>
      <c r="DI98" s="274"/>
      <c r="DJ98" s="274"/>
      <c r="DK98" s="274"/>
      <c r="DL98" s="274"/>
      <c r="DM98" s="274"/>
      <c r="DN98" s="274"/>
      <c r="DO98" s="274"/>
      <c r="DP98" s="274"/>
      <c r="DQ98" s="274"/>
      <c r="DR98" s="274"/>
      <c r="DS98" s="274"/>
      <c r="DT98" s="274"/>
      <c r="DU98" s="274"/>
      <c r="DV98" s="274"/>
      <c r="DW98" s="274"/>
      <c r="DX98" s="274"/>
      <c r="DY98" s="274"/>
      <c r="DZ98" s="274"/>
      <c r="EA98" s="274"/>
      <c r="EB98" s="274"/>
      <c r="EC98" s="274"/>
      <c r="ED98" s="274"/>
      <c r="EE98" s="274"/>
      <c r="EF98" s="274"/>
      <c r="EG98" s="274"/>
      <c r="EH98" s="274"/>
      <c r="EI98" s="274"/>
      <c r="EJ98" s="274"/>
      <c r="EK98" s="274"/>
      <c r="EL98" s="274"/>
      <c r="EM98" s="274"/>
      <c r="EN98" s="274"/>
      <c r="EO98" s="274"/>
      <c r="EP98" s="274"/>
      <c r="EQ98" s="274"/>
      <c r="ER98" s="274"/>
      <c r="ES98" s="274"/>
      <c r="ET98" s="274"/>
      <c r="EU98" s="274"/>
      <c r="EV98" s="274"/>
      <c r="EW98" s="274"/>
      <c r="EX98" s="274"/>
      <c r="EY98" s="274"/>
      <c r="EZ98" s="274"/>
      <c r="FA98" s="274"/>
      <c r="FB98" s="274"/>
      <c r="FC98" s="274"/>
      <c r="FD98" s="274"/>
      <c r="FE98" s="274"/>
      <c r="FF98" s="274"/>
      <c r="FG98" s="274"/>
      <c r="FH98" s="274"/>
      <c r="FI98" s="274"/>
      <c r="FJ98" s="274"/>
      <c r="FK98" s="274"/>
      <c r="FL98" s="274"/>
      <c r="FM98" s="274"/>
      <c r="FN98" s="274"/>
      <c r="FO98" s="274"/>
      <c r="FP98" s="274"/>
      <c r="FQ98" s="274"/>
      <c r="FR98" s="274"/>
      <c r="FS98" s="274"/>
      <c r="FT98" s="274"/>
      <c r="FU98" s="274"/>
      <c r="FV98" s="274"/>
      <c r="FW98" s="274"/>
      <c r="FX98" s="274"/>
      <c r="FY98" s="274"/>
      <c r="FZ98" s="274"/>
      <c r="GA98" s="274"/>
      <c r="GB98" s="274"/>
      <c r="GC98" s="274"/>
      <c r="GD98" s="274"/>
      <c r="GE98" s="274"/>
      <c r="GF98" s="274"/>
      <c r="GG98" s="274"/>
      <c r="GH98" s="274"/>
      <c r="GI98" s="274"/>
      <c r="GJ98" s="274"/>
      <c r="GK98" s="274"/>
      <c r="GL98" s="274"/>
      <c r="GM98" s="274"/>
      <c r="GN98" s="274"/>
      <c r="GO98" s="274"/>
      <c r="GP98" s="274"/>
      <c r="GQ98" s="274"/>
      <c r="GR98" s="274"/>
      <c r="GS98" s="274"/>
      <c r="GT98" s="274"/>
      <c r="GU98" s="274"/>
      <c r="GV98" s="274"/>
      <c r="GW98" s="274"/>
      <c r="GX98" s="274"/>
      <c r="GY98" s="274"/>
      <c r="GZ98" s="274"/>
      <c r="HA98" s="274"/>
      <c r="HB98" s="274"/>
      <c r="HC98" s="274"/>
      <c r="HD98" s="274"/>
      <c r="HE98" s="274"/>
      <c r="HF98" s="274"/>
      <c r="HG98" s="274"/>
      <c r="HH98" s="274"/>
      <c r="HI98" s="274"/>
      <c r="HJ98" s="274"/>
      <c r="HK98" s="274"/>
      <c r="HL98" s="274"/>
      <c r="HM98" s="274"/>
      <c r="HN98" s="274"/>
      <c r="HO98" s="274"/>
      <c r="HP98" s="274"/>
      <c r="HQ98" s="274"/>
      <c r="HR98" s="274"/>
      <c r="HS98" s="274"/>
      <c r="HT98" s="274"/>
      <c r="HU98" s="274"/>
      <c r="HV98" s="274"/>
      <c r="HW98" s="274"/>
      <c r="HX98" s="274"/>
      <c r="HY98" s="274"/>
      <c r="HZ98" s="274"/>
      <c r="IA98" s="274"/>
      <c r="IB98" s="274"/>
      <c r="IC98" s="274"/>
      <c r="ID98" s="274"/>
      <c r="IE98" s="274"/>
      <c r="IF98" s="274"/>
      <c r="IG98" s="274"/>
      <c r="IH98" s="274"/>
      <c r="II98" s="274"/>
      <c r="IJ98" s="274"/>
      <c r="IK98" s="274"/>
      <c r="IL98" s="274"/>
      <c r="IM98" s="274"/>
      <c r="IN98" s="274"/>
      <c r="IO98" s="274"/>
      <c r="IP98" s="274"/>
      <c r="IQ98" s="274"/>
      <c r="IR98" s="274"/>
      <c r="IS98" s="274"/>
      <c r="IT98" s="274"/>
      <c r="IU98" s="274"/>
      <c r="IV98" s="274"/>
    </row>
    <row r="99" spans="1:256" s="275" customFormat="1">
      <c r="A99" s="274" t="s">
        <v>528</v>
      </c>
      <c r="B99" s="275">
        <v>1.4</v>
      </c>
      <c r="C99" s="275">
        <v>2.6</v>
      </c>
      <c r="D99" s="275">
        <v>3</v>
      </c>
      <c r="E99" s="275">
        <v>1.172222222</v>
      </c>
      <c r="F99" s="275">
        <v>2.2120339100000002</v>
      </c>
      <c r="G99" s="275">
        <v>17</v>
      </c>
      <c r="H99" s="274">
        <v>2</v>
      </c>
      <c r="I99" s="274"/>
      <c r="J99" s="274"/>
      <c r="K99" s="274"/>
      <c r="L99" s="274"/>
      <c r="M99" s="274"/>
      <c r="N99" s="274"/>
      <c r="O99" s="274"/>
      <c r="P99" s="274"/>
      <c r="Q99" s="274"/>
      <c r="R99" s="274"/>
      <c r="S99" s="274"/>
      <c r="T99" s="274"/>
      <c r="U99" s="274"/>
      <c r="V99" s="274"/>
      <c r="W99" s="274"/>
      <c r="X99" s="274"/>
      <c r="Y99" s="274"/>
      <c r="Z99" s="274"/>
      <c r="AA99" s="274"/>
      <c r="AB99" s="274"/>
      <c r="AC99" s="274"/>
      <c r="AD99" s="274"/>
      <c r="AE99" s="274"/>
      <c r="AF99" s="274"/>
      <c r="AG99" s="274"/>
      <c r="AH99" s="274"/>
      <c r="AI99" s="274"/>
      <c r="AJ99" s="274"/>
      <c r="AK99" s="274"/>
      <c r="AL99" s="274"/>
      <c r="AM99" s="274"/>
      <c r="AN99" s="274"/>
      <c r="AO99" s="274"/>
      <c r="AP99" s="274"/>
      <c r="AQ99" s="274"/>
      <c r="AR99" s="274"/>
      <c r="AS99" s="274"/>
      <c r="AT99" s="274"/>
      <c r="AU99" s="274"/>
      <c r="AV99" s="274"/>
      <c r="AW99" s="274"/>
      <c r="AX99" s="274"/>
      <c r="AY99" s="274"/>
      <c r="AZ99" s="274"/>
      <c r="BA99" s="274"/>
      <c r="BB99" s="274"/>
      <c r="BC99" s="274"/>
      <c r="BD99" s="274"/>
      <c r="BE99" s="274"/>
      <c r="BF99" s="274"/>
      <c r="BG99" s="274"/>
      <c r="BH99" s="274"/>
      <c r="BI99" s="274"/>
      <c r="BJ99" s="274"/>
      <c r="BK99" s="274"/>
      <c r="BL99" s="274"/>
      <c r="BM99" s="274"/>
      <c r="BN99" s="274"/>
      <c r="BO99" s="274"/>
      <c r="BP99" s="274"/>
      <c r="BQ99" s="274"/>
      <c r="BR99" s="274"/>
      <c r="BS99" s="274"/>
      <c r="BT99" s="274"/>
      <c r="BU99" s="274"/>
      <c r="BV99" s="274"/>
      <c r="BW99" s="274"/>
      <c r="BX99" s="274"/>
      <c r="BY99" s="274"/>
      <c r="BZ99" s="274"/>
      <c r="CA99" s="274"/>
      <c r="CB99" s="274"/>
      <c r="CC99" s="274"/>
      <c r="CD99" s="274"/>
      <c r="CE99" s="274"/>
      <c r="CF99" s="274"/>
      <c r="CG99" s="274"/>
      <c r="CH99" s="274"/>
      <c r="CI99" s="274"/>
      <c r="CJ99" s="274"/>
      <c r="CK99" s="274"/>
      <c r="CL99" s="274"/>
      <c r="CM99" s="274"/>
      <c r="CN99" s="274"/>
      <c r="CO99" s="274"/>
      <c r="CP99" s="274"/>
      <c r="CQ99" s="274"/>
      <c r="CR99" s="274"/>
      <c r="CS99" s="274"/>
      <c r="CT99" s="274"/>
      <c r="CU99" s="274"/>
      <c r="CV99" s="274"/>
      <c r="CW99" s="274"/>
      <c r="CX99" s="274"/>
      <c r="CY99" s="274"/>
      <c r="CZ99" s="274"/>
      <c r="DA99" s="274"/>
      <c r="DB99" s="274"/>
      <c r="DC99" s="274"/>
      <c r="DD99" s="274"/>
      <c r="DE99" s="274"/>
      <c r="DF99" s="274"/>
      <c r="DG99" s="274"/>
      <c r="DH99" s="274"/>
      <c r="DI99" s="274"/>
      <c r="DJ99" s="274"/>
      <c r="DK99" s="274"/>
      <c r="DL99" s="274"/>
      <c r="DM99" s="274"/>
      <c r="DN99" s="274"/>
      <c r="DO99" s="274"/>
      <c r="DP99" s="274"/>
      <c r="DQ99" s="274"/>
      <c r="DR99" s="274"/>
      <c r="DS99" s="274"/>
      <c r="DT99" s="274"/>
      <c r="DU99" s="274"/>
      <c r="DV99" s="274"/>
      <c r="DW99" s="274"/>
      <c r="DX99" s="274"/>
      <c r="DY99" s="274"/>
      <c r="DZ99" s="274"/>
      <c r="EA99" s="274"/>
      <c r="EB99" s="274"/>
      <c r="EC99" s="274"/>
      <c r="ED99" s="274"/>
      <c r="EE99" s="274"/>
      <c r="EF99" s="274"/>
      <c r="EG99" s="274"/>
      <c r="EH99" s="274"/>
      <c r="EI99" s="274"/>
      <c r="EJ99" s="274"/>
      <c r="EK99" s="274"/>
      <c r="EL99" s="274"/>
      <c r="EM99" s="274"/>
      <c r="EN99" s="274"/>
      <c r="EO99" s="274"/>
      <c r="EP99" s="274"/>
      <c r="EQ99" s="274"/>
      <c r="ER99" s="274"/>
      <c r="ES99" s="274"/>
      <c r="ET99" s="274"/>
      <c r="EU99" s="274"/>
      <c r="EV99" s="274"/>
      <c r="EW99" s="274"/>
      <c r="EX99" s="274"/>
      <c r="EY99" s="274"/>
      <c r="EZ99" s="274"/>
      <c r="FA99" s="274"/>
      <c r="FB99" s="274"/>
      <c r="FC99" s="274"/>
      <c r="FD99" s="274"/>
      <c r="FE99" s="274"/>
      <c r="FF99" s="274"/>
      <c r="FG99" s="274"/>
      <c r="FH99" s="274"/>
      <c r="FI99" s="274"/>
      <c r="FJ99" s="274"/>
      <c r="FK99" s="274"/>
      <c r="FL99" s="274"/>
      <c r="FM99" s="274"/>
      <c r="FN99" s="274"/>
      <c r="FO99" s="274"/>
      <c r="FP99" s="274"/>
      <c r="FQ99" s="274"/>
      <c r="FR99" s="274"/>
      <c r="FS99" s="274"/>
      <c r="FT99" s="274"/>
      <c r="FU99" s="274"/>
      <c r="FV99" s="274"/>
      <c r="FW99" s="274"/>
      <c r="FX99" s="274"/>
      <c r="FY99" s="274"/>
      <c r="FZ99" s="274"/>
      <c r="GA99" s="274"/>
      <c r="GB99" s="274"/>
      <c r="GC99" s="274"/>
      <c r="GD99" s="274"/>
      <c r="GE99" s="274"/>
      <c r="GF99" s="274"/>
      <c r="GG99" s="274"/>
      <c r="GH99" s="274"/>
      <c r="GI99" s="274"/>
      <c r="GJ99" s="274"/>
      <c r="GK99" s="274"/>
      <c r="GL99" s="274"/>
      <c r="GM99" s="274"/>
      <c r="GN99" s="274"/>
      <c r="GO99" s="274"/>
      <c r="GP99" s="274"/>
      <c r="GQ99" s="274"/>
      <c r="GR99" s="274"/>
      <c r="GS99" s="274"/>
      <c r="GT99" s="274"/>
      <c r="GU99" s="274"/>
      <c r="GV99" s="274"/>
      <c r="GW99" s="274"/>
      <c r="GX99" s="274"/>
      <c r="GY99" s="274"/>
      <c r="GZ99" s="274"/>
      <c r="HA99" s="274"/>
      <c r="HB99" s="274"/>
      <c r="HC99" s="274"/>
      <c r="HD99" s="274"/>
      <c r="HE99" s="274"/>
      <c r="HF99" s="274"/>
      <c r="HG99" s="274"/>
      <c r="HH99" s="274"/>
      <c r="HI99" s="274"/>
      <c r="HJ99" s="274"/>
      <c r="HK99" s="274"/>
      <c r="HL99" s="274"/>
      <c r="HM99" s="274"/>
      <c r="HN99" s="274"/>
      <c r="HO99" s="274"/>
      <c r="HP99" s="274"/>
      <c r="HQ99" s="274"/>
      <c r="HR99" s="274"/>
      <c r="HS99" s="274"/>
      <c r="HT99" s="274"/>
      <c r="HU99" s="274"/>
      <c r="HV99" s="274"/>
      <c r="HW99" s="274"/>
      <c r="HX99" s="274"/>
      <c r="HY99" s="274"/>
      <c r="HZ99" s="274"/>
      <c r="IA99" s="274"/>
      <c r="IB99" s="274"/>
      <c r="IC99" s="274"/>
      <c r="ID99" s="274"/>
      <c r="IE99" s="274"/>
      <c r="IF99" s="274"/>
      <c r="IG99" s="274"/>
      <c r="IH99" s="274"/>
      <c r="II99" s="274"/>
      <c r="IJ99" s="274"/>
      <c r="IK99" s="274"/>
      <c r="IL99" s="274"/>
      <c r="IM99" s="274"/>
      <c r="IN99" s="274"/>
      <c r="IO99" s="274"/>
      <c r="IP99" s="274"/>
      <c r="IQ99" s="274"/>
      <c r="IR99" s="274"/>
      <c r="IS99" s="274"/>
      <c r="IT99" s="274"/>
      <c r="IU99" s="274"/>
      <c r="IV99" s="274"/>
    </row>
    <row r="100" spans="1:256" s="275" customFormat="1">
      <c r="A100" s="274" t="s">
        <v>528</v>
      </c>
      <c r="B100" s="274">
        <v>3</v>
      </c>
      <c r="C100" s="274">
        <v>5.75</v>
      </c>
      <c r="D100" s="274">
        <v>2</v>
      </c>
      <c r="E100" s="274">
        <v>1.1755555600000001</v>
      </c>
      <c r="F100" s="274">
        <v>0.92822954000000002</v>
      </c>
      <c r="G100" s="275">
        <v>13</v>
      </c>
      <c r="H100" s="274">
        <v>8</v>
      </c>
      <c r="I100" s="274"/>
      <c r="J100" s="274"/>
      <c r="K100" s="274"/>
      <c r="L100" s="274"/>
      <c r="M100" s="274"/>
      <c r="N100" s="274"/>
      <c r="O100" s="274"/>
      <c r="P100" s="274"/>
      <c r="Q100" s="274"/>
      <c r="R100" s="274"/>
      <c r="S100" s="274"/>
      <c r="T100" s="274"/>
      <c r="U100" s="274"/>
      <c r="V100" s="274"/>
      <c r="W100" s="274"/>
      <c r="X100" s="274"/>
      <c r="Y100" s="274"/>
      <c r="Z100" s="274"/>
      <c r="AA100" s="274"/>
      <c r="AB100" s="274"/>
      <c r="AC100" s="274"/>
      <c r="AD100" s="274"/>
      <c r="AE100" s="274"/>
      <c r="AF100" s="274"/>
      <c r="AG100" s="274"/>
      <c r="AH100" s="274"/>
      <c r="AI100" s="274"/>
      <c r="AJ100" s="274"/>
      <c r="AK100" s="274"/>
      <c r="AL100" s="274"/>
      <c r="AM100" s="274"/>
      <c r="AN100" s="274"/>
      <c r="AO100" s="274"/>
      <c r="AP100" s="274"/>
      <c r="AQ100" s="274"/>
      <c r="AR100" s="274"/>
      <c r="AS100" s="274"/>
      <c r="AT100" s="274"/>
      <c r="AU100" s="274"/>
      <c r="AV100" s="274"/>
      <c r="AW100" s="274"/>
      <c r="AX100" s="274"/>
      <c r="AY100" s="274"/>
      <c r="AZ100" s="274"/>
      <c r="BA100" s="274"/>
      <c r="BB100" s="274"/>
      <c r="BC100" s="274"/>
      <c r="BD100" s="274"/>
      <c r="BE100" s="274"/>
      <c r="BF100" s="274"/>
      <c r="BG100" s="274"/>
      <c r="BH100" s="274"/>
      <c r="BI100" s="274"/>
      <c r="BJ100" s="274"/>
      <c r="BK100" s="274"/>
      <c r="BL100" s="274"/>
      <c r="BM100" s="274"/>
      <c r="BN100" s="274"/>
      <c r="BO100" s="274"/>
      <c r="BP100" s="274"/>
      <c r="BQ100" s="274"/>
      <c r="BR100" s="274"/>
      <c r="BS100" s="274"/>
      <c r="BT100" s="274"/>
      <c r="BU100" s="274"/>
      <c r="BV100" s="274"/>
      <c r="BW100" s="274"/>
      <c r="BX100" s="274"/>
      <c r="BY100" s="274"/>
      <c r="BZ100" s="274"/>
      <c r="CA100" s="274"/>
      <c r="CB100" s="274"/>
      <c r="CC100" s="274"/>
      <c r="CD100" s="274"/>
      <c r="CE100" s="274"/>
      <c r="CF100" s="274"/>
      <c r="CG100" s="274"/>
      <c r="CH100" s="274"/>
      <c r="CI100" s="274"/>
      <c r="CJ100" s="274"/>
      <c r="CK100" s="274"/>
      <c r="CL100" s="274"/>
      <c r="CM100" s="274"/>
      <c r="CN100" s="274"/>
      <c r="CO100" s="274"/>
      <c r="CP100" s="274"/>
      <c r="CQ100" s="274"/>
      <c r="CR100" s="274"/>
      <c r="CS100" s="274"/>
      <c r="CT100" s="274"/>
      <c r="CU100" s="274"/>
      <c r="CV100" s="274"/>
      <c r="CW100" s="274"/>
      <c r="CX100" s="274"/>
      <c r="CY100" s="274"/>
      <c r="CZ100" s="274"/>
      <c r="DA100" s="274"/>
      <c r="DB100" s="274"/>
      <c r="DC100" s="274"/>
      <c r="DD100" s="274"/>
      <c r="DE100" s="274"/>
      <c r="DF100" s="274"/>
      <c r="DG100" s="274"/>
      <c r="DH100" s="274"/>
      <c r="DI100" s="274"/>
      <c r="DJ100" s="274"/>
      <c r="DK100" s="274"/>
      <c r="DL100" s="274"/>
      <c r="DM100" s="274"/>
      <c r="DN100" s="274"/>
      <c r="DO100" s="274"/>
      <c r="DP100" s="274"/>
      <c r="DQ100" s="274"/>
      <c r="DR100" s="274"/>
      <c r="DS100" s="274"/>
      <c r="DT100" s="274"/>
      <c r="DU100" s="274"/>
      <c r="DV100" s="274"/>
      <c r="DW100" s="274"/>
      <c r="DX100" s="274"/>
      <c r="DY100" s="274"/>
      <c r="DZ100" s="274"/>
      <c r="EA100" s="274"/>
      <c r="EB100" s="274"/>
      <c r="EC100" s="274"/>
      <c r="ED100" s="274"/>
      <c r="EE100" s="274"/>
      <c r="EF100" s="274"/>
      <c r="EG100" s="274"/>
      <c r="EH100" s="274"/>
      <c r="EI100" s="274"/>
      <c r="EJ100" s="274"/>
      <c r="EK100" s="274"/>
      <c r="EL100" s="274"/>
      <c r="EM100" s="274"/>
      <c r="EN100" s="274"/>
      <c r="EO100" s="274"/>
      <c r="EP100" s="274"/>
      <c r="EQ100" s="274"/>
      <c r="ER100" s="274"/>
      <c r="ES100" s="274"/>
      <c r="ET100" s="274"/>
      <c r="EU100" s="274"/>
      <c r="EV100" s="274"/>
      <c r="EW100" s="274"/>
      <c r="EX100" s="274"/>
      <c r="EY100" s="274"/>
      <c r="EZ100" s="274"/>
      <c r="FA100" s="274"/>
      <c r="FB100" s="274"/>
      <c r="FC100" s="274"/>
      <c r="FD100" s="274"/>
      <c r="FE100" s="274"/>
      <c r="FF100" s="274"/>
      <c r="FG100" s="274"/>
      <c r="FH100" s="274"/>
      <c r="FI100" s="274"/>
      <c r="FJ100" s="274"/>
      <c r="FK100" s="274"/>
      <c r="FL100" s="274"/>
      <c r="FM100" s="274"/>
      <c r="FN100" s="274"/>
      <c r="FO100" s="274"/>
      <c r="FP100" s="274"/>
      <c r="FQ100" s="274"/>
      <c r="FR100" s="274"/>
      <c r="FS100" s="274"/>
      <c r="FT100" s="274"/>
      <c r="FU100" s="274"/>
      <c r="FV100" s="274"/>
      <c r="FW100" s="274"/>
      <c r="FX100" s="274"/>
      <c r="FY100" s="274"/>
      <c r="FZ100" s="274"/>
      <c r="GA100" s="274"/>
      <c r="GB100" s="274"/>
      <c r="GC100" s="274"/>
      <c r="GD100" s="274"/>
      <c r="GE100" s="274"/>
      <c r="GF100" s="274"/>
      <c r="GG100" s="274"/>
      <c r="GH100" s="274"/>
      <c r="GI100" s="274"/>
      <c r="GJ100" s="274"/>
      <c r="GK100" s="274"/>
      <c r="GL100" s="274"/>
      <c r="GM100" s="274"/>
      <c r="GN100" s="274"/>
      <c r="GO100" s="274"/>
      <c r="GP100" s="274"/>
      <c r="GQ100" s="274"/>
      <c r="GR100" s="274"/>
      <c r="GS100" s="274"/>
      <c r="GT100" s="274"/>
      <c r="GU100" s="274"/>
      <c r="GV100" s="274"/>
      <c r="GW100" s="274"/>
      <c r="GX100" s="274"/>
      <c r="GY100" s="274"/>
      <c r="GZ100" s="274"/>
      <c r="HA100" s="274"/>
      <c r="HB100" s="274"/>
      <c r="HC100" s="274"/>
      <c r="HD100" s="274"/>
      <c r="HE100" s="274"/>
      <c r="HF100" s="274"/>
      <c r="HG100" s="274"/>
      <c r="HH100" s="274"/>
      <c r="HI100" s="274"/>
      <c r="HJ100" s="274"/>
      <c r="HK100" s="274"/>
      <c r="HL100" s="274"/>
      <c r="HM100" s="274"/>
      <c r="HN100" s="274"/>
      <c r="HO100" s="274"/>
      <c r="HP100" s="274"/>
      <c r="HQ100" s="274"/>
      <c r="HR100" s="274"/>
      <c r="HS100" s="274"/>
      <c r="HT100" s="274"/>
      <c r="HU100" s="274"/>
      <c r="HV100" s="274"/>
      <c r="HW100" s="274"/>
      <c r="HX100" s="274"/>
      <c r="HY100" s="274"/>
      <c r="HZ100" s="274"/>
      <c r="IA100" s="274"/>
      <c r="IB100" s="274"/>
      <c r="IC100" s="274"/>
      <c r="ID100" s="274"/>
      <c r="IE100" s="274"/>
      <c r="IF100" s="274"/>
      <c r="IG100" s="274"/>
      <c r="IH100" s="274"/>
      <c r="II100" s="274"/>
      <c r="IJ100" s="274"/>
      <c r="IK100" s="274"/>
      <c r="IL100" s="274"/>
      <c r="IM100" s="274"/>
      <c r="IN100" s="274"/>
      <c r="IO100" s="274"/>
      <c r="IP100" s="274"/>
      <c r="IQ100" s="274"/>
      <c r="IR100" s="274"/>
      <c r="IS100" s="274"/>
      <c r="IT100" s="274"/>
      <c r="IU100" s="274"/>
      <c r="IV100" s="274"/>
    </row>
    <row r="101" spans="1:256" s="275" customFormat="1">
      <c r="A101" s="274" t="s">
        <v>528</v>
      </c>
      <c r="B101" s="275">
        <v>1.3</v>
      </c>
      <c r="C101" s="275">
        <v>7.25</v>
      </c>
      <c r="D101" s="275">
        <v>3</v>
      </c>
      <c r="E101" s="275">
        <v>1.43333333</v>
      </c>
      <c r="F101" s="275">
        <v>1.3730758700000001</v>
      </c>
      <c r="G101" s="275">
        <v>18</v>
      </c>
      <c r="H101" s="274">
        <v>5</v>
      </c>
      <c r="I101" s="274"/>
      <c r="J101" s="274"/>
      <c r="K101" s="274"/>
      <c r="L101" s="274"/>
      <c r="M101" s="274"/>
      <c r="N101" s="274"/>
      <c r="O101" s="274"/>
      <c r="P101" s="274"/>
      <c r="Q101" s="274"/>
      <c r="R101" s="274"/>
      <c r="S101" s="274"/>
      <c r="T101" s="274"/>
      <c r="U101" s="274"/>
      <c r="V101" s="274"/>
      <c r="W101" s="274"/>
      <c r="X101" s="274"/>
      <c r="Y101" s="274"/>
      <c r="Z101" s="274"/>
      <c r="AA101" s="274"/>
      <c r="AB101" s="274"/>
      <c r="AC101" s="274"/>
      <c r="AD101" s="274"/>
      <c r="AE101" s="274"/>
      <c r="AF101" s="274"/>
      <c r="AG101" s="274"/>
      <c r="AH101" s="274"/>
      <c r="AI101" s="274"/>
      <c r="AJ101" s="274"/>
      <c r="AK101" s="274"/>
      <c r="AL101" s="274"/>
      <c r="AM101" s="274"/>
      <c r="AN101" s="274"/>
      <c r="AO101" s="274"/>
      <c r="AP101" s="274"/>
      <c r="AQ101" s="274"/>
      <c r="AR101" s="274"/>
      <c r="AS101" s="274"/>
      <c r="AT101" s="274"/>
      <c r="AU101" s="274"/>
      <c r="AV101" s="274"/>
      <c r="AW101" s="274"/>
      <c r="AX101" s="274"/>
      <c r="AY101" s="274"/>
      <c r="AZ101" s="274"/>
      <c r="BA101" s="274"/>
      <c r="BB101" s="274"/>
      <c r="BC101" s="274"/>
      <c r="BD101" s="274"/>
      <c r="BE101" s="274"/>
      <c r="BF101" s="274"/>
      <c r="BG101" s="274"/>
      <c r="BH101" s="274"/>
      <c r="BI101" s="274"/>
      <c r="BJ101" s="274"/>
      <c r="BK101" s="274"/>
      <c r="BL101" s="274"/>
      <c r="BM101" s="274"/>
      <c r="BN101" s="274"/>
      <c r="BO101" s="274"/>
      <c r="BP101" s="274"/>
      <c r="BQ101" s="274"/>
      <c r="BR101" s="274"/>
      <c r="BS101" s="274"/>
      <c r="BT101" s="274"/>
      <c r="BU101" s="274"/>
      <c r="BV101" s="274"/>
      <c r="BW101" s="274"/>
      <c r="BX101" s="274"/>
      <c r="BY101" s="274"/>
      <c r="BZ101" s="274"/>
      <c r="CA101" s="274"/>
      <c r="CB101" s="274"/>
      <c r="CC101" s="274"/>
      <c r="CD101" s="274"/>
      <c r="CE101" s="274"/>
      <c r="CF101" s="274"/>
      <c r="CG101" s="274"/>
      <c r="CH101" s="274"/>
      <c r="CI101" s="274"/>
      <c r="CJ101" s="274"/>
      <c r="CK101" s="274"/>
      <c r="CL101" s="274"/>
      <c r="CM101" s="274"/>
      <c r="CN101" s="274"/>
      <c r="CO101" s="274"/>
      <c r="CP101" s="274"/>
      <c r="CQ101" s="274"/>
      <c r="CR101" s="274"/>
      <c r="CS101" s="274"/>
      <c r="CT101" s="274"/>
      <c r="CU101" s="274"/>
      <c r="CV101" s="274"/>
      <c r="CW101" s="274"/>
      <c r="CX101" s="274"/>
      <c r="CY101" s="274"/>
      <c r="CZ101" s="274"/>
      <c r="DA101" s="274"/>
      <c r="DB101" s="274"/>
      <c r="DC101" s="274"/>
      <c r="DD101" s="274"/>
      <c r="DE101" s="274"/>
      <c r="DF101" s="274"/>
      <c r="DG101" s="274"/>
      <c r="DH101" s="274"/>
      <c r="DI101" s="274"/>
      <c r="DJ101" s="274"/>
      <c r="DK101" s="274"/>
      <c r="DL101" s="274"/>
      <c r="DM101" s="274"/>
      <c r="DN101" s="274"/>
      <c r="DO101" s="274"/>
      <c r="DP101" s="274"/>
      <c r="DQ101" s="274"/>
      <c r="DR101" s="274"/>
      <c r="DS101" s="274"/>
      <c r="DT101" s="274"/>
      <c r="DU101" s="274"/>
      <c r="DV101" s="274"/>
      <c r="DW101" s="274"/>
      <c r="DX101" s="274"/>
      <c r="DY101" s="274"/>
      <c r="DZ101" s="274"/>
      <c r="EA101" s="274"/>
      <c r="EB101" s="274"/>
      <c r="EC101" s="274"/>
      <c r="ED101" s="274"/>
      <c r="EE101" s="274"/>
      <c r="EF101" s="274"/>
      <c r="EG101" s="274"/>
      <c r="EH101" s="274"/>
      <c r="EI101" s="274"/>
      <c r="EJ101" s="274"/>
      <c r="EK101" s="274"/>
      <c r="EL101" s="274"/>
      <c r="EM101" s="274"/>
      <c r="EN101" s="274"/>
      <c r="EO101" s="274"/>
      <c r="EP101" s="274"/>
      <c r="EQ101" s="274"/>
      <c r="ER101" s="274"/>
      <c r="ES101" s="274"/>
      <c r="ET101" s="274"/>
      <c r="EU101" s="274"/>
      <c r="EV101" s="274"/>
      <c r="EW101" s="274"/>
      <c r="EX101" s="274"/>
      <c r="EY101" s="274"/>
      <c r="EZ101" s="274"/>
      <c r="FA101" s="274"/>
      <c r="FB101" s="274"/>
      <c r="FC101" s="274"/>
      <c r="FD101" s="274"/>
      <c r="FE101" s="274"/>
      <c r="FF101" s="274"/>
      <c r="FG101" s="274"/>
      <c r="FH101" s="274"/>
      <c r="FI101" s="274"/>
      <c r="FJ101" s="274"/>
      <c r="FK101" s="274"/>
      <c r="FL101" s="274"/>
      <c r="FM101" s="274"/>
      <c r="FN101" s="274"/>
      <c r="FO101" s="274"/>
      <c r="FP101" s="274"/>
      <c r="FQ101" s="274"/>
      <c r="FR101" s="274"/>
      <c r="FS101" s="274"/>
      <c r="FT101" s="274"/>
      <c r="FU101" s="274"/>
      <c r="FV101" s="274"/>
      <c r="FW101" s="274"/>
      <c r="FX101" s="274"/>
      <c r="FY101" s="274"/>
      <c r="FZ101" s="274"/>
      <c r="GA101" s="274"/>
      <c r="GB101" s="274"/>
      <c r="GC101" s="274"/>
      <c r="GD101" s="274"/>
      <c r="GE101" s="274"/>
      <c r="GF101" s="274"/>
      <c r="GG101" s="274"/>
      <c r="GH101" s="274"/>
      <c r="GI101" s="274"/>
      <c r="GJ101" s="274"/>
      <c r="GK101" s="274"/>
      <c r="GL101" s="274"/>
      <c r="GM101" s="274"/>
      <c r="GN101" s="274"/>
      <c r="GO101" s="274"/>
      <c r="GP101" s="274"/>
      <c r="GQ101" s="274"/>
      <c r="GR101" s="274"/>
      <c r="GS101" s="274"/>
      <c r="GT101" s="274"/>
      <c r="GU101" s="274"/>
      <c r="GV101" s="274"/>
      <c r="GW101" s="274"/>
      <c r="GX101" s="274"/>
      <c r="GY101" s="274"/>
      <c r="GZ101" s="274"/>
      <c r="HA101" s="274"/>
      <c r="HB101" s="274"/>
      <c r="HC101" s="274"/>
      <c r="HD101" s="274"/>
      <c r="HE101" s="274"/>
      <c r="HF101" s="274"/>
      <c r="HG101" s="274"/>
      <c r="HH101" s="274"/>
      <c r="HI101" s="274"/>
      <c r="HJ101" s="274"/>
      <c r="HK101" s="274"/>
      <c r="HL101" s="274"/>
      <c r="HM101" s="274"/>
      <c r="HN101" s="274"/>
      <c r="HO101" s="274"/>
      <c r="HP101" s="274"/>
      <c r="HQ101" s="274"/>
      <c r="HR101" s="274"/>
      <c r="HS101" s="274"/>
      <c r="HT101" s="274"/>
      <c r="HU101" s="274"/>
      <c r="HV101" s="274"/>
      <c r="HW101" s="274"/>
      <c r="HX101" s="274"/>
      <c r="HY101" s="274"/>
      <c r="HZ101" s="274"/>
      <c r="IA101" s="274"/>
      <c r="IB101" s="274"/>
      <c r="IC101" s="274"/>
      <c r="ID101" s="274"/>
      <c r="IE101" s="274"/>
      <c r="IF101" s="274"/>
      <c r="IG101" s="274"/>
      <c r="IH101" s="274"/>
      <c r="II101" s="274"/>
      <c r="IJ101" s="274"/>
      <c r="IK101" s="274"/>
      <c r="IL101" s="274"/>
      <c r="IM101" s="274"/>
      <c r="IN101" s="274"/>
      <c r="IO101" s="274"/>
      <c r="IP101" s="274"/>
      <c r="IQ101" s="274"/>
      <c r="IR101" s="274"/>
      <c r="IS101" s="274"/>
      <c r="IT101" s="274"/>
      <c r="IU101" s="274"/>
      <c r="IV101" s="274"/>
    </row>
    <row r="102" spans="1:256" s="275" customFormat="1">
      <c r="A102" s="274" t="s">
        <v>528</v>
      </c>
      <c r="B102" s="274">
        <v>2.5</v>
      </c>
      <c r="C102" s="274">
        <v>5.5</v>
      </c>
      <c r="D102" s="274">
        <v>2</v>
      </c>
      <c r="E102" s="274">
        <v>1.33444444</v>
      </c>
      <c r="F102" s="274">
        <v>1.3044636700000001</v>
      </c>
      <c r="G102" s="275">
        <v>11</v>
      </c>
      <c r="H102" s="274">
        <v>2</v>
      </c>
      <c r="I102" s="274"/>
      <c r="J102" s="276"/>
      <c r="K102" s="276"/>
      <c r="L102" s="276"/>
      <c r="M102" s="276"/>
      <c r="N102" s="276"/>
      <c r="O102" s="276"/>
      <c r="P102" s="276"/>
      <c r="Q102" s="276"/>
      <c r="R102" s="276"/>
      <c r="S102" s="274"/>
      <c r="T102" s="274"/>
      <c r="U102" s="274"/>
      <c r="V102" s="274"/>
      <c r="W102" s="274"/>
      <c r="X102" s="274"/>
      <c r="Y102" s="274"/>
      <c r="Z102" s="274"/>
      <c r="AA102" s="274"/>
      <c r="AB102" s="274"/>
      <c r="AC102" s="274"/>
      <c r="AD102" s="274"/>
      <c r="AE102" s="274"/>
      <c r="AF102" s="274"/>
      <c r="AG102" s="274"/>
      <c r="AH102" s="274"/>
      <c r="AI102" s="274"/>
      <c r="AJ102" s="274"/>
      <c r="AK102" s="274"/>
      <c r="AL102" s="274"/>
      <c r="AM102" s="274"/>
      <c r="AN102" s="274"/>
      <c r="AO102" s="274"/>
      <c r="AP102" s="274"/>
      <c r="AQ102" s="274"/>
      <c r="AR102" s="274"/>
      <c r="AS102" s="274"/>
      <c r="AT102" s="274"/>
      <c r="AU102" s="274"/>
      <c r="AV102" s="274"/>
      <c r="AW102" s="274"/>
      <c r="AX102" s="274"/>
      <c r="AY102" s="274"/>
      <c r="AZ102" s="274"/>
      <c r="BA102" s="274"/>
      <c r="BB102" s="274"/>
      <c r="BC102" s="274"/>
      <c r="BD102" s="274"/>
      <c r="BE102" s="274"/>
      <c r="BF102" s="274"/>
      <c r="BG102" s="274"/>
      <c r="BH102" s="274"/>
      <c r="BI102" s="274"/>
      <c r="BJ102" s="274"/>
      <c r="BK102" s="274"/>
      <c r="BL102" s="274"/>
      <c r="BM102" s="274"/>
      <c r="BN102" s="274"/>
      <c r="BO102" s="274"/>
      <c r="BP102" s="274"/>
      <c r="BQ102" s="274"/>
      <c r="BR102" s="274"/>
      <c r="BS102" s="274"/>
      <c r="BT102" s="274"/>
      <c r="BU102" s="274"/>
      <c r="BV102" s="274"/>
      <c r="BW102" s="274"/>
      <c r="BX102" s="274"/>
      <c r="BY102" s="274"/>
      <c r="BZ102" s="274"/>
      <c r="CA102" s="274"/>
      <c r="CB102" s="274"/>
      <c r="CC102" s="274"/>
      <c r="CD102" s="274"/>
      <c r="CE102" s="274"/>
      <c r="CF102" s="274"/>
      <c r="CG102" s="274"/>
      <c r="CH102" s="274"/>
      <c r="CI102" s="274"/>
      <c r="CJ102" s="274"/>
      <c r="CK102" s="274"/>
      <c r="CL102" s="274"/>
      <c r="CM102" s="274"/>
      <c r="CN102" s="274"/>
      <c r="CO102" s="274"/>
      <c r="CP102" s="274"/>
      <c r="CQ102" s="274"/>
      <c r="CR102" s="274"/>
      <c r="CS102" s="274"/>
      <c r="CT102" s="274"/>
      <c r="CU102" s="274"/>
      <c r="CV102" s="274"/>
      <c r="CW102" s="274"/>
      <c r="CX102" s="274"/>
      <c r="CY102" s="274"/>
      <c r="CZ102" s="274"/>
      <c r="DA102" s="274"/>
      <c r="DB102" s="274"/>
      <c r="DC102" s="274"/>
      <c r="DD102" s="274"/>
      <c r="DE102" s="274"/>
      <c r="DF102" s="274"/>
      <c r="DG102" s="274"/>
      <c r="DH102" s="274"/>
      <c r="DI102" s="274"/>
      <c r="DJ102" s="274"/>
      <c r="DK102" s="274"/>
      <c r="DL102" s="274"/>
      <c r="DM102" s="274"/>
      <c r="DN102" s="274"/>
      <c r="DO102" s="274"/>
      <c r="DP102" s="274"/>
      <c r="DQ102" s="274"/>
      <c r="DR102" s="274"/>
      <c r="DS102" s="274"/>
      <c r="DT102" s="274"/>
      <c r="DU102" s="274"/>
      <c r="DV102" s="274"/>
      <c r="DW102" s="274"/>
      <c r="DX102" s="274"/>
      <c r="DY102" s="274"/>
      <c r="DZ102" s="274"/>
      <c r="EA102" s="274"/>
      <c r="EB102" s="274"/>
      <c r="EC102" s="274"/>
      <c r="ED102" s="274"/>
      <c r="EE102" s="274"/>
      <c r="EF102" s="274"/>
      <c r="EG102" s="274"/>
      <c r="EH102" s="274"/>
      <c r="EI102" s="274"/>
      <c r="EJ102" s="274"/>
      <c r="EK102" s="274"/>
      <c r="EL102" s="274"/>
      <c r="EM102" s="274"/>
      <c r="EN102" s="274"/>
      <c r="EO102" s="274"/>
      <c r="EP102" s="274"/>
      <c r="EQ102" s="274"/>
      <c r="ER102" s="274"/>
      <c r="ES102" s="274"/>
      <c r="ET102" s="274"/>
      <c r="EU102" s="274"/>
      <c r="EV102" s="274"/>
      <c r="EW102" s="274"/>
      <c r="EX102" s="274"/>
      <c r="EY102" s="274"/>
      <c r="EZ102" s="274"/>
      <c r="FA102" s="274"/>
      <c r="FB102" s="274"/>
      <c r="FC102" s="274"/>
      <c r="FD102" s="274"/>
      <c r="FE102" s="274"/>
      <c r="FF102" s="274"/>
      <c r="FG102" s="274"/>
      <c r="FH102" s="274"/>
      <c r="FI102" s="274"/>
      <c r="FJ102" s="274"/>
      <c r="FK102" s="274"/>
      <c r="FL102" s="274"/>
      <c r="FM102" s="274"/>
      <c r="FN102" s="274"/>
      <c r="FO102" s="274"/>
      <c r="FP102" s="274"/>
      <c r="FQ102" s="274"/>
      <c r="FR102" s="274"/>
      <c r="FS102" s="274"/>
      <c r="FT102" s="274"/>
      <c r="FU102" s="274"/>
      <c r="FV102" s="274"/>
      <c r="FW102" s="274"/>
      <c r="FX102" s="274"/>
      <c r="FY102" s="274"/>
      <c r="FZ102" s="274"/>
      <c r="GA102" s="274"/>
      <c r="GB102" s="274"/>
      <c r="GC102" s="274"/>
      <c r="GD102" s="274"/>
      <c r="GE102" s="274"/>
      <c r="GF102" s="274"/>
      <c r="GG102" s="274"/>
      <c r="GH102" s="274"/>
      <c r="GI102" s="274"/>
      <c r="GJ102" s="274"/>
      <c r="GK102" s="274"/>
      <c r="GL102" s="274"/>
      <c r="GM102" s="274"/>
      <c r="GN102" s="274"/>
      <c r="GO102" s="274"/>
      <c r="GP102" s="274"/>
      <c r="GQ102" s="274"/>
      <c r="GR102" s="274"/>
      <c r="GS102" s="274"/>
      <c r="GT102" s="274"/>
      <c r="GU102" s="274"/>
      <c r="GV102" s="274"/>
      <c r="GW102" s="274"/>
      <c r="GX102" s="274"/>
      <c r="GY102" s="274"/>
      <c r="GZ102" s="274"/>
      <c r="HA102" s="274"/>
      <c r="HB102" s="274"/>
      <c r="HC102" s="274"/>
      <c r="HD102" s="274"/>
      <c r="HE102" s="274"/>
      <c r="HF102" s="274"/>
      <c r="HG102" s="274"/>
      <c r="HH102" s="274"/>
      <c r="HI102" s="274"/>
      <c r="HJ102" s="274"/>
      <c r="HK102" s="274"/>
      <c r="HL102" s="274"/>
      <c r="HM102" s="274"/>
      <c r="HN102" s="274"/>
      <c r="HO102" s="274"/>
      <c r="HP102" s="274"/>
      <c r="HQ102" s="274"/>
      <c r="HR102" s="274"/>
      <c r="HS102" s="274"/>
      <c r="HT102" s="274"/>
      <c r="HU102" s="274"/>
      <c r="HV102" s="274"/>
      <c r="HW102" s="274"/>
      <c r="HX102" s="274"/>
      <c r="HY102" s="274"/>
      <c r="HZ102" s="274"/>
      <c r="IA102" s="274"/>
      <c r="IB102" s="274"/>
      <c r="IC102" s="274"/>
      <c r="ID102" s="274"/>
      <c r="IE102" s="274"/>
      <c r="IF102" s="274"/>
      <c r="IG102" s="274"/>
      <c r="IH102" s="274"/>
      <c r="II102" s="274"/>
      <c r="IJ102" s="274"/>
      <c r="IK102" s="274"/>
      <c r="IL102" s="274"/>
      <c r="IM102" s="274"/>
      <c r="IN102" s="274"/>
      <c r="IO102" s="274"/>
      <c r="IP102" s="274"/>
      <c r="IQ102" s="274"/>
      <c r="IR102" s="274"/>
      <c r="IS102" s="274"/>
      <c r="IT102" s="274"/>
      <c r="IU102" s="274"/>
      <c r="IV102" s="274"/>
    </row>
    <row r="103" spans="1:256" s="277" customFormat="1">
      <c r="A103" s="276" t="s">
        <v>512</v>
      </c>
      <c r="B103" s="277">
        <v>1.4</v>
      </c>
      <c r="C103" s="277">
        <v>2.6</v>
      </c>
      <c r="D103" s="277">
        <v>3</v>
      </c>
      <c r="E103" s="277">
        <v>1.172222222</v>
      </c>
      <c r="F103" s="277">
        <v>2.2120339100000002</v>
      </c>
      <c r="G103" s="277">
        <v>17</v>
      </c>
      <c r="H103" s="276">
        <v>4</v>
      </c>
      <c r="I103" s="276"/>
      <c r="J103" s="278"/>
      <c r="K103" s="278"/>
      <c r="L103" s="278"/>
      <c r="M103" s="278"/>
      <c r="N103" s="278"/>
      <c r="O103" s="278"/>
      <c r="P103" s="278"/>
      <c r="Q103" s="278"/>
      <c r="R103" s="278"/>
      <c r="S103" s="276"/>
      <c r="T103" s="276"/>
      <c r="U103" s="276"/>
      <c r="V103" s="276"/>
      <c r="W103" s="276"/>
      <c r="X103" s="276"/>
      <c r="Y103" s="276"/>
      <c r="Z103" s="276"/>
      <c r="AA103" s="276"/>
      <c r="AB103" s="276"/>
      <c r="AC103" s="276"/>
      <c r="AD103" s="276"/>
      <c r="AE103" s="276"/>
      <c r="AF103" s="276"/>
      <c r="AG103" s="276"/>
      <c r="AH103" s="276"/>
      <c r="AI103" s="276"/>
      <c r="AJ103" s="276"/>
      <c r="AK103" s="276"/>
      <c r="AL103" s="276"/>
      <c r="AM103" s="276"/>
      <c r="AN103" s="276"/>
      <c r="AO103" s="276"/>
      <c r="AP103" s="276"/>
      <c r="AQ103" s="276"/>
      <c r="AR103" s="276"/>
      <c r="AS103" s="276"/>
      <c r="AT103" s="276"/>
      <c r="AU103" s="276"/>
      <c r="AV103" s="276"/>
      <c r="AW103" s="276"/>
      <c r="AX103" s="276"/>
      <c r="AY103" s="276"/>
      <c r="AZ103" s="276"/>
      <c r="BA103" s="276"/>
      <c r="BB103" s="276"/>
      <c r="BC103" s="276"/>
      <c r="BD103" s="276"/>
      <c r="BE103" s="276"/>
      <c r="BF103" s="276"/>
      <c r="BG103" s="276"/>
      <c r="BH103" s="276"/>
      <c r="BI103" s="276"/>
      <c r="BJ103" s="276"/>
      <c r="BK103" s="276"/>
      <c r="BL103" s="276"/>
      <c r="BM103" s="276"/>
      <c r="BN103" s="276"/>
      <c r="BO103" s="276"/>
      <c r="BP103" s="276"/>
      <c r="BQ103" s="276"/>
      <c r="BR103" s="276"/>
      <c r="BS103" s="276"/>
      <c r="BT103" s="276"/>
      <c r="BU103" s="276"/>
      <c r="BV103" s="276"/>
      <c r="BW103" s="276"/>
      <c r="BX103" s="276"/>
      <c r="BY103" s="276"/>
      <c r="BZ103" s="276"/>
      <c r="CA103" s="276"/>
      <c r="CB103" s="276"/>
      <c r="CC103" s="276"/>
      <c r="CD103" s="276"/>
      <c r="CE103" s="276"/>
      <c r="CF103" s="276"/>
      <c r="CG103" s="276"/>
      <c r="CH103" s="276"/>
      <c r="CI103" s="276"/>
      <c r="CJ103" s="276"/>
      <c r="CK103" s="276"/>
      <c r="CL103" s="276"/>
      <c r="CM103" s="276"/>
      <c r="CN103" s="276"/>
      <c r="CO103" s="276"/>
      <c r="CP103" s="276"/>
      <c r="CQ103" s="276"/>
      <c r="CR103" s="276"/>
      <c r="CS103" s="276"/>
      <c r="CT103" s="276"/>
      <c r="CU103" s="276"/>
      <c r="CV103" s="276"/>
      <c r="CW103" s="276"/>
      <c r="CX103" s="276"/>
      <c r="CY103" s="276"/>
      <c r="CZ103" s="276"/>
      <c r="DA103" s="276"/>
      <c r="DB103" s="276"/>
      <c r="DC103" s="276"/>
      <c r="DD103" s="276"/>
      <c r="DE103" s="276"/>
      <c r="DF103" s="276"/>
      <c r="DG103" s="276"/>
      <c r="DH103" s="276"/>
      <c r="DI103" s="276"/>
      <c r="DJ103" s="276"/>
      <c r="DK103" s="276"/>
      <c r="DL103" s="276"/>
      <c r="DM103" s="276"/>
      <c r="DN103" s="276"/>
      <c r="DO103" s="276"/>
      <c r="DP103" s="276"/>
      <c r="DQ103" s="276"/>
      <c r="DR103" s="276"/>
      <c r="DS103" s="276"/>
      <c r="DT103" s="276"/>
      <c r="DU103" s="276"/>
      <c r="DV103" s="276"/>
      <c r="DW103" s="276"/>
      <c r="DX103" s="276"/>
      <c r="DY103" s="276"/>
      <c r="DZ103" s="276"/>
      <c r="EA103" s="276"/>
      <c r="EB103" s="276"/>
      <c r="EC103" s="276"/>
      <c r="ED103" s="276"/>
      <c r="EE103" s="276"/>
      <c r="EF103" s="276"/>
      <c r="EG103" s="276"/>
      <c r="EH103" s="276"/>
      <c r="EI103" s="276"/>
      <c r="EJ103" s="276"/>
      <c r="EK103" s="276"/>
      <c r="EL103" s="276"/>
      <c r="EM103" s="276"/>
      <c r="EN103" s="276"/>
      <c r="EO103" s="276"/>
      <c r="EP103" s="276"/>
      <c r="EQ103" s="276"/>
      <c r="ER103" s="276"/>
      <c r="ES103" s="276"/>
      <c r="ET103" s="276"/>
      <c r="EU103" s="276"/>
      <c r="EV103" s="276"/>
      <c r="EW103" s="276"/>
      <c r="EX103" s="276"/>
      <c r="EY103" s="276"/>
      <c r="EZ103" s="276"/>
      <c r="FA103" s="276"/>
      <c r="FB103" s="276"/>
      <c r="FC103" s="276"/>
      <c r="FD103" s="276"/>
      <c r="FE103" s="276"/>
      <c r="FF103" s="276"/>
      <c r="FG103" s="276"/>
      <c r="FH103" s="276"/>
      <c r="FI103" s="276"/>
      <c r="FJ103" s="276"/>
      <c r="FK103" s="276"/>
      <c r="FL103" s="276"/>
      <c r="FM103" s="276"/>
      <c r="FN103" s="276"/>
      <c r="FO103" s="276"/>
      <c r="FP103" s="276"/>
      <c r="FQ103" s="276"/>
      <c r="FR103" s="276"/>
      <c r="FS103" s="276"/>
      <c r="FT103" s="276"/>
      <c r="FU103" s="276"/>
      <c r="FV103" s="276"/>
      <c r="FW103" s="276"/>
      <c r="FX103" s="276"/>
      <c r="FY103" s="276"/>
      <c r="FZ103" s="276"/>
      <c r="GA103" s="276"/>
      <c r="GB103" s="276"/>
      <c r="GC103" s="276"/>
      <c r="GD103" s="276"/>
      <c r="GE103" s="276"/>
      <c r="GF103" s="276"/>
      <c r="GG103" s="276"/>
      <c r="GH103" s="276"/>
      <c r="GI103" s="276"/>
      <c r="GJ103" s="276"/>
      <c r="GK103" s="276"/>
      <c r="GL103" s="276"/>
      <c r="GM103" s="276"/>
      <c r="GN103" s="276"/>
      <c r="GO103" s="276"/>
      <c r="GP103" s="276"/>
      <c r="GQ103" s="276"/>
      <c r="GR103" s="276"/>
      <c r="GS103" s="276"/>
      <c r="GT103" s="276"/>
      <c r="GU103" s="276"/>
      <c r="GV103" s="276"/>
      <c r="GW103" s="276"/>
      <c r="GX103" s="276"/>
      <c r="GY103" s="276"/>
      <c r="GZ103" s="276"/>
      <c r="HA103" s="276"/>
      <c r="HB103" s="276"/>
      <c r="HC103" s="276"/>
      <c r="HD103" s="276"/>
      <c r="HE103" s="276"/>
      <c r="HF103" s="276"/>
      <c r="HG103" s="276"/>
      <c r="HH103" s="276"/>
      <c r="HI103" s="276"/>
      <c r="HJ103" s="276"/>
      <c r="HK103" s="276"/>
      <c r="HL103" s="276"/>
      <c r="HM103" s="276"/>
      <c r="HN103" s="276"/>
      <c r="HO103" s="276"/>
      <c r="HP103" s="276"/>
      <c r="HQ103" s="276"/>
      <c r="HR103" s="276"/>
      <c r="HS103" s="276"/>
      <c r="HT103" s="276"/>
      <c r="HU103" s="276"/>
      <c r="HV103" s="276"/>
      <c r="HW103" s="276"/>
      <c r="HX103" s="276"/>
      <c r="HY103" s="276"/>
      <c r="HZ103" s="276"/>
      <c r="IA103" s="276"/>
      <c r="IB103" s="276"/>
      <c r="IC103" s="276"/>
      <c r="ID103" s="276"/>
      <c r="IE103" s="276"/>
      <c r="IF103" s="276"/>
      <c r="IG103" s="276"/>
      <c r="IH103" s="276"/>
      <c r="II103" s="276"/>
      <c r="IJ103" s="276"/>
      <c r="IK103" s="276"/>
      <c r="IL103" s="276"/>
      <c r="IM103" s="276"/>
      <c r="IN103" s="276"/>
      <c r="IO103" s="276"/>
      <c r="IP103" s="276"/>
      <c r="IQ103" s="276"/>
      <c r="IR103" s="276"/>
      <c r="IS103" s="276"/>
      <c r="IT103" s="276"/>
      <c r="IU103" s="276"/>
      <c r="IV103" s="276"/>
    </row>
    <row r="104" spans="1:256" s="277" customFormat="1">
      <c r="A104" s="278" t="s">
        <v>512</v>
      </c>
      <c r="B104" s="277">
        <v>1.3</v>
      </c>
      <c r="C104" s="277">
        <v>7.25</v>
      </c>
      <c r="D104" s="277">
        <v>3</v>
      </c>
      <c r="E104" s="277">
        <v>1.43333333</v>
      </c>
      <c r="F104" s="277">
        <v>1.3730758700000001</v>
      </c>
      <c r="G104" s="277">
        <v>18</v>
      </c>
      <c r="H104" s="278">
        <v>10</v>
      </c>
      <c r="I104" s="278"/>
      <c r="J104" s="278"/>
      <c r="K104" s="278"/>
      <c r="L104" s="278"/>
      <c r="M104" s="278"/>
      <c r="N104" s="278"/>
      <c r="O104" s="278"/>
      <c r="P104" s="278"/>
      <c r="Q104" s="278"/>
      <c r="R104" s="278"/>
      <c r="S104" s="278"/>
      <c r="T104" s="278"/>
      <c r="U104" s="278"/>
      <c r="V104" s="278"/>
      <c r="W104" s="278"/>
      <c r="X104" s="278"/>
      <c r="Y104" s="278"/>
      <c r="Z104" s="278"/>
      <c r="AA104" s="278"/>
      <c r="AB104" s="278"/>
      <c r="AC104" s="278"/>
      <c r="AD104" s="278"/>
      <c r="AE104" s="278"/>
      <c r="AF104" s="278"/>
      <c r="AG104" s="278"/>
      <c r="AH104" s="278"/>
      <c r="AI104" s="278"/>
      <c r="AJ104" s="278"/>
      <c r="AK104" s="278"/>
      <c r="AL104" s="278"/>
      <c r="AM104" s="278"/>
      <c r="AN104" s="278"/>
      <c r="AO104" s="278"/>
      <c r="AP104" s="278"/>
      <c r="AQ104" s="278"/>
      <c r="AR104" s="278"/>
      <c r="AS104" s="278"/>
      <c r="AT104" s="278"/>
      <c r="AU104" s="278"/>
      <c r="AV104" s="278"/>
      <c r="AW104" s="278"/>
      <c r="AX104" s="278"/>
      <c r="AY104" s="278"/>
      <c r="AZ104" s="278"/>
      <c r="BA104" s="278"/>
      <c r="BB104" s="278"/>
      <c r="BC104" s="278"/>
      <c r="BD104" s="278"/>
      <c r="BE104" s="278"/>
      <c r="BF104" s="278"/>
      <c r="BG104" s="278"/>
      <c r="BH104" s="278"/>
      <c r="BI104" s="278"/>
      <c r="BJ104" s="278"/>
      <c r="BK104" s="278"/>
      <c r="BL104" s="278"/>
      <c r="BM104" s="278"/>
      <c r="BN104" s="278"/>
      <c r="BO104" s="278"/>
      <c r="BP104" s="278"/>
      <c r="BQ104" s="278"/>
      <c r="BR104" s="278"/>
      <c r="BS104" s="278"/>
      <c r="BT104" s="278"/>
      <c r="BU104" s="278"/>
      <c r="BV104" s="278"/>
      <c r="BW104" s="278"/>
      <c r="BX104" s="278"/>
      <c r="BY104" s="278"/>
      <c r="BZ104" s="278"/>
      <c r="CA104" s="278"/>
      <c r="CB104" s="278"/>
      <c r="CC104" s="278"/>
      <c r="CD104" s="278"/>
      <c r="CE104" s="278"/>
      <c r="CF104" s="278"/>
      <c r="CG104" s="278"/>
      <c r="CH104" s="278"/>
      <c r="CI104" s="278"/>
      <c r="CJ104" s="278"/>
      <c r="CK104" s="278"/>
      <c r="CL104" s="278"/>
      <c r="CM104" s="278"/>
      <c r="CN104" s="278"/>
      <c r="CO104" s="278"/>
      <c r="CP104" s="278"/>
      <c r="CQ104" s="278"/>
      <c r="CR104" s="278"/>
      <c r="CS104" s="278"/>
      <c r="CT104" s="278"/>
      <c r="CU104" s="278"/>
      <c r="CV104" s="278"/>
      <c r="CW104" s="278"/>
      <c r="CX104" s="278"/>
      <c r="CY104" s="278"/>
      <c r="CZ104" s="278"/>
      <c r="DA104" s="278"/>
      <c r="DB104" s="278"/>
      <c r="DC104" s="278"/>
      <c r="DD104" s="278"/>
      <c r="DE104" s="278"/>
      <c r="DF104" s="278"/>
      <c r="DG104" s="278"/>
      <c r="DH104" s="278"/>
      <c r="DI104" s="278"/>
      <c r="DJ104" s="278"/>
      <c r="DK104" s="278"/>
      <c r="DL104" s="278"/>
      <c r="DM104" s="278"/>
      <c r="DN104" s="278"/>
      <c r="DO104" s="278"/>
      <c r="DP104" s="278"/>
      <c r="DQ104" s="278"/>
      <c r="DR104" s="278"/>
      <c r="DS104" s="278"/>
      <c r="DT104" s="278"/>
      <c r="DU104" s="278"/>
      <c r="DV104" s="278"/>
      <c r="DW104" s="278"/>
      <c r="DX104" s="278"/>
      <c r="DY104" s="278"/>
      <c r="DZ104" s="278"/>
      <c r="EA104" s="278"/>
      <c r="EB104" s="278"/>
      <c r="EC104" s="278"/>
      <c r="ED104" s="278"/>
      <c r="EE104" s="278"/>
      <c r="EF104" s="278"/>
      <c r="EG104" s="278"/>
      <c r="EH104" s="278"/>
      <c r="EI104" s="278"/>
      <c r="EJ104" s="278"/>
      <c r="EK104" s="278"/>
      <c r="EL104" s="278"/>
      <c r="EM104" s="278"/>
      <c r="EN104" s="278"/>
      <c r="EO104" s="278"/>
      <c r="EP104" s="278"/>
      <c r="EQ104" s="278"/>
      <c r="ER104" s="278"/>
      <c r="ES104" s="278"/>
      <c r="ET104" s="278"/>
      <c r="EU104" s="278"/>
      <c r="EV104" s="278"/>
      <c r="EW104" s="278"/>
      <c r="EX104" s="278"/>
      <c r="EY104" s="278"/>
      <c r="EZ104" s="278"/>
      <c r="FA104" s="278"/>
      <c r="FB104" s="278"/>
      <c r="FC104" s="278"/>
      <c r="FD104" s="278"/>
      <c r="FE104" s="278"/>
      <c r="FF104" s="278"/>
      <c r="FG104" s="278"/>
      <c r="FH104" s="278"/>
      <c r="FI104" s="278"/>
      <c r="FJ104" s="278"/>
      <c r="FK104" s="278"/>
      <c r="FL104" s="278"/>
      <c r="FM104" s="278"/>
      <c r="FN104" s="278"/>
      <c r="FO104" s="278"/>
      <c r="FP104" s="278"/>
      <c r="FQ104" s="278"/>
      <c r="FR104" s="278"/>
      <c r="FS104" s="278"/>
      <c r="FT104" s="278"/>
      <c r="FU104" s="278"/>
      <c r="FV104" s="278"/>
      <c r="FW104" s="278"/>
      <c r="FX104" s="278"/>
      <c r="FY104" s="278"/>
      <c r="FZ104" s="278"/>
      <c r="GA104" s="278"/>
      <c r="GB104" s="278"/>
      <c r="GC104" s="278"/>
      <c r="GD104" s="278"/>
      <c r="GE104" s="278"/>
      <c r="GF104" s="278"/>
      <c r="GG104" s="278"/>
      <c r="GH104" s="278"/>
      <c r="GI104" s="278"/>
      <c r="GJ104" s="278"/>
      <c r="GK104" s="278"/>
      <c r="GL104" s="278"/>
      <c r="GM104" s="278"/>
      <c r="GN104" s="278"/>
      <c r="GO104" s="278"/>
      <c r="GP104" s="278"/>
      <c r="GQ104" s="278"/>
      <c r="GR104" s="278"/>
      <c r="GS104" s="278"/>
      <c r="GT104" s="278"/>
      <c r="GU104" s="278"/>
      <c r="GV104" s="278"/>
      <c r="GW104" s="278"/>
      <c r="GX104" s="278"/>
      <c r="GY104" s="278"/>
      <c r="GZ104" s="278"/>
      <c r="HA104" s="278"/>
      <c r="HB104" s="278"/>
      <c r="HC104" s="278"/>
      <c r="HD104" s="278"/>
      <c r="HE104" s="278"/>
      <c r="HF104" s="278"/>
      <c r="HG104" s="278"/>
      <c r="HH104" s="278"/>
      <c r="HI104" s="278"/>
      <c r="HJ104" s="278"/>
      <c r="HK104" s="278"/>
      <c r="HL104" s="278"/>
      <c r="HM104" s="278"/>
      <c r="HN104" s="278"/>
      <c r="HO104" s="278"/>
      <c r="HP104" s="278"/>
      <c r="HQ104" s="278"/>
      <c r="HR104" s="278"/>
      <c r="HS104" s="278"/>
      <c r="HT104" s="278"/>
      <c r="HU104" s="278"/>
      <c r="HV104" s="278"/>
      <c r="HW104" s="278"/>
      <c r="HX104" s="278"/>
      <c r="HY104" s="278"/>
      <c r="HZ104" s="278"/>
      <c r="IA104" s="278"/>
      <c r="IB104" s="278"/>
      <c r="IC104" s="278"/>
      <c r="ID104" s="278"/>
      <c r="IE104" s="278"/>
      <c r="IF104" s="278"/>
      <c r="IG104" s="278"/>
      <c r="IH104" s="278"/>
      <c r="II104" s="278"/>
      <c r="IJ104" s="278"/>
      <c r="IK104" s="278"/>
      <c r="IL104" s="278"/>
      <c r="IM104" s="278"/>
      <c r="IN104" s="278"/>
      <c r="IO104" s="278"/>
      <c r="IP104" s="278"/>
      <c r="IQ104" s="278"/>
      <c r="IR104" s="278"/>
      <c r="IS104" s="278"/>
      <c r="IT104" s="278"/>
      <c r="IU104" s="278"/>
      <c r="IV104" s="278"/>
    </row>
    <row r="105" spans="1:256" s="277" customFormat="1">
      <c r="A105" s="278" t="s">
        <v>512</v>
      </c>
      <c r="B105" s="277">
        <v>3.5</v>
      </c>
      <c r="C105" s="277">
        <v>4</v>
      </c>
      <c r="D105" s="277">
        <v>2</v>
      </c>
      <c r="E105" s="277">
        <v>1.24</v>
      </c>
      <c r="F105" s="277" t="s">
        <v>18</v>
      </c>
      <c r="G105" s="277">
        <v>8</v>
      </c>
      <c r="H105" s="278">
        <v>6</v>
      </c>
      <c r="I105" s="278"/>
      <c r="J105" s="278"/>
      <c r="K105" s="278"/>
      <c r="L105" s="278"/>
      <c r="M105" s="278"/>
      <c r="N105" s="278"/>
      <c r="O105" s="278"/>
      <c r="P105" s="278"/>
      <c r="Q105" s="278"/>
      <c r="R105" s="278"/>
      <c r="S105" s="278"/>
      <c r="T105" s="278"/>
      <c r="U105" s="278"/>
      <c r="V105" s="278"/>
      <c r="W105" s="278"/>
      <c r="X105" s="278"/>
      <c r="Y105" s="278"/>
      <c r="Z105" s="278"/>
      <c r="AA105" s="278"/>
      <c r="AB105" s="278"/>
      <c r="AC105" s="278"/>
      <c r="AD105" s="278"/>
      <c r="AE105" s="278"/>
      <c r="AF105" s="278"/>
      <c r="AG105" s="278"/>
      <c r="AH105" s="278"/>
      <c r="AI105" s="278"/>
      <c r="AJ105" s="278"/>
      <c r="AK105" s="278"/>
      <c r="AL105" s="278"/>
      <c r="AM105" s="278"/>
      <c r="AN105" s="278"/>
      <c r="AO105" s="278"/>
      <c r="AP105" s="278"/>
      <c r="AQ105" s="278"/>
      <c r="AR105" s="278"/>
      <c r="AS105" s="278"/>
      <c r="AT105" s="278"/>
      <c r="AU105" s="278"/>
      <c r="AV105" s="278"/>
      <c r="AW105" s="278"/>
      <c r="AX105" s="278"/>
      <c r="AY105" s="278"/>
      <c r="AZ105" s="278"/>
      <c r="BA105" s="278"/>
      <c r="BB105" s="278"/>
      <c r="BC105" s="278"/>
      <c r="BD105" s="278"/>
      <c r="BE105" s="278"/>
      <c r="BF105" s="278"/>
      <c r="BG105" s="278"/>
      <c r="BH105" s="278"/>
      <c r="BI105" s="278"/>
      <c r="BJ105" s="278"/>
      <c r="BK105" s="278"/>
      <c r="BL105" s="278"/>
      <c r="BM105" s="278"/>
      <c r="BN105" s="278"/>
      <c r="BO105" s="278"/>
      <c r="BP105" s="278"/>
      <c r="BQ105" s="278"/>
      <c r="BR105" s="278"/>
      <c r="BS105" s="278"/>
      <c r="BT105" s="278"/>
      <c r="BU105" s="278"/>
      <c r="BV105" s="278"/>
      <c r="BW105" s="278"/>
      <c r="BX105" s="278"/>
      <c r="BY105" s="278"/>
      <c r="BZ105" s="278"/>
      <c r="CA105" s="278"/>
      <c r="CB105" s="278"/>
      <c r="CC105" s="278"/>
      <c r="CD105" s="278"/>
      <c r="CE105" s="278"/>
      <c r="CF105" s="278"/>
      <c r="CG105" s="278"/>
      <c r="CH105" s="278"/>
      <c r="CI105" s="278"/>
      <c r="CJ105" s="278"/>
      <c r="CK105" s="278"/>
      <c r="CL105" s="278"/>
      <c r="CM105" s="278"/>
      <c r="CN105" s="278"/>
      <c r="CO105" s="278"/>
      <c r="CP105" s="278"/>
      <c r="CQ105" s="278"/>
      <c r="CR105" s="278"/>
      <c r="CS105" s="278"/>
      <c r="CT105" s="278"/>
      <c r="CU105" s="278"/>
      <c r="CV105" s="278"/>
      <c r="CW105" s="278"/>
      <c r="CX105" s="278"/>
      <c r="CY105" s="278"/>
      <c r="CZ105" s="278"/>
      <c r="DA105" s="278"/>
      <c r="DB105" s="278"/>
      <c r="DC105" s="278"/>
      <c r="DD105" s="278"/>
      <c r="DE105" s="278"/>
      <c r="DF105" s="278"/>
      <c r="DG105" s="278"/>
      <c r="DH105" s="278"/>
      <c r="DI105" s="278"/>
      <c r="DJ105" s="278"/>
      <c r="DK105" s="278"/>
      <c r="DL105" s="278"/>
      <c r="DM105" s="278"/>
      <c r="DN105" s="278"/>
      <c r="DO105" s="278"/>
      <c r="DP105" s="278"/>
      <c r="DQ105" s="278"/>
      <c r="DR105" s="278"/>
      <c r="DS105" s="278"/>
      <c r="DT105" s="278"/>
      <c r="DU105" s="278"/>
      <c r="DV105" s="278"/>
      <c r="DW105" s="278"/>
      <c r="DX105" s="278"/>
      <c r="DY105" s="278"/>
      <c r="DZ105" s="278"/>
      <c r="EA105" s="278"/>
      <c r="EB105" s="278"/>
      <c r="EC105" s="278"/>
      <c r="ED105" s="278"/>
      <c r="EE105" s="278"/>
      <c r="EF105" s="278"/>
      <c r="EG105" s="278"/>
      <c r="EH105" s="278"/>
      <c r="EI105" s="278"/>
      <c r="EJ105" s="278"/>
      <c r="EK105" s="278"/>
      <c r="EL105" s="278"/>
      <c r="EM105" s="278"/>
      <c r="EN105" s="278"/>
      <c r="EO105" s="278"/>
      <c r="EP105" s="278"/>
      <c r="EQ105" s="278"/>
      <c r="ER105" s="278"/>
      <c r="ES105" s="278"/>
      <c r="ET105" s="278"/>
      <c r="EU105" s="278"/>
      <c r="EV105" s="278"/>
      <c r="EW105" s="278"/>
      <c r="EX105" s="278"/>
      <c r="EY105" s="278"/>
      <c r="EZ105" s="278"/>
      <c r="FA105" s="278"/>
      <c r="FB105" s="278"/>
      <c r="FC105" s="278"/>
      <c r="FD105" s="278"/>
      <c r="FE105" s="278"/>
      <c r="FF105" s="278"/>
      <c r="FG105" s="278"/>
      <c r="FH105" s="278"/>
      <c r="FI105" s="278"/>
      <c r="FJ105" s="278"/>
      <c r="FK105" s="278"/>
      <c r="FL105" s="278"/>
      <c r="FM105" s="278"/>
      <c r="FN105" s="278"/>
      <c r="FO105" s="278"/>
      <c r="FP105" s="278"/>
      <c r="FQ105" s="278"/>
      <c r="FR105" s="278"/>
      <c r="FS105" s="278"/>
      <c r="FT105" s="278"/>
      <c r="FU105" s="278"/>
      <c r="FV105" s="278"/>
      <c r="FW105" s="278"/>
      <c r="FX105" s="278"/>
      <c r="FY105" s="278"/>
      <c r="FZ105" s="278"/>
      <c r="GA105" s="278"/>
      <c r="GB105" s="278"/>
      <c r="GC105" s="278"/>
      <c r="GD105" s="278"/>
      <c r="GE105" s="278"/>
      <c r="GF105" s="278"/>
      <c r="GG105" s="278"/>
      <c r="GH105" s="278"/>
      <c r="GI105" s="278"/>
      <c r="GJ105" s="278"/>
      <c r="GK105" s="278"/>
      <c r="GL105" s="278"/>
      <c r="GM105" s="278"/>
      <c r="GN105" s="278"/>
      <c r="GO105" s="278"/>
      <c r="GP105" s="278"/>
      <c r="GQ105" s="278"/>
      <c r="GR105" s="278"/>
      <c r="GS105" s="278"/>
      <c r="GT105" s="278"/>
      <c r="GU105" s="278"/>
      <c r="GV105" s="278"/>
      <c r="GW105" s="278"/>
      <c r="GX105" s="278"/>
      <c r="GY105" s="278"/>
      <c r="GZ105" s="278"/>
      <c r="HA105" s="278"/>
      <c r="HB105" s="278"/>
      <c r="HC105" s="278"/>
      <c r="HD105" s="278"/>
      <c r="HE105" s="278"/>
      <c r="HF105" s="278"/>
      <c r="HG105" s="278"/>
      <c r="HH105" s="278"/>
      <c r="HI105" s="278"/>
      <c r="HJ105" s="278"/>
      <c r="HK105" s="278"/>
      <c r="HL105" s="278"/>
      <c r="HM105" s="278"/>
      <c r="HN105" s="278"/>
      <c r="HO105" s="278"/>
      <c r="HP105" s="278"/>
      <c r="HQ105" s="278"/>
      <c r="HR105" s="278"/>
      <c r="HS105" s="278"/>
      <c r="HT105" s="278"/>
      <c r="HU105" s="278"/>
      <c r="HV105" s="278"/>
      <c r="HW105" s="278"/>
      <c r="HX105" s="278"/>
      <c r="HY105" s="278"/>
      <c r="HZ105" s="278"/>
      <c r="IA105" s="278"/>
      <c r="IB105" s="278"/>
      <c r="IC105" s="278"/>
      <c r="ID105" s="278"/>
      <c r="IE105" s="278"/>
      <c r="IF105" s="278"/>
      <c r="IG105" s="278"/>
      <c r="IH105" s="278"/>
      <c r="II105" s="278"/>
      <c r="IJ105" s="278"/>
      <c r="IK105" s="278"/>
      <c r="IL105" s="278"/>
      <c r="IM105" s="278"/>
      <c r="IN105" s="278"/>
      <c r="IO105" s="278"/>
      <c r="IP105" s="278"/>
      <c r="IQ105" s="278"/>
      <c r="IR105" s="278"/>
      <c r="IS105" s="278"/>
      <c r="IT105" s="278"/>
      <c r="IU105" s="278"/>
      <c r="IV105" s="278"/>
    </row>
    <row r="106" spans="1:256" s="277" customFormat="1">
      <c r="A106" s="278" t="s">
        <v>512</v>
      </c>
      <c r="B106" s="277">
        <v>5.7</v>
      </c>
      <c r="C106" s="277">
        <v>8.8000000000000007</v>
      </c>
      <c r="D106" s="277">
        <v>2</v>
      </c>
      <c r="E106" s="277">
        <v>1.0777777799999999</v>
      </c>
      <c r="F106" s="277">
        <v>1.24570494</v>
      </c>
      <c r="G106" s="277">
        <v>20</v>
      </c>
      <c r="H106" s="278">
        <v>2</v>
      </c>
      <c r="I106" s="278"/>
      <c r="J106" s="278"/>
      <c r="K106" s="278"/>
      <c r="L106" s="278"/>
      <c r="M106" s="278"/>
      <c r="N106" s="278"/>
      <c r="O106" s="278"/>
      <c r="P106" s="278"/>
      <c r="Q106" s="278"/>
      <c r="R106" s="278"/>
      <c r="S106" s="278"/>
      <c r="T106" s="278"/>
      <c r="U106" s="278"/>
      <c r="V106" s="278"/>
      <c r="W106" s="278"/>
      <c r="X106" s="278"/>
      <c r="Y106" s="278"/>
      <c r="Z106" s="278"/>
      <c r="AA106" s="278"/>
      <c r="AB106" s="278"/>
      <c r="AC106" s="278"/>
      <c r="AD106" s="278"/>
      <c r="AE106" s="278"/>
      <c r="AF106" s="278"/>
      <c r="AG106" s="278"/>
      <c r="AH106" s="278"/>
      <c r="AI106" s="278"/>
      <c r="AJ106" s="278"/>
      <c r="AK106" s="278"/>
      <c r="AL106" s="278"/>
      <c r="AM106" s="278"/>
      <c r="AN106" s="278"/>
      <c r="AO106" s="278"/>
      <c r="AP106" s="278"/>
      <c r="AQ106" s="278"/>
      <c r="AR106" s="278"/>
      <c r="AS106" s="278"/>
      <c r="AT106" s="278"/>
      <c r="AU106" s="278"/>
      <c r="AV106" s="278"/>
      <c r="AW106" s="278"/>
      <c r="AX106" s="278"/>
      <c r="AY106" s="278"/>
      <c r="AZ106" s="278"/>
      <c r="BA106" s="278"/>
      <c r="BB106" s="278"/>
      <c r="BC106" s="278"/>
      <c r="BD106" s="278"/>
      <c r="BE106" s="278"/>
      <c r="BF106" s="278"/>
      <c r="BG106" s="278"/>
      <c r="BH106" s="278"/>
      <c r="BI106" s="278"/>
      <c r="BJ106" s="278"/>
      <c r="BK106" s="278"/>
      <c r="BL106" s="278"/>
      <c r="BM106" s="278"/>
      <c r="BN106" s="278"/>
      <c r="BO106" s="278"/>
      <c r="BP106" s="278"/>
      <c r="BQ106" s="278"/>
      <c r="BR106" s="278"/>
      <c r="BS106" s="278"/>
      <c r="BT106" s="278"/>
      <c r="BU106" s="278"/>
      <c r="BV106" s="278"/>
      <c r="BW106" s="278"/>
      <c r="BX106" s="278"/>
      <c r="BY106" s="278"/>
      <c r="BZ106" s="278"/>
      <c r="CA106" s="278"/>
      <c r="CB106" s="278"/>
      <c r="CC106" s="278"/>
      <c r="CD106" s="278"/>
      <c r="CE106" s="278"/>
      <c r="CF106" s="278"/>
      <c r="CG106" s="278"/>
      <c r="CH106" s="278"/>
      <c r="CI106" s="278"/>
      <c r="CJ106" s="278"/>
      <c r="CK106" s="278"/>
      <c r="CL106" s="278"/>
      <c r="CM106" s="278"/>
      <c r="CN106" s="278"/>
      <c r="CO106" s="278"/>
      <c r="CP106" s="278"/>
      <c r="CQ106" s="278"/>
      <c r="CR106" s="278"/>
      <c r="CS106" s="278"/>
      <c r="CT106" s="278"/>
      <c r="CU106" s="278"/>
      <c r="CV106" s="278"/>
      <c r="CW106" s="278"/>
      <c r="CX106" s="278"/>
      <c r="CY106" s="278"/>
      <c r="CZ106" s="278"/>
      <c r="DA106" s="278"/>
      <c r="DB106" s="278"/>
      <c r="DC106" s="278"/>
      <c r="DD106" s="278"/>
      <c r="DE106" s="278"/>
      <c r="DF106" s="278"/>
      <c r="DG106" s="278"/>
      <c r="DH106" s="278"/>
      <c r="DI106" s="278"/>
      <c r="DJ106" s="278"/>
      <c r="DK106" s="278"/>
      <c r="DL106" s="278"/>
      <c r="DM106" s="278"/>
      <c r="DN106" s="278"/>
      <c r="DO106" s="278"/>
      <c r="DP106" s="278"/>
      <c r="DQ106" s="278"/>
      <c r="DR106" s="278"/>
      <c r="DS106" s="278"/>
      <c r="DT106" s="278"/>
      <c r="DU106" s="278"/>
      <c r="DV106" s="278"/>
      <c r="DW106" s="278"/>
      <c r="DX106" s="278"/>
      <c r="DY106" s="278"/>
      <c r="DZ106" s="278"/>
      <c r="EA106" s="278"/>
      <c r="EB106" s="278"/>
      <c r="EC106" s="278"/>
      <c r="ED106" s="278"/>
      <c r="EE106" s="278"/>
      <c r="EF106" s="278"/>
      <c r="EG106" s="278"/>
      <c r="EH106" s="278"/>
      <c r="EI106" s="278"/>
      <c r="EJ106" s="278"/>
      <c r="EK106" s="278"/>
      <c r="EL106" s="278"/>
      <c r="EM106" s="278"/>
      <c r="EN106" s="278"/>
      <c r="EO106" s="278"/>
      <c r="EP106" s="278"/>
      <c r="EQ106" s="278"/>
      <c r="ER106" s="278"/>
      <c r="ES106" s="278"/>
      <c r="ET106" s="278"/>
      <c r="EU106" s="278"/>
      <c r="EV106" s="278"/>
      <c r="EW106" s="278"/>
      <c r="EX106" s="278"/>
      <c r="EY106" s="278"/>
      <c r="EZ106" s="278"/>
      <c r="FA106" s="278"/>
      <c r="FB106" s="278"/>
      <c r="FC106" s="278"/>
      <c r="FD106" s="278"/>
      <c r="FE106" s="278"/>
      <c r="FF106" s="278"/>
      <c r="FG106" s="278"/>
      <c r="FH106" s="278"/>
      <c r="FI106" s="278"/>
      <c r="FJ106" s="278"/>
      <c r="FK106" s="278"/>
      <c r="FL106" s="278"/>
      <c r="FM106" s="278"/>
      <c r="FN106" s="278"/>
      <c r="FO106" s="278"/>
      <c r="FP106" s="278"/>
      <c r="FQ106" s="278"/>
      <c r="FR106" s="278"/>
      <c r="FS106" s="278"/>
      <c r="FT106" s="278"/>
      <c r="FU106" s="278"/>
      <c r="FV106" s="278"/>
      <c r="FW106" s="278"/>
      <c r="FX106" s="278"/>
      <c r="FY106" s="278"/>
      <c r="FZ106" s="278"/>
      <c r="GA106" s="278"/>
      <c r="GB106" s="278"/>
      <c r="GC106" s="278"/>
      <c r="GD106" s="278"/>
      <c r="GE106" s="278"/>
      <c r="GF106" s="278"/>
      <c r="GG106" s="278"/>
      <c r="GH106" s="278"/>
      <c r="GI106" s="278"/>
      <c r="GJ106" s="278"/>
      <c r="GK106" s="278"/>
      <c r="GL106" s="278"/>
      <c r="GM106" s="278"/>
      <c r="GN106" s="278"/>
      <c r="GO106" s="278"/>
      <c r="GP106" s="278"/>
      <c r="GQ106" s="278"/>
      <c r="GR106" s="278"/>
      <c r="GS106" s="278"/>
      <c r="GT106" s="278"/>
      <c r="GU106" s="278"/>
      <c r="GV106" s="278"/>
      <c r="GW106" s="278"/>
      <c r="GX106" s="278"/>
      <c r="GY106" s="278"/>
      <c r="GZ106" s="278"/>
      <c r="HA106" s="278"/>
      <c r="HB106" s="278"/>
      <c r="HC106" s="278"/>
      <c r="HD106" s="278"/>
      <c r="HE106" s="278"/>
      <c r="HF106" s="278"/>
      <c r="HG106" s="278"/>
      <c r="HH106" s="278"/>
      <c r="HI106" s="278"/>
      <c r="HJ106" s="278"/>
      <c r="HK106" s="278"/>
      <c r="HL106" s="278"/>
      <c r="HM106" s="278"/>
      <c r="HN106" s="278"/>
      <c r="HO106" s="278"/>
      <c r="HP106" s="278"/>
      <c r="HQ106" s="278"/>
      <c r="HR106" s="278"/>
      <c r="HS106" s="278"/>
      <c r="HT106" s="278"/>
      <c r="HU106" s="278"/>
      <c r="HV106" s="278"/>
      <c r="HW106" s="278"/>
      <c r="HX106" s="278"/>
      <c r="HY106" s="278"/>
      <c r="HZ106" s="278"/>
      <c r="IA106" s="278"/>
      <c r="IB106" s="278"/>
      <c r="IC106" s="278"/>
      <c r="ID106" s="278"/>
      <c r="IE106" s="278"/>
      <c r="IF106" s="278"/>
      <c r="IG106" s="278"/>
      <c r="IH106" s="278"/>
      <c r="II106" s="278"/>
      <c r="IJ106" s="278"/>
      <c r="IK106" s="278"/>
      <c r="IL106" s="278"/>
      <c r="IM106" s="278"/>
      <c r="IN106" s="278"/>
      <c r="IO106" s="278"/>
      <c r="IP106" s="278"/>
      <c r="IQ106" s="278"/>
      <c r="IR106" s="278"/>
      <c r="IS106" s="278"/>
      <c r="IT106" s="278"/>
      <c r="IU106" s="278"/>
      <c r="IV106" s="278"/>
    </row>
    <row r="107" spans="1:256" s="277" customFormat="1">
      <c r="A107" s="278" t="s">
        <v>512</v>
      </c>
      <c r="B107" s="277">
        <v>4.5</v>
      </c>
      <c r="C107" s="277">
        <v>6.3</v>
      </c>
      <c r="D107" s="277">
        <v>2</v>
      </c>
      <c r="E107" s="277">
        <v>1.6666666999999999</v>
      </c>
      <c r="F107" s="277">
        <v>0.92913681000000004</v>
      </c>
      <c r="G107" s="277">
        <v>17</v>
      </c>
      <c r="H107" s="278">
        <v>2</v>
      </c>
      <c r="I107" s="278"/>
      <c r="J107" s="278"/>
      <c r="K107" s="278"/>
      <c r="L107" s="278"/>
      <c r="M107" s="278"/>
      <c r="N107" s="278"/>
      <c r="O107" s="278"/>
      <c r="P107" s="278"/>
      <c r="Q107" s="278"/>
      <c r="R107" s="278"/>
      <c r="S107" s="278"/>
      <c r="T107" s="278"/>
      <c r="U107" s="278"/>
      <c r="V107" s="278"/>
      <c r="W107" s="278"/>
      <c r="X107" s="278"/>
      <c r="Y107" s="278"/>
      <c r="Z107" s="278"/>
      <c r="AA107" s="278"/>
      <c r="AB107" s="278"/>
      <c r="AC107" s="278"/>
      <c r="AD107" s="278"/>
      <c r="AE107" s="278"/>
      <c r="AF107" s="278"/>
      <c r="AG107" s="278"/>
      <c r="AH107" s="278"/>
      <c r="AI107" s="278"/>
      <c r="AJ107" s="278"/>
      <c r="AK107" s="278"/>
      <c r="AL107" s="278"/>
      <c r="AM107" s="278"/>
      <c r="AN107" s="278"/>
      <c r="AO107" s="278"/>
      <c r="AP107" s="278"/>
      <c r="AQ107" s="278"/>
      <c r="AR107" s="278"/>
      <c r="AS107" s="278"/>
      <c r="AT107" s="278"/>
      <c r="AU107" s="278"/>
      <c r="AV107" s="278"/>
      <c r="AW107" s="278"/>
      <c r="AX107" s="278"/>
      <c r="AY107" s="278"/>
      <c r="AZ107" s="278"/>
      <c r="BA107" s="278"/>
      <c r="BB107" s="278"/>
      <c r="BC107" s="278"/>
      <c r="BD107" s="278"/>
      <c r="BE107" s="278"/>
      <c r="BF107" s="278"/>
      <c r="BG107" s="278"/>
      <c r="BH107" s="278"/>
      <c r="BI107" s="278"/>
      <c r="BJ107" s="278"/>
      <c r="BK107" s="278"/>
      <c r="BL107" s="278"/>
      <c r="BM107" s="278"/>
      <c r="BN107" s="278"/>
      <c r="BO107" s="278"/>
      <c r="BP107" s="278"/>
      <c r="BQ107" s="278"/>
      <c r="BR107" s="278"/>
      <c r="BS107" s="278"/>
      <c r="BT107" s="278"/>
      <c r="BU107" s="278"/>
      <c r="BV107" s="278"/>
      <c r="BW107" s="278"/>
      <c r="BX107" s="278"/>
      <c r="BY107" s="278"/>
      <c r="BZ107" s="278"/>
      <c r="CA107" s="278"/>
      <c r="CB107" s="278"/>
      <c r="CC107" s="278"/>
      <c r="CD107" s="278"/>
      <c r="CE107" s="278"/>
      <c r="CF107" s="278"/>
      <c r="CG107" s="278"/>
      <c r="CH107" s="278"/>
      <c r="CI107" s="278"/>
      <c r="CJ107" s="278"/>
      <c r="CK107" s="278"/>
      <c r="CL107" s="278"/>
      <c r="CM107" s="278"/>
      <c r="CN107" s="278"/>
      <c r="CO107" s="278"/>
      <c r="CP107" s="278"/>
      <c r="CQ107" s="278"/>
      <c r="CR107" s="278"/>
      <c r="CS107" s="278"/>
      <c r="CT107" s="278"/>
      <c r="CU107" s="278"/>
      <c r="CV107" s="278"/>
      <c r="CW107" s="278"/>
      <c r="CX107" s="278"/>
      <c r="CY107" s="278"/>
      <c r="CZ107" s="278"/>
      <c r="DA107" s="278"/>
      <c r="DB107" s="278"/>
      <c r="DC107" s="278"/>
      <c r="DD107" s="278"/>
      <c r="DE107" s="278"/>
      <c r="DF107" s="278"/>
      <c r="DG107" s="278"/>
      <c r="DH107" s="278"/>
      <c r="DI107" s="278"/>
      <c r="DJ107" s="278"/>
      <c r="DK107" s="278"/>
      <c r="DL107" s="278"/>
      <c r="DM107" s="278"/>
      <c r="DN107" s="278"/>
      <c r="DO107" s="278"/>
      <c r="DP107" s="278"/>
      <c r="DQ107" s="278"/>
      <c r="DR107" s="278"/>
      <c r="DS107" s="278"/>
      <c r="DT107" s="278"/>
      <c r="DU107" s="278"/>
      <c r="DV107" s="278"/>
      <c r="DW107" s="278"/>
      <c r="DX107" s="278"/>
      <c r="DY107" s="278"/>
      <c r="DZ107" s="278"/>
      <c r="EA107" s="278"/>
      <c r="EB107" s="278"/>
      <c r="EC107" s="278"/>
      <c r="ED107" s="278"/>
      <c r="EE107" s="278"/>
      <c r="EF107" s="278"/>
      <c r="EG107" s="278"/>
      <c r="EH107" s="278"/>
      <c r="EI107" s="278"/>
      <c r="EJ107" s="278"/>
      <c r="EK107" s="278"/>
      <c r="EL107" s="278"/>
      <c r="EM107" s="278"/>
      <c r="EN107" s="278"/>
      <c r="EO107" s="278"/>
      <c r="EP107" s="278"/>
      <c r="EQ107" s="278"/>
      <c r="ER107" s="278"/>
      <c r="ES107" s="278"/>
      <c r="ET107" s="278"/>
      <c r="EU107" s="278"/>
      <c r="EV107" s="278"/>
      <c r="EW107" s="278"/>
      <c r="EX107" s="278"/>
      <c r="EY107" s="278"/>
      <c r="EZ107" s="278"/>
      <c r="FA107" s="278"/>
      <c r="FB107" s="278"/>
      <c r="FC107" s="278"/>
      <c r="FD107" s="278"/>
      <c r="FE107" s="278"/>
      <c r="FF107" s="278"/>
      <c r="FG107" s="278"/>
      <c r="FH107" s="278"/>
      <c r="FI107" s="278"/>
      <c r="FJ107" s="278"/>
      <c r="FK107" s="278"/>
      <c r="FL107" s="278"/>
      <c r="FM107" s="278"/>
      <c r="FN107" s="278"/>
      <c r="FO107" s="278"/>
      <c r="FP107" s="278"/>
      <c r="FQ107" s="278"/>
      <c r="FR107" s="278"/>
      <c r="FS107" s="278"/>
      <c r="FT107" s="278"/>
      <c r="FU107" s="278"/>
      <c r="FV107" s="278"/>
      <c r="FW107" s="278"/>
      <c r="FX107" s="278"/>
      <c r="FY107" s="278"/>
      <c r="FZ107" s="278"/>
      <c r="GA107" s="278"/>
      <c r="GB107" s="278"/>
      <c r="GC107" s="278"/>
      <c r="GD107" s="278"/>
      <c r="GE107" s="278"/>
      <c r="GF107" s="278"/>
      <c r="GG107" s="278"/>
      <c r="GH107" s="278"/>
      <c r="GI107" s="278"/>
      <c r="GJ107" s="278"/>
      <c r="GK107" s="278"/>
      <c r="GL107" s="278"/>
      <c r="GM107" s="278"/>
      <c r="GN107" s="278"/>
      <c r="GO107" s="278"/>
      <c r="GP107" s="278"/>
      <c r="GQ107" s="278"/>
      <c r="GR107" s="278"/>
      <c r="GS107" s="278"/>
      <c r="GT107" s="278"/>
      <c r="GU107" s="278"/>
      <c r="GV107" s="278"/>
      <c r="GW107" s="278"/>
      <c r="GX107" s="278"/>
      <c r="GY107" s="278"/>
      <c r="GZ107" s="278"/>
      <c r="HA107" s="278"/>
      <c r="HB107" s="278"/>
      <c r="HC107" s="278"/>
      <c r="HD107" s="278"/>
      <c r="HE107" s="278"/>
      <c r="HF107" s="278"/>
      <c r="HG107" s="278"/>
      <c r="HH107" s="278"/>
      <c r="HI107" s="278"/>
      <c r="HJ107" s="278"/>
      <c r="HK107" s="278"/>
      <c r="HL107" s="278"/>
      <c r="HM107" s="278"/>
      <c r="HN107" s="278"/>
      <c r="HO107" s="278"/>
      <c r="HP107" s="278"/>
      <c r="HQ107" s="278"/>
      <c r="HR107" s="278"/>
      <c r="HS107" s="278"/>
      <c r="HT107" s="278"/>
      <c r="HU107" s="278"/>
      <c r="HV107" s="278"/>
      <c r="HW107" s="278"/>
      <c r="HX107" s="278"/>
      <c r="HY107" s="278"/>
      <c r="HZ107" s="278"/>
      <c r="IA107" s="278"/>
      <c r="IB107" s="278"/>
      <c r="IC107" s="278"/>
      <c r="ID107" s="278"/>
      <c r="IE107" s="278"/>
      <c r="IF107" s="278"/>
      <c r="IG107" s="278"/>
      <c r="IH107" s="278"/>
      <c r="II107" s="278"/>
      <c r="IJ107" s="278"/>
      <c r="IK107" s="278"/>
      <c r="IL107" s="278"/>
      <c r="IM107" s="278"/>
      <c r="IN107" s="278"/>
      <c r="IO107" s="278"/>
      <c r="IP107" s="278"/>
      <c r="IQ107" s="278"/>
      <c r="IR107" s="278"/>
      <c r="IS107" s="278"/>
      <c r="IT107" s="278"/>
      <c r="IU107" s="278"/>
      <c r="IV107" s="278"/>
    </row>
    <row r="108" spans="1:256" s="277" customFormat="1">
      <c r="A108" s="278" t="s">
        <v>512</v>
      </c>
      <c r="B108" s="277">
        <v>3.85</v>
      </c>
      <c r="C108" s="277">
        <v>6.35</v>
      </c>
      <c r="D108" s="277">
        <v>3</v>
      </c>
      <c r="E108" s="277">
        <v>1.36111111</v>
      </c>
      <c r="F108" s="277">
        <v>1.3427670300000001</v>
      </c>
      <c r="G108" s="277">
        <v>26</v>
      </c>
      <c r="H108" s="278">
        <v>3</v>
      </c>
      <c r="I108" s="278"/>
      <c r="J108" s="278"/>
      <c r="K108" s="278"/>
      <c r="L108" s="278"/>
      <c r="M108" s="278"/>
      <c r="N108" s="278"/>
      <c r="O108" s="278"/>
      <c r="P108" s="278"/>
      <c r="Q108" s="278"/>
      <c r="R108" s="278"/>
      <c r="S108" s="278"/>
      <c r="T108" s="278"/>
      <c r="U108" s="278"/>
      <c r="V108" s="278"/>
      <c r="W108" s="278"/>
      <c r="X108" s="278"/>
      <c r="Y108" s="278"/>
      <c r="Z108" s="278"/>
      <c r="AA108" s="278"/>
      <c r="AB108" s="278"/>
      <c r="AC108" s="278"/>
      <c r="AD108" s="278"/>
      <c r="AE108" s="278"/>
      <c r="AF108" s="278"/>
      <c r="AG108" s="278"/>
      <c r="AH108" s="278"/>
      <c r="AI108" s="278"/>
      <c r="AJ108" s="278"/>
      <c r="AK108" s="278"/>
      <c r="AL108" s="278"/>
      <c r="AM108" s="278"/>
      <c r="AN108" s="278"/>
      <c r="AO108" s="278"/>
      <c r="AP108" s="278"/>
      <c r="AQ108" s="278"/>
      <c r="AR108" s="278"/>
      <c r="AS108" s="278"/>
      <c r="AT108" s="278"/>
      <c r="AU108" s="278"/>
      <c r="AV108" s="278"/>
      <c r="AW108" s="278"/>
      <c r="AX108" s="278"/>
      <c r="AY108" s="278"/>
      <c r="AZ108" s="278"/>
      <c r="BA108" s="278"/>
      <c r="BB108" s="278"/>
      <c r="BC108" s="278"/>
      <c r="BD108" s="278"/>
      <c r="BE108" s="278"/>
      <c r="BF108" s="278"/>
      <c r="BG108" s="278"/>
      <c r="BH108" s="278"/>
      <c r="BI108" s="278"/>
      <c r="BJ108" s="278"/>
      <c r="BK108" s="278"/>
      <c r="BL108" s="278"/>
      <c r="BM108" s="278"/>
      <c r="BN108" s="278"/>
      <c r="BO108" s="278"/>
      <c r="BP108" s="278"/>
      <c r="BQ108" s="278"/>
      <c r="BR108" s="278"/>
      <c r="BS108" s="278"/>
      <c r="BT108" s="278"/>
      <c r="BU108" s="278"/>
      <c r="BV108" s="278"/>
      <c r="BW108" s="278"/>
      <c r="BX108" s="278"/>
      <c r="BY108" s="278"/>
      <c r="BZ108" s="278"/>
      <c r="CA108" s="278"/>
      <c r="CB108" s="278"/>
      <c r="CC108" s="278"/>
      <c r="CD108" s="278"/>
      <c r="CE108" s="278"/>
      <c r="CF108" s="278"/>
      <c r="CG108" s="278"/>
      <c r="CH108" s="278"/>
      <c r="CI108" s="278"/>
      <c r="CJ108" s="278"/>
      <c r="CK108" s="278"/>
      <c r="CL108" s="278"/>
      <c r="CM108" s="278"/>
      <c r="CN108" s="278"/>
      <c r="CO108" s="278"/>
      <c r="CP108" s="278"/>
      <c r="CQ108" s="278"/>
      <c r="CR108" s="278"/>
      <c r="CS108" s="278"/>
      <c r="CT108" s="278"/>
      <c r="CU108" s="278"/>
      <c r="CV108" s="278"/>
      <c r="CW108" s="278"/>
      <c r="CX108" s="278"/>
      <c r="CY108" s="278"/>
      <c r="CZ108" s="278"/>
      <c r="DA108" s="278"/>
      <c r="DB108" s="278"/>
      <c r="DC108" s="278"/>
      <c r="DD108" s="278"/>
      <c r="DE108" s="278"/>
      <c r="DF108" s="278"/>
      <c r="DG108" s="278"/>
      <c r="DH108" s="278"/>
      <c r="DI108" s="278"/>
      <c r="DJ108" s="278"/>
      <c r="DK108" s="278"/>
      <c r="DL108" s="278"/>
      <c r="DM108" s="278"/>
      <c r="DN108" s="278"/>
      <c r="DO108" s="278"/>
      <c r="DP108" s="278"/>
      <c r="DQ108" s="278"/>
      <c r="DR108" s="278"/>
      <c r="DS108" s="278"/>
      <c r="DT108" s="278"/>
      <c r="DU108" s="278"/>
      <c r="DV108" s="278"/>
      <c r="DW108" s="278"/>
      <c r="DX108" s="278"/>
      <c r="DY108" s="278"/>
      <c r="DZ108" s="278"/>
      <c r="EA108" s="278"/>
      <c r="EB108" s="278"/>
      <c r="EC108" s="278"/>
      <c r="ED108" s="278"/>
      <c r="EE108" s="278"/>
      <c r="EF108" s="278"/>
      <c r="EG108" s="278"/>
      <c r="EH108" s="278"/>
      <c r="EI108" s="278"/>
      <c r="EJ108" s="278"/>
      <c r="EK108" s="278"/>
      <c r="EL108" s="278"/>
      <c r="EM108" s="278"/>
      <c r="EN108" s="278"/>
      <c r="EO108" s="278"/>
      <c r="EP108" s="278"/>
      <c r="EQ108" s="278"/>
      <c r="ER108" s="278"/>
      <c r="ES108" s="278"/>
      <c r="ET108" s="278"/>
      <c r="EU108" s="278"/>
      <c r="EV108" s="278"/>
      <c r="EW108" s="278"/>
      <c r="EX108" s="278"/>
      <c r="EY108" s="278"/>
      <c r="EZ108" s="278"/>
      <c r="FA108" s="278"/>
      <c r="FB108" s="278"/>
      <c r="FC108" s="278"/>
      <c r="FD108" s="278"/>
      <c r="FE108" s="278"/>
      <c r="FF108" s="278"/>
      <c r="FG108" s="278"/>
      <c r="FH108" s="278"/>
      <c r="FI108" s="278"/>
      <c r="FJ108" s="278"/>
      <c r="FK108" s="278"/>
      <c r="FL108" s="278"/>
      <c r="FM108" s="278"/>
      <c r="FN108" s="278"/>
      <c r="FO108" s="278"/>
      <c r="FP108" s="278"/>
      <c r="FQ108" s="278"/>
      <c r="FR108" s="278"/>
      <c r="FS108" s="278"/>
      <c r="FT108" s="278"/>
      <c r="FU108" s="278"/>
      <c r="FV108" s="278"/>
      <c r="FW108" s="278"/>
      <c r="FX108" s="278"/>
      <c r="FY108" s="278"/>
      <c r="FZ108" s="278"/>
      <c r="GA108" s="278"/>
      <c r="GB108" s="278"/>
      <c r="GC108" s="278"/>
      <c r="GD108" s="278"/>
      <c r="GE108" s="278"/>
      <c r="GF108" s="278"/>
      <c r="GG108" s="278"/>
      <c r="GH108" s="278"/>
      <c r="GI108" s="278"/>
      <c r="GJ108" s="278"/>
      <c r="GK108" s="278"/>
      <c r="GL108" s="278"/>
      <c r="GM108" s="278"/>
      <c r="GN108" s="278"/>
      <c r="GO108" s="278"/>
      <c r="GP108" s="278"/>
      <c r="GQ108" s="278"/>
      <c r="GR108" s="278"/>
      <c r="GS108" s="278"/>
      <c r="GT108" s="278"/>
      <c r="GU108" s="278"/>
      <c r="GV108" s="278"/>
      <c r="GW108" s="278"/>
      <c r="GX108" s="278"/>
      <c r="GY108" s="278"/>
      <c r="GZ108" s="278"/>
      <c r="HA108" s="278"/>
      <c r="HB108" s="278"/>
      <c r="HC108" s="278"/>
      <c r="HD108" s="278"/>
      <c r="HE108" s="278"/>
      <c r="HF108" s="278"/>
      <c r="HG108" s="278"/>
      <c r="HH108" s="278"/>
      <c r="HI108" s="278"/>
      <c r="HJ108" s="278"/>
      <c r="HK108" s="278"/>
      <c r="HL108" s="278"/>
      <c r="HM108" s="278"/>
      <c r="HN108" s="278"/>
      <c r="HO108" s="278"/>
      <c r="HP108" s="278"/>
      <c r="HQ108" s="278"/>
      <c r="HR108" s="278"/>
      <c r="HS108" s="278"/>
      <c r="HT108" s="278"/>
      <c r="HU108" s="278"/>
      <c r="HV108" s="278"/>
      <c r="HW108" s="278"/>
      <c r="HX108" s="278"/>
      <c r="HY108" s="278"/>
      <c r="HZ108" s="278"/>
      <c r="IA108" s="278"/>
      <c r="IB108" s="278"/>
      <c r="IC108" s="278"/>
      <c r="ID108" s="278"/>
      <c r="IE108" s="278"/>
      <c r="IF108" s="278"/>
      <c r="IG108" s="278"/>
      <c r="IH108" s="278"/>
      <c r="II108" s="278"/>
      <c r="IJ108" s="278"/>
      <c r="IK108" s="278"/>
      <c r="IL108" s="278"/>
      <c r="IM108" s="278"/>
      <c r="IN108" s="278"/>
      <c r="IO108" s="278"/>
      <c r="IP108" s="278"/>
      <c r="IQ108" s="278"/>
      <c r="IR108" s="278"/>
      <c r="IS108" s="278"/>
      <c r="IT108" s="278"/>
      <c r="IU108" s="278"/>
      <c r="IV108" s="278"/>
    </row>
    <row r="109" spans="1:256" s="277" customFormat="1">
      <c r="A109" s="278" t="s">
        <v>512</v>
      </c>
      <c r="B109" s="277">
        <v>2.6</v>
      </c>
      <c r="C109" s="277">
        <v>4.25</v>
      </c>
      <c r="D109" s="277">
        <v>3</v>
      </c>
      <c r="E109" s="277">
        <v>1.3</v>
      </c>
      <c r="F109" s="277">
        <v>1.7782608099999999</v>
      </c>
      <c r="G109" s="277">
        <v>16</v>
      </c>
      <c r="H109" s="278">
        <v>5</v>
      </c>
      <c r="I109" s="278"/>
      <c r="J109" s="278"/>
      <c r="K109" s="278"/>
      <c r="L109" s="278"/>
      <c r="M109" s="278"/>
      <c r="N109" s="278"/>
      <c r="O109" s="278"/>
      <c r="P109" s="278"/>
      <c r="Q109" s="278"/>
      <c r="R109" s="278"/>
      <c r="S109" s="278"/>
      <c r="T109" s="278"/>
      <c r="U109" s="278"/>
      <c r="V109" s="278"/>
      <c r="W109" s="278"/>
      <c r="X109" s="278"/>
      <c r="Y109" s="278"/>
      <c r="Z109" s="278"/>
      <c r="AA109" s="278"/>
      <c r="AB109" s="278"/>
      <c r="AC109" s="278"/>
      <c r="AD109" s="278"/>
      <c r="AE109" s="278"/>
      <c r="AF109" s="278"/>
      <c r="AG109" s="278"/>
      <c r="AH109" s="278"/>
      <c r="AI109" s="278"/>
      <c r="AJ109" s="278"/>
      <c r="AK109" s="278"/>
      <c r="AL109" s="278"/>
      <c r="AM109" s="278"/>
      <c r="AN109" s="278"/>
      <c r="AO109" s="278"/>
      <c r="AP109" s="278"/>
      <c r="AQ109" s="278"/>
      <c r="AR109" s="278"/>
      <c r="AS109" s="278"/>
      <c r="AT109" s="278"/>
      <c r="AU109" s="278"/>
      <c r="AV109" s="278"/>
      <c r="AW109" s="278"/>
      <c r="AX109" s="278"/>
      <c r="AY109" s="278"/>
      <c r="AZ109" s="278"/>
      <c r="BA109" s="278"/>
      <c r="BB109" s="278"/>
      <c r="BC109" s="278"/>
      <c r="BD109" s="278"/>
      <c r="BE109" s="278"/>
      <c r="BF109" s="278"/>
      <c r="BG109" s="278"/>
      <c r="BH109" s="278"/>
      <c r="BI109" s="278"/>
      <c r="BJ109" s="278"/>
      <c r="BK109" s="278"/>
      <c r="BL109" s="278"/>
      <c r="BM109" s="278"/>
      <c r="BN109" s="278"/>
      <c r="BO109" s="278"/>
      <c r="BP109" s="278"/>
      <c r="BQ109" s="278"/>
      <c r="BR109" s="278"/>
      <c r="BS109" s="278"/>
      <c r="BT109" s="278"/>
      <c r="BU109" s="278"/>
      <c r="BV109" s="278"/>
      <c r="BW109" s="278"/>
      <c r="BX109" s="278"/>
      <c r="BY109" s="278"/>
      <c r="BZ109" s="278"/>
      <c r="CA109" s="278"/>
      <c r="CB109" s="278"/>
      <c r="CC109" s="278"/>
      <c r="CD109" s="278"/>
      <c r="CE109" s="278"/>
      <c r="CF109" s="278"/>
      <c r="CG109" s="278"/>
      <c r="CH109" s="278"/>
      <c r="CI109" s="278"/>
      <c r="CJ109" s="278"/>
      <c r="CK109" s="278"/>
      <c r="CL109" s="278"/>
      <c r="CM109" s="278"/>
      <c r="CN109" s="278"/>
      <c r="CO109" s="278"/>
      <c r="CP109" s="278"/>
      <c r="CQ109" s="278"/>
      <c r="CR109" s="278"/>
      <c r="CS109" s="278"/>
      <c r="CT109" s="278"/>
      <c r="CU109" s="278"/>
      <c r="CV109" s="278"/>
      <c r="CW109" s="278"/>
      <c r="CX109" s="278"/>
      <c r="CY109" s="278"/>
      <c r="CZ109" s="278"/>
      <c r="DA109" s="278"/>
      <c r="DB109" s="278"/>
      <c r="DC109" s="278"/>
      <c r="DD109" s="278"/>
      <c r="DE109" s="278"/>
      <c r="DF109" s="278"/>
      <c r="DG109" s="278"/>
      <c r="DH109" s="278"/>
      <c r="DI109" s="278"/>
      <c r="DJ109" s="278"/>
      <c r="DK109" s="278"/>
      <c r="DL109" s="278"/>
      <c r="DM109" s="278"/>
      <c r="DN109" s="278"/>
      <c r="DO109" s="278"/>
      <c r="DP109" s="278"/>
      <c r="DQ109" s="278"/>
      <c r="DR109" s="278"/>
      <c r="DS109" s="278"/>
      <c r="DT109" s="278"/>
      <c r="DU109" s="278"/>
      <c r="DV109" s="278"/>
      <c r="DW109" s="278"/>
      <c r="DX109" s="278"/>
      <c r="DY109" s="278"/>
      <c r="DZ109" s="278"/>
      <c r="EA109" s="278"/>
      <c r="EB109" s="278"/>
      <c r="EC109" s="278"/>
      <c r="ED109" s="278"/>
      <c r="EE109" s="278"/>
      <c r="EF109" s="278"/>
      <c r="EG109" s="278"/>
      <c r="EH109" s="278"/>
      <c r="EI109" s="278"/>
      <c r="EJ109" s="278"/>
      <c r="EK109" s="278"/>
      <c r="EL109" s="278"/>
      <c r="EM109" s="278"/>
      <c r="EN109" s="278"/>
      <c r="EO109" s="278"/>
      <c r="EP109" s="278"/>
      <c r="EQ109" s="278"/>
      <c r="ER109" s="278"/>
      <c r="ES109" s="278"/>
      <c r="ET109" s="278"/>
      <c r="EU109" s="278"/>
      <c r="EV109" s="278"/>
      <c r="EW109" s="278"/>
      <c r="EX109" s="278"/>
      <c r="EY109" s="278"/>
      <c r="EZ109" s="278"/>
      <c r="FA109" s="278"/>
      <c r="FB109" s="278"/>
      <c r="FC109" s="278"/>
      <c r="FD109" s="278"/>
      <c r="FE109" s="278"/>
      <c r="FF109" s="278"/>
      <c r="FG109" s="278"/>
      <c r="FH109" s="278"/>
      <c r="FI109" s="278"/>
      <c r="FJ109" s="278"/>
      <c r="FK109" s="278"/>
      <c r="FL109" s="278"/>
      <c r="FM109" s="278"/>
      <c r="FN109" s="278"/>
      <c r="FO109" s="278"/>
      <c r="FP109" s="278"/>
      <c r="FQ109" s="278"/>
      <c r="FR109" s="278"/>
      <c r="FS109" s="278"/>
      <c r="FT109" s="278"/>
      <c r="FU109" s="278"/>
      <c r="FV109" s="278"/>
      <c r="FW109" s="278"/>
      <c r="FX109" s="278"/>
      <c r="FY109" s="278"/>
      <c r="FZ109" s="278"/>
      <c r="GA109" s="278"/>
      <c r="GB109" s="278"/>
      <c r="GC109" s="278"/>
      <c r="GD109" s="278"/>
      <c r="GE109" s="278"/>
      <c r="GF109" s="278"/>
      <c r="GG109" s="278"/>
      <c r="GH109" s="278"/>
      <c r="GI109" s="278"/>
      <c r="GJ109" s="278"/>
      <c r="GK109" s="278"/>
      <c r="GL109" s="278"/>
      <c r="GM109" s="278"/>
      <c r="GN109" s="278"/>
      <c r="GO109" s="278"/>
      <c r="GP109" s="278"/>
      <c r="GQ109" s="278"/>
      <c r="GR109" s="278"/>
      <c r="GS109" s="278"/>
      <c r="GT109" s="278"/>
      <c r="GU109" s="278"/>
      <c r="GV109" s="278"/>
      <c r="GW109" s="278"/>
      <c r="GX109" s="278"/>
      <c r="GY109" s="278"/>
      <c r="GZ109" s="278"/>
      <c r="HA109" s="278"/>
      <c r="HB109" s="278"/>
      <c r="HC109" s="278"/>
      <c r="HD109" s="278"/>
      <c r="HE109" s="278"/>
      <c r="HF109" s="278"/>
      <c r="HG109" s="278"/>
      <c r="HH109" s="278"/>
      <c r="HI109" s="278"/>
      <c r="HJ109" s="278"/>
      <c r="HK109" s="278"/>
      <c r="HL109" s="278"/>
      <c r="HM109" s="278"/>
      <c r="HN109" s="278"/>
      <c r="HO109" s="278"/>
      <c r="HP109" s="278"/>
      <c r="HQ109" s="278"/>
      <c r="HR109" s="278"/>
      <c r="HS109" s="278"/>
      <c r="HT109" s="278"/>
      <c r="HU109" s="278"/>
      <c r="HV109" s="278"/>
      <c r="HW109" s="278"/>
      <c r="HX109" s="278"/>
      <c r="HY109" s="278"/>
      <c r="HZ109" s="278"/>
      <c r="IA109" s="278"/>
      <c r="IB109" s="278"/>
      <c r="IC109" s="278"/>
      <c r="ID109" s="278"/>
      <c r="IE109" s="278"/>
      <c r="IF109" s="278"/>
      <c r="IG109" s="278"/>
      <c r="IH109" s="278"/>
      <c r="II109" s="278"/>
      <c r="IJ109" s="278"/>
      <c r="IK109" s="278"/>
      <c r="IL109" s="278"/>
      <c r="IM109" s="278"/>
      <c r="IN109" s="278"/>
      <c r="IO109" s="278"/>
      <c r="IP109" s="278"/>
      <c r="IQ109" s="278"/>
      <c r="IR109" s="278"/>
      <c r="IS109" s="278"/>
      <c r="IT109" s="278"/>
      <c r="IU109" s="278"/>
      <c r="IV109" s="278"/>
    </row>
    <row r="110" spans="1:256" s="277" customFormat="1">
      <c r="A110" s="278" t="s">
        <v>591</v>
      </c>
      <c r="B110" s="277">
        <v>2.6</v>
      </c>
      <c r="C110" s="277">
        <v>3.2</v>
      </c>
      <c r="D110" s="277">
        <v>2</v>
      </c>
      <c r="E110" s="277">
        <v>1.1088888889999999</v>
      </c>
      <c r="F110" s="277">
        <v>1.3048579</v>
      </c>
      <c r="G110" s="277">
        <v>13</v>
      </c>
      <c r="H110" s="278">
        <v>2</v>
      </c>
      <c r="I110" s="278"/>
      <c r="J110" s="278"/>
      <c r="K110" s="278"/>
      <c r="L110" s="278"/>
      <c r="M110" s="278"/>
      <c r="N110" s="278"/>
      <c r="O110" s="278"/>
      <c r="P110" s="278"/>
      <c r="Q110" s="278"/>
      <c r="R110" s="278"/>
      <c r="S110" s="278"/>
      <c r="T110" s="278"/>
      <c r="U110" s="278"/>
      <c r="V110" s="278"/>
      <c r="W110" s="278"/>
      <c r="X110" s="278"/>
      <c r="Y110" s="278"/>
      <c r="Z110" s="278"/>
      <c r="AA110" s="278"/>
      <c r="AB110" s="278"/>
      <c r="AC110" s="278"/>
      <c r="AD110" s="278"/>
      <c r="AE110" s="278"/>
      <c r="AF110" s="278"/>
      <c r="AG110" s="278"/>
      <c r="AH110" s="278"/>
      <c r="AI110" s="278"/>
      <c r="AJ110" s="278"/>
      <c r="AK110" s="278"/>
      <c r="AL110" s="278"/>
      <c r="AM110" s="278"/>
      <c r="AN110" s="278"/>
      <c r="AO110" s="278"/>
      <c r="AP110" s="278"/>
      <c r="AQ110" s="278"/>
      <c r="AR110" s="278"/>
      <c r="AS110" s="278"/>
      <c r="AT110" s="278"/>
      <c r="AU110" s="278"/>
      <c r="AV110" s="278"/>
      <c r="AW110" s="278"/>
      <c r="AX110" s="278"/>
      <c r="AY110" s="278"/>
      <c r="AZ110" s="278"/>
      <c r="BA110" s="278"/>
      <c r="BB110" s="278"/>
      <c r="BC110" s="278"/>
      <c r="BD110" s="278"/>
      <c r="BE110" s="278"/>
      <c r="BF110" s="278"/>
      <c r="BG110" s="278"/>
      <c r="BH110" s="278"/>
      <c r="BI110" s="278"/>
      <c r="BJ110" s="278"/>
      <c r="BK110" s="278"/>
      <c r="BL110" s="278"/>
      <c r="BM110" s="278"/>
      <c r="BN110" s="278"/>
      <c r="BO110" s="278"/>
      <c r="BP110" s="278"/>
      <c r="BQ110" s="278"/>
      <c r="BR110" s="278"/>
      <c r="BS110" s="278"/>
      <c r="BT110" s="278"/>
      <c r="BU110" s="278"/>
      <c r="BV110" s="278"/>
      <c r="BW110" s="278"/>
      <c r="BX110" s="278"/>
      <c r="BY110" s="278"/>
      <c r="BZ110" s="278"/>
      <c r="CA110" s="278"/>
      <c r="CB110" s="278"/>
      <c r="CC110" s="278"/>
      <c r="CD110" s="278"/>
      <c r="CE110" s="278"/>
      <c r="CF110" s="278"/>
      <c r="CG110" s="278"/>
      <c r="CH110" s="278"/>
      <c r="CI110" s="278"/>
      <c r="CJ110" s="278"/>
      <c r="CK110" s="278"/>
      <c r="CL110" s="278"/>
      <c r="CM110" s="278"/>
      <c r="CN110" s="278"/>
      <c r="CO110" s="278"/>
      <c r="CP110" s="278"/>
      <c r="CQ110" s="278"/>
      <c r="CR110" s="278"/>
      <c r="CS110" s="278"/>
      <c r="CT110" s="278"/>
      <c r="CU110" s="278"/>
      <c r="CV110" s="278"/>
      <c r="CW110" s="278"/>
      <c r="CX110" s="278"/>
      <c r="CY110" s="278"/>
      <c r="CZ110" s="278"/>
      <c r="DA110" s="278"/>
      <c r="DB110" s="278"/>
      <c r="DC110" s="278"/>
      <c r="DD110" s="278"/>
      <c r="DE110" s="278"/>
      <c r="DF110" s="278"/>
      <c r="DG110" s="278"/>
      <c r="DH110" s="278"/>
      <c r="DI110" s="278"/>
      <c r="DJ110" s="278"/>
      <c r="DK110" s="278"/>
      <c r="DL110" s="278"/>
      <c r="DM110" s="278"/>
      <c r="DN110" s="278"/>
      <c r="DO110" s="278"/>
      <c r="DP110" s="278"/>
      <c r="DQ110" s="278"/>
      <c r="DR110" s="278"/>
      <c r="DS110" s="278"/>
      <c r="DT110" s="278"/>
      <c r="DU110" s="278"/>
      <c r="DV110" s="278"/>
      <c r="DW110" s="278"/>
      <c r="DX110" s="278"/>
      <c r="DY110" s="278"/>
      <c r="DZ110" s="278"/>
      <c r="EA110" s="278"/>
      <c r="EB110" s="278"/>
      <c r="EC110" s="278"/>
      <c r="ED110" s="278"/>
      <c r="EE110" s="278"/>
      <c r="EF110" s="278"/>
      <c r="EG110" s="278"/>
      <c r="EH110" s="278"/>
      <c r="EI110" s="278"/>
      <c r="EJ110" s="278"/>
      <c r="EK110" s="278"/>
      <c r="EL110" s="278"/>
      <c r="EM110" s="278"/>
      <c r="EN110" s="278"/>
      <c r="EO110" s="278"/>
      <c r="EP110" s="278"/>
      <c r="EQ110" s="278"/>
      <c r="ER110" s="278"/>
      <c r="ES110" s="278"/>
      <c r="ET110" s="278"/>
      <c r="EU110" s="278"/>
      <c r="EV110" s="278"/>
      <c r="EW110" s="278"/>
      <c r="EX110" s="278"/>
      <c r="EY110" s="278"/>
      <c r="EZ110" s="278"/>
      <c r="FA110" s="278"/>
      <c r="FB110" s="278"/>
      <c r="FC110" s="278"/>
      <c r="FD110" s="278"/>
      <c r="FE110" s="278"/>
      <c r="FF110" s="278"/>
      <c r="FG110" s="278"/>
      <c r="FH110" s="278"/>
      <c r="FI110" s="278"/>
      <c r="FJ110" s="278"/>
      <c r="FK110" s="278"/>
      <c r="FL110" s="278"/>
      <c r="FM110" s="278"/>
      <c r="FN110" s="278"/>
      <c r="FO110" s="278"/>
      <c r="FP110" s="278"/>
      <c r="FQ110" s="278"/>
      <c r="FR110" s="278"/>
      <c r="FS110" s="278"/>
      <c r="FT110" s="278"/>
      <c r="FU110" s="278"/>
      <c r="FV110" s="278"/>
      <c r="FW110" s="278"/>
      <c r="FX110" s="278"/>
      <c r="FY110" s="278"/>
      <c r="FZ110" s="278"/>
      <c r="GA110" s="278"/>
      <c r="GB110" s="278"/>
      <c r="GC110" s="278"/>
      <c r="GD110" s="278"/>
      <c r="GE110" s="278"/>
      <c r="GF110" s="278"/>
      <c r="GG110" s="278"/>
      <c r="GH110" s="278"/>
      <c r="GI110" s="278"/>
      <c r="GJ110" s="278"/>
      <c r="GK110" s="278"/>
      <c r="GL110" s="278"/>
      <c r="GM110" s="278"/>
      <c r="GN110" s="278"/>
      <c r="GO110" s="278"/>
      <c r="GP110" s="278"/>
      <c r="GQ110" s="278"/>
      <c r="GR110" s="278"/>
      <c r="GS110" s="278"/>
      <c r="GT110" s="278"/>
      <c r="GU110" s="278"/>
      <c r="GV110" s="278"/>
      <c r="GW110" s="278"/>
      <c r="GX110" s="278"/>
      <c r="GY110" s="278"/>
      <c r="GZ110" s="278"/>
      <c r="HA110" s="278"/>
      <c r="HB110" s="278"/>
      <c r="HC110" s="278"/>
      <c r="HD110" s="278"/>
      <c r="HE110" s="278"/>
      <c r="HF110" s="278"/>
      <c r="HG110" s="278"/>
      <c r="HH110" s="278"/>
      <c r="HI110" s="278"/>
      <c r="HJ110" s="278"/>
      <c r="HK110" s="278"/>
      <c r="HL110" s="278"/>
      <c r="HM110" s="278"/>
      <c r="HN110" s="278"/>
      <c r="HO110" s="278"/>
      <c r="HP110" s="278"/>
      <c r="HQ110" s="278"/>
      <c r="HR110" s="278"/>
      <c r="HS110" s="278"/>
      <c r="HT110" s="278"/>
      <c r="HU110" s="278"/>
      <c r="HV110" s="278"/>
      <c r="HW110" s="278"/>
      <c r="HX110" s="278"/>
      <c r="HY110" s="278"/>
      <c r="HZ110" s="278"/>
      <c r="IA110" s="278"/>
      <c r="IB110" s="278"/>
      <c r="IC110" s="278"/>
      <c r="ID110" s="278"/>
      <c r="IE110" s="278"/>
      <c r="IF110" s="278"/>
      <c r="IG110" s="278"/>
      <c r="IH110" s="278"/>
      <c r="II110" s="278"/>
      <c r="IJ110" s="278"/>
      <c r="IK110" s="278"/>
      <c r="IL110" s="278"/>
      <c r="IM110" s="278"/>
      <c r="IN110" s="278"/>
      <c r="IO110" s="278"/>
      <c r="IP110" s="278"/>
      <c r="IQ110" s="278"/>
      <c r="IR110" s="278"/>
      <c r="IS110" s="278"/>
      <c r="IT110" s="278"/>
      <c r="IU110" s="278"/>
      <c r="IV110" s="278"/>
    </row>
    <row r="111" spans="1:256" s="277" customFormat="1">
      <c r="A111" s="278" t="s">
        <v>512</v>
      </c>
      <c r="B111" s="277">
        <v>4.5999999999999996</v>
      </c>
      <c r="C111" s="277">
        <v>6.25</v>
      </c>
      <c r="D111" s="277">
        <v>2</v>
      </c>
      <c r="E111" s="277">
        <v>1.122222222</v>
      </c>
      <c r="F111" s="277">
        <v>0.92467326000000005</v>
      </c>
      <c r="G111" s="278">
        <v>21</v>
      </c>
      <c r="H111" s="278">
        <v>3</v>
      </c>
      <c r="I111" s="278"/>
      <c r="J111" s="278"/>
      <c r="K111" s="278"/>
      <c r="L111" s="278"/>
      <c r="M111" s="278"/>
      <c r="N111" s="278"/>
      <c r="O111" s="278"/>
      <c r="P111" s="278"/>
      <c r="Q111" s="278"/>
      <c r="R111" s="278"/>
      <c r="S111" s="278"/>
      <c r="T111" s="278"/>
      <c r="U111" s="278"/>
      <c r="V111" s="278"/>
      <c r="W111" s="278"/>
      <c r="X111" s="278"/>
      <c r="Y111" s="278"/>
      <c r="Z111" s="278"/>
      <c r="AA111" s="278"/>
      <c r="AB111" s="278"/>
      <c r="AC111" s="278"/>
      <c r="AD111" s="278"/>
      <c r="AE111" s="278"/>
      <c r="AF111" s="278"/>
      <c r="AG111" s="278"/>
      <c r="AH111" s="278"/>
      <c r="AI111" s="278"/>
      <c r="AJ111" s="278"/>
      <c r="AK111" s="278"/>
      <c r="AL111" s="278"/>
      <c r="AM111" s="278"/>
      <c r="AN111" s="278"/>
      <c r="AO111" s="278"/>
      <c r="AP111" s="278"/>
      <c r="AQ111" s="278"/>
      <c r="AR111" s="278"/>
      <c r="AS111" s="278"/>
      <c r="AT111" s="278"/>
      <c r="AU111" s="278"/>
      <c r="AV111" s="278"/>
      <c r="AW111" s="278"/>
      <c r="AX111" s="278"/>
      <c r="AY111" s="278"/>
      <c r="AZ111" s="278"/>
      <c r="BA111" s="278"/>
      <c r="BB111" s="278"/>
      <c r="BC111" s="278"/>
      <c r="BD111" s="278"/>
      <c r="BE111" s="278"/>
      <c r="BF111" s="278"/>
      <c r="BG111" s="278"/>
      <c r="BH111" s="278"/>
      <c r="BI111" s="278"/>
      <c r="BJ111" s="278"/>
      <c r="BK111" s="278"/>
      <c r="BL111" s="278"/>
      <c r="BM111" s="278"/>
      <c r="BN111" s="278"/>
      <c r="BO111" s="278"/>
      <c r="BP111" s="278"/>
      <c r="BQ111" s="278"/>
      <c r="BR111" s="278"/>
      <c r="BS111" s="278"/>
      <c r="BT111" s="278"/>
      <c r="BU111" s="278"/>
      <c r="BV111" s="278"/>
      <c r="BW111" s="278"/>
      <c r="BX111" s="278"/>
      <c r="BY111" s="278"/>
      <c r="BZ111" s="278"/>
      <c r="CA111" s="278"/>
      <c r="CB111" s="278"/>
      <c r="CC111" s="278"/>
      <c r="CD111" s="278"/>
      <c r="CE111" s="278"/>
      <c r="CF111" s="278"/>
      <c r="CG111" s="278"/>
      <c r="CH111" s="278"/>
      <c r="CI111" s="278"/>
      <c r="CJ111" s="278"/>
      <c r="CK111" s="278"/>
      <c r="CL111" s="278"/>
      <c r="CM111" s="278"/>
      <c r="CN111" s="278"/>
      <c r="CO111" s="278"/>
      <c r="CP111" s="278"/>
      <c r="CQ111" s="278"/>
      <c r="CR111" s="278"/>
      <c r="CS111" s="278"/>
      <c r="CT111" s="278"/>
      <c r="CU111" s="278"/>
      <c r="CV111" s="278"/>
      <c r="CW111" s="278"/>
      <c r="CX111" s="278"/>
      <c r="CY111" s="278"/>
      <c r="CZ111" s="278"/>
      <c r="DA111" s="278"/>
      <c r="DB111" s="278"/>
      <c r="DC111" s="278"/>
      <c r="DD111" s="278"/>
      <c r="DE111" s="278"/>
      <c r="DF111" s="278"/>
      <c r="DG111" s="278"/>
      <c r="DH111" s="278"/>
      <c r="DI111" s="278"/>
      <c r="DJ111" s="278"/>
      <c r="DK111" s="278"/>
      <c r="DL111" s="278"/>
      <c r="DM111" s="278"/>
      <c r="DN111" s="278"/>
      <c r="DO111" s="278"/>
      <c r="DP111" s="278"/>
      <c r="DQ111" s="278"/>
      <c r="DR111" s="278"/>
      <c r="DS111" s="278"/>
      <c r="DT111" s="278"/>
      <c r="DU111" s="278"/>
      <c r="DV111" s="278"/>
      <c r="DW111" s="278"/>
      <c r="DX111" s="278"/>
      <c r="DY111" s="278"/>
      <c r="DZ111" s="278"/>
      <c r="EA111" s="278"/>
      <c r="EB111" s="278"/>
      <c r="EC111" s="278"/>
      <c r="ED111" s="278"/>
      <c r="EE111" s="278"/>
      <c r="EF111" s="278"/>
      <c r="EG111" s="278"/>
      <c r="EH111" s="278"/>
      <c r="EI111" s="278"/>
      <c r="EJ111" s="278"/>
      <c r="EK111" s="278"/>
      <c r="EL111" s="278"/>
      <c r="EM111" s="278"/>
      <c r="EN111" s="278"/>
      <c r="EO111" s="278"/>
      <c r="EP111" s="278"/>
      <c r="EQ111" s="278"/>
      <c r="ER111" s="278"/>
      <c r="ES111" s="278"/>
      <c r="ET111" s="278"/>
      <c r="EU111" s="278"/>
      <c r="EV111" s="278"/>
      <c r="EW111" s="278"/>
      <c r="EX111" s="278"/>
      <c r="EY111" s="278"/>
      <c r="EZ111" s="278"/>
      <c r="FA111" s="278"/>
      <c r="FB111" s="278"/>
      <c r="FC111" s="278"/>
      <c r="FD111" s="278"/>
      <c r="FE111" s="278"/>
      <c r="FF111" s="278"/>
      <c r="FG111" s="278"/>
      <c r="FH111" s="278"/>
      <c r="FI111" s="278"/>
      <c r="FJ111" s="278"/>
      <c r="FK111" s="278"/>
      <c r="FL111" s="278"/>
      <c r="FM111" s="278"/>
      <c r="FN111" s="278"/>
      <c r="FO111" s="278"/>
      <c r="FP111" s="278"/>
      <c r="FQ111" s="278"/>
      <c r="FR111" s="278"/>
      <c r="FS111" s="278"/>
      <c r="FT111" s="278"/>
      <c r="FU111" s="278"/>
      <c r="FV111" s="278"/>
      <c r="FW111" s="278"/>
      <c r="FX111" s="278"/>
      <c r="FY111" s="278"/>
      <c r="FZ111" s="278"/>
      <c r="GA111" s="278"/>
      <c r="GB111" s="278"/>
      <c r="GC111" s="278"/>
      <c r="GD111" s="278"/>
      <c r="GE111" s="278"/>
      <c r="GF111" s="278"/>
      <c r="GG111" s="278"/>
      <c r="GH111" s="278"/>
      <c r="GI111" s="278"/>
      <c r="GJ111" s="278"/>
      <c r="GK111" s="278"/>
      <c r="GL111" s="278"/>
      <c r="GM111" s="278"/>
      <c r="GN111" s="278"/>
      <c r="GO111" s="278"/>
      <c r="GP111" s="278"/>
      <c r="GQ111" s="278"/>
      <c r="GR111" s="278"/>
      <c r="GS111" s="278"/>
      <c r="GT111" s="278"/>
      <c r="GU111" s="278"/>
      <c r="GV111" s="278"/>
      <c r="GW111" s="278"/>
      <c r="GX111" s="278"/>
      <c r="GY111" s="278"/>
      <c r="GZ111" s="278"/>
      <c r="HA111" s="278"/>
      <c r="HB111" s="278"/>
      <c r="HC111" s="278"/>
      <c r="HD111" s="278"/>
      <c r="HE111" s="278"/>
      <c r="HF111" s="278"/>
      <c r="HG111" s="278"/>
      <c r="HH111" s="278"/>
      <c r="HI111" s="278"/>
      <c r="HJ111" s="278"/>
      <c r="HK111" s="278"/>
      <c r="HL111" s="278"/>
      <c r="HM111" s="278"/>
      <c r="HN111" s="278"/>
      <c r="HO111" s="278"/>
      <c r="HP111" s="278"/>
      <c r="HQ111" s="278"/>
      <c r="HR111" s="278"/>
      <c r="HS111" s="278"/>
      <c r="HT111" s="278"/>
      <c r="HU111" s="278"/>
      <c r="HV111" s="278"/>
      <c r="HW111" s="278"/>
      <c r="HX111" s="278"/>
      <c r="HY111" s="278"/>
      <c r="HZ111" s="278"/>
      <c r="IA111" s="278"/>
      <c r="IB111" s="278"/>
      <c r="IC111" s="278"/>
      <c r="ID111" s="278"/>
      <c r="IE111" s="278"/>
      <c r="IF111" s="278"/>
      <c r="IG111" s="278"/>
      <c r="IH111" s="278"/>
      <c r="II111" s="278"/>
      <c r="IJ111" s="278"/>
      <c r="IK111" s="278"/>
      <c r="IL111" s="278"/>
      <c r="IM111" s="278"/>
      <c r="IN111" s="278"/>
      <c r="IO111" s="278"/>
      <c r="IP111" s="278"/>
      <c r="IQ111" s="278"/>
      <c r="IR111" s="278"/>
      <c r="IS111" s="278"/>
      <c r="IT111" s="278"/>
      <c r="IU111" s="278"/>
      <c r="IV111" s="278"/>
    </row>
    <row r="112" spans="1:256" s="277" customFormat="1">
      <c r="A112" s="278" t="s">
        <v>512</v>
      </c>
      <c r="B112" s="278">
        <v>2.5</v>
      </c>
      <c r="C112" s="278">
        <v>5.5</v>
      </c>
      <c r="D112" s="278">
        <v>2</v>
      </c>
      <c r="E112" s="278">
        <v>1.33444444</v>
      </c>
      <c r="F112" s="278">
        <v>1.3044636700000001</v>
      </c>
      <c r="G112" s="277">
        <v>11</v>
      </c>
      <c r="H112" s="278">
        <v>9</v>
      </c>
      <c r="I112" s="278"/>
      <c r="J112" s="278"/>
      <c r="K112" s="278"/>
      <c r="L112" s="278"/>
      <c r="M112" s="278"/>
      <c r="N112" s="278"/>
      <c r="O112" s="278"/>
      <c r="P112" s="278"/>
      <c r="Q112" s="278"/>
      <c r="R112" s="278"/>
      <c r="S112" s="278"/>
      <c r="T112" s="278"/>
      <c r="U112" s="278"/>
      <c r="V112" s="278"/>
      <c r="W112" s="278"/>
      <c r="X112" s="278"/>
      <c r="Y112" s="278"/>
      <c r="Z112" s="278"/>
      <c r="AA112" s="278"/>
      <c r="AB112" s="278"/>
      <c r="AC112" s="278"/>
      <c r="AD112" s="278"/>
      <c r="AE112" s="278"/>
      <c r="AF112" s="278"/>
      <c r="AG112" s="278"/>
      <c r="AH112" s="278"/>
      <c r="AI112" s="278"/>
      <c r="AJ112" s="278"/>
      <c r="AK112" s="278"/>
      <c r="AL112" s="278"/>
      <c r="AM112" s="278"/>
      <c r="AN112" s="278"/>
      <c r="AO112" s="278"/>
      <c r="AP112" s="278"/>
      <c r="AQ112" s="278"/>
      <c r="AR112" s="278"/>
      <c r="AS112" s="278"/>
      <c r="AT112" s="278"/>
      <c r="AU112" s="278"/>
      <c r="AV112" s="278"/>
      <c r="AW112" s="278"/>
      <c r="AX112" s="278"/>
      <c r="AY112" s="278"/>
      <c r="AZ112" s="278"/>
      <c r="BA112" s="278"/>
      <c r="BB112" s="278"/>
      <c r="BC112" s="278"/>
      <c r="BD112" s="278"/>
      <c r="BE112" s="278"/>
      <c r="BF112" s="278"/>
      <c r="BG112" s="278"/>
      <c r="BH112" s="278"/>
      <c r="BI112" s="278"/>
      <c r="BJ112" s="278"/>
      <c r="BK112" s="278"/>
      <c r="BL112" s="278"/>
      <c r="BM112" s="278"/>
      <c r="BN112" s="278"/>
      <c r="BO112" s="278"/>
      <c r="BP112" s="278"/>
      <c r="BQ112" s="278"/>
      <c r="BR112" s="278"/>
      <c r="BS112" s="278"/>
      <c r="BT112" s="278"/>
      <c r="BU112" s="278"/>
      <c r="BV112" s="278"/>
      <c r="BW112" s="278"/>
      <c r="BX112" s="278"/>
      <c r="BY112" s="278"/>
      <c r="BZ112" s="278"/>
      <c r="CA112" s="278"/>
      <c r="CB112" s="278"/>
      <c r="CC112" s="278"/>
      <c r="CD112" s="278"/>
      <c r="CE112" s="278"/>
      <c r="CF112" s="278"/>
      <c r="CG112" s="278"/>
      <c r="CH112" s="278"/>
      <c r="CI112" s="278"/>
      <c r="CJ112" s="278"/>
      <c r="CK112" s="278"/>
      <c r="CL112" s="278"/>
      <c r="CM112" s="278"/>
      <c r="CN112" s="278"/>
      <c r="CO112" s="278"/>
      <c r="CP112" s="278"/>
      <c r="CQ112" s="278"/>
      <c r="CR112" s="278"/>
      <c r="CS112" s="278"/>
      <c r="CT112" s="278"/>
      <c r="CU112" s="278"/>
      <c r="CV112" s="278"/>
      <c r="CW112" s="278"/>
      <c r="CX112" s="278"/>
      <c r="CY112" s="278"/>
      <c r="CZ112" s="278"/>
      <c r="DA112" s="278"/>
      <c r="DB112" s="278"/>
      <c r="DC112" s="278"/>
      <c r="DD112" s="278"/>
      <c r="DE112" s="278"/>
      <c r="DF112" s="278"/>
      <c r="DG112" s="278"/>
      <c r="DH112" s="278"/>
      <c r="DI112" s="278"/>
      <c r="DJ112" s="278"/>
      <c r="DK112" s="278"/>
      <c r="DL112" s="278"/>
      <c r="DM112" s="278"/>
      <c r="DN112" s="278"/>
      <c r="DO112" s="278"/>
      <c r="DP112" s="278"/>
      <c r="DQ112" s="278"/>
      <c r="DR112" s="278"/>
      <c r="DS112" s="278"/>
      <c r="DT112" s="278"/>
      <c r="DU112" s="278"/>
      <c r="DV112" s="278"/>
      <c r="DW112" s="278"/>
      <c r="DX112" s="278"/>
      <c r="DY112" s="278"/>
      <c r="DZ112" s="278"/>
      <c r="EA112" s="278"/>
      <c r="EB112" s="278"/>
      <c r="EC112" s="278"/>
      <c r="ED112" s="278"/>
      <c r="EE112" s="278"/>
      <c r="EF112" s="278"/>
      <c r="EG112" s="278"/>
      <c r="EH112" s="278"/>
      <c r="EI112" s="278"/>
      <c r="EJ112" s="278"/>
      <c r="EK112" s="278"/>
      <c r="EL112" s="278"/>
      <c r="EM112" s="278"/>
      <c r="EN112" s="278"/>
      <c r="EO112" s="278"/>
      <c r="EP112" s="278"/>
      <c r="EQ112" s="278"/>
      <c r="ER112" s="278"/>
      <c r="ES112" s="278"/>
      <c r="ET112" s="278"/>
      <c r="EU112" s="278"/>
      <c r="EV112" s="278"/>
      <c r="EW112" s="278"/>
      <c r="EX112" s="278"/>
      <c r="EY112" s="278"/>
      <c r="EZ112" s="278"/>
      <c r="FA112" s="278"/>
      <c r="FB112" s="278"/>
      <c r="FC112" s="278"/>
      <c r="FD112" s="278"/>
      <c r="FE112" s="278"/>
      <c r="FF112" s="278"/>
      <c r="FG112" s="278"/>
      <c r="FH112" s="278"/>
      <c r="FI112" s="278"/>
      <c r="FJ112" s="278"/>
      <c r="FK112" s="278"/>
      <c r="FL112" s="278"/>
      <c r="FM112" s="278"/>
      <c r="FN112" s="278"/>
      <c r="FO112" s="278"/>
      <c r="FP112" s="278"/>
      <c r="FQ112" s="278"/>
      <c r="FR112" s="278"/>
      <c r="FS112" s="278"/>
      <c r="FT112" s="278"/>
      <c r="FU112" s="278"/>
      <c r="FV112" s="278"/>
      <c r="FW112" s="278"/>
      <c r="FX112" s="278"/>
      <c r="FY112" s="278"/>
      <c r="FZ112" s="278"/>
      <c r="GA112" s="278"/>
      <c r="GB112" s="278"/>
      <c r="GC112" s="278"/>
      <c r="GD112" s="278"/>
      <c r="GE112" s="278"/>
      <c r="GF112" s="278"/>
      <c r="GG112" s="278"/>
      <c r="GH112" s="278"/>
      <c r="GI112" s="278"/>
      <c r="GJ112" s="278"/>
      <c r="GK112" s="278"/>
      <c r="GL112" s="278"/>
      <c r="GM112" s="278"/>
      <c r="GN112" s="278"/>
      <c r="GO112" s="278"/>
      <c r="GP112" s="278"/>
      <c r="GQ112" s="278"/>
      <c r="GR112" s="278"/>
      <c r="GS112" s="278"/>
      <c r="GT112" s="278"/>
      <c r="GU112" s="278"/>
      <c r="GV112" s="278"/>
      <c r="GW112" s="278"/>
      <c r="GX112" s="278"/>
      <c r="GY112" s="278"/>
      <c r="GZ112" s="278"/>
      <c r="HA112" s="278"/>
      <c r="HB112" s="278"/>
      <c r="HC112" s="278"/>
      <c r="HD112" s="278"/>
      <c r="HE112" s="278"/>
      <c r="HF112" s="278"/>
      <c r="HG112" s="278"/>
      <c r="HH112" s="278"/>
      <c r="HI112" s="278"/>
      <c r="HJ112" s="278"/>
      <c r="HK112" s="278"/>
      <c r="HL112" s="278"/>
      <c r="HM112" s="278"/>
      <c r="HN112" s="278"/>
      <c r="HO112" s="278"/>
      <c r="HP112" s="278"/>
      <c r="HQ112" s="278"/>
      <c r="HR112" s="278"/>
      <c r="HS112" s="278"/>
      <c r="HT112" s="278"/>
      <c r="HU112" s="278"/>
      <c r="HV112" s="278"/>
      <c r="HW112" s="278"/>
      <c r="HX112" s="278"/>
      <c r="HY112" s="278"/>
      <c r="HZ112" s="278"/>
      <c r="IA112" s="278"/>
      <c r="IB112" s="278"/>
      <c r="IC112" s="278"/>
      <c r="ID112" s="278"/>
      <c r="IE112" s="278"/>
      <c r="IF112" s="278"/>
      <c r="IG112" s="278"/>
      <c r="IH112" s="278"/>
      <c r="II112" s="278"/>
      <c r="IJ112" s="278"/>
      <c r="IK112" s="278"/>
      <c r="IL112" s="278"/>
      <c r="IM112" s="278"/>
      <c r="IN112" s="278"/>
      <c r="IO112" s="278"/>
      <c r="IP112" s="278"/>
      <c r="IQ112" s="278"/>
      <c r="IR112" s="278"/>
      <c r="IS112" s="278"/>
      <c r="IT112" s="278"/>
      <c r="IU112" s="278"/>
      <c r="IV112" s="278"/>
    </row>
    <row r="113" spans="1:256" s="277" customFormat="1">
      <c r="A113" s="278" t="s">
        <v>512</v>
      </c>
      <c r="B113" s="277">
        <v>2.52</v>
      </c>
      <c r="C113" s="277">
        <v>3.35</v>
      </c>
      <c r="D113" s="277">
        <v>3</v>
      </c>
      <c r="E113" s="277">
        <v>1.2811111100000001</v>
      </c>
      <c r="F113" s="277">
        <v>2.6789258999999999</v>
      </c>
      <c r="G113" s="277">
        <v>13</v>
      </c>
      <c r="H113" s="278">
        <v>4</v>
      </c>
      <c r="I113" s="278"/>
      <c r="J113" s="278"/>
      <c r="K113" s="278"/>
      <c r="L113" s="278"/>
      <c r="M113" s="278"/>
      <c r="N113" s="278"/>
      <c r="O113" s="278"/>
      <c r="P113" s="278"/>
      <c r="Q113" s="278"/>
      <c r="R113" s="278"/>
      <c r="S113" s="278"/>
      <c r="T113" s="278"/>
      <c r="U113" s="278"/>
      <c r="V113" s="278"/>
      <c r="W113" s="278"/>
      <c r="X113" s="278"/>
      <c r="Y113" s="278"/>
      <c r="Z113" s="278"/>
      <c r="AA113" s="278"/>
      <c r="AB113" s="278"/>
      <c r="AC113" s="278"/>
      <c r="AD113" s="278"/>
      <c r="AE113" s="278"/>
      <c r="AF113" s="278"/>
      <c r="AG113" s="278"/>
      <c r="AH113" s="278"/>
      <c r="AI113" s="278"/>
      <c r="AJ113" s="278"/>
      <c r="AK113" s="278"/>
      <c r="AL113" s="278"/>
      <c r="AM113" s="278"/>
      <c r="AN113" s="278"/>
      <c r="AO113" s="278"/>
      <c r="AP113" s="278"/>
      <c r="AQ113" s="278"/>
      <c r="AR113" s="278"/>
      <c r="AS113" s="278"/>
      <c r="AT113" s="278"/>
      <c r="AU113" s="278"/>
      <c r="AV113" s="278"/>
      <c r="AW113" s="278"/>
      <c r="AX113" s="278"/>
      <c r="AY113" s="278"/>
      <c r="AZ113" s="278"/>
      <c r="BA113" s="278"/>
      <c r="BB113" s="278"/>
      <c r="BC113" s="278"/>
      <c r="BD113" s="278"/>
      <c r="BE113" s="278"/>
      <c r="BF113" s="278"/>
      <c r="BG113" s="278"/>
      <c r="BH113" s="278"/>
      <c r="BI113" s="278"/>
      <c r="BJ113" s="278"/>
      <c r="BK113" s="278"/>
      <c r="BL113" s="278"/>
      <c r="BM113" s="278"/>
      <c r="BN113" s="278"/>
      <c r="BO113" s="278"/>
      <c r="BP113" s="278"/>
      <c r="BQ113" s="278"/>
      <c r="BR113" s="278"/>
      <c r="BS113" s="278"/>
      <c r="BT113" s="278"/>
      <c r="BU113" s="278"/>
      <c r="BV113" s="278"/>
      <c r="BW113" s="278"/>
      <c r="BX113" s="278"/>
      <c r="BY113" s="278"/>
      <c r="BZ113" s="278"/>
      <c r="CA113" s="278"/>
      <c r="CB113" s="278"/>
      <c r="CC113" s="278"/>
      <c r="CD113" s="278"/>
      <c r="CE113" s="278"/>
      <c r="CF113" s="278"/>
      <c r="CG113" s="278"/>
      <c r="CH113" s="278"/>
      <c r="CI113" s="278"/>
      <c r="CJ113" s="278"/>
      <c r="CK113" s="278"/>
      <c r="CL113" s="278"/>
      <c r="CM113" s="278"/>
      <c r="CN113" s="278"/>
      <c r="CO113" s="278"/>
      <c r="CP113" s="278"/>
      <c r="CQ113" s="278"/>
      <c r="CR113" s="278"/>
      <c r="CS113" s="278"/>
      <c r="CT113" s="278"/>
      <c r="CU113" s="278"/>
      <c r="CV113" s="278"/>
      <c r="CW113" s="278"/>
      <c r="CX113" s="278"/>
      <c r="CY113" s="278"/>
      <c r="CZ113" s="278"/>
      <c r="DA113" s="278"/>
      <c r="DB113" s="278"/>
      <c r="DC113" s="278"/>
      <c r="DD113" s="278"/>
      <c r="DE113" s="278"/>
      <c r="DF113" s="278"/>
      <c r="DG113" s="278"/>
      <c r="DH113" s="278"/>
      <c r="DI113" s="278"/>
      <c r="DJ113" s="278"/>
      <c r="DK113" s="278"/>
      <c r="DL113" s="278"/>
      <c r="DM113" s="278"/>
      <c r="DN113" s="278"/>
      <c r="DO113" s="278"/>
      <c r="DP113" s="278"/>
      <c r="DQ113" s="278"/>
      <c r="DR113" s="278"/>
      <c r="DS113" s="278"/>
      <c r="DT113" s="278"/>
      <c r="DU113" s="278"/>
      <c r="DV113" s="278"/>
      <c r="DW113" s="278"/>
      <c r="DX113" s="278"/>
      <c r="DY113" s="278"/>
      <c r="DZ113" s="278"/>
      <c r="EA113" s="278"/>
      <c r="EB113" s="278"/>
      <c r="EC113" s="278"/>
      <c r="ED113" s="278"/>
      <c r="EE113" s="278"/>
      <c r="EF113" s="278"/>
      <c r="EG113" s="278"/>
      <c r="EH113" s="278"/>
      <c r="EI113" s="278"/>
      <c r="EJ113" s="278"/>
      <c r="EK113" s="278"/>
      <c r="EL113" s="278"/>
      <c r="EM113" s="278"/>
      <c r="EN113" s="278"/>
      <c r="EO113" s="278"/>
      <c r="EP113" s="278"/>
      <c r="EQ113" s="278"/>
      <c r="ER113" s="278"/>
      <c r="ES113" s="278"/>
      <c r="ET113" s="278"/>
      <c r="EU113" s="278"/>
      <c r="EV113" s="278"/>
      <c r="EW113" s="278"/>
      <c r="EX113" s="278"/>
      <c r="EY113" s="278"/>
      <c r="EZ113" s="278"/>
      <c r="FA113" s="278"/>
      <c r="FB113" s="278"/>
      <c r="FC113" s="278"/>
      <c r="FD113" s="278"/>
      <c r="FE113" s="278"/>
      <c r="FF113" s="278"/>
      <c r="FG113" s="278"/>
      <c r="FH113" s="278"/>
      <c r="FI113" s="278"/>
      <c r="FJ113" s="278"/>
      <c r="FK113" s="278"/>
      <c r="FL113" s="278"/>
      <c r="FM113" s="278"/>
      <c r="FN113" s="278"/>
      <c r="FO113" s="278"/>
      <c r="FP113" s="278"/>
      <c r="FQ113" s="278"/>
      <c r="FR113" s="278"/>
      <c r="FS113" s="278"/>
      <c r="FT113" s="278"/>
      <c r="FU113" s="278"/>
      <c r="FV113" s="278"/>
      <c r="FW113" s="278"/>
      <c r="FX113" s="278"/>
      <c r="FY113" s="278"/>
      <c r="FZ113" s="278"/>
      <c r="GA113" s="278"/>
      <c r="GB113" s="278"/>
      <c r="GC113" s="278"/>
      <c r="GD113" s="278"/>
      <c r="GE113" s="278"/>
      <c r="GF113" s="278"/>
      <c r="GG113" s="278"/>
      <c r="GH113" s="278"/>
      <c r="GI113" s="278"/>
      <c r="GJ113" s="278"/>
      <c r="GK113" s="278"/>
      <c r="GL113" s="278"/>
      <c r="GM113" s="278"/>
      <c r="GN113" s="278"/>
      <c r="GO113" s="278"/>
      <c r="GP113" s="278"/>
      <c r="GQ113" s="278"/>
      <c r="GR113" s="278"/>
      <c r="GS113" s="278"/>
      <c r="GT113" s="278"/>
      <c r="GU113" s="278"/>
      <c r="GV113" s="278"/>
      <c r="GW113" s="278"/>
      <c r="GX113" s="278"/>
      <c r="GY113" s="278"/>
      <c r="GZ113" s="278"/>
      <c r="HA113" s="278"/>
      <c r="HB113" s="278"/>
      <c r="HC113" s="278"/>
      <c r="HD113" s="278"/>
      <c r="HE113" s="278"/>
      <c r="HF113" s="278"/>
      <c r="HG113" s="278"/>
      <c r="HH113" s="278"/>
      <c r="HI113" s="278"/>
      <c r="HJ113" s="278"/>
      <c r="HK113" s="278"/>
      <c r="HL113" s="278"/>
      <c r="HM113" s="278"/>
      <c r="HN113" s="278"/>
      <c r="HO113" s="278"/>
      <c r="HP113" s="278"/>
      <c r="HQ113" s="278"/>
      <c r="HR113" s="278"/>
      <c r="HS113" s="278"/>
      <c r="HT113" s="278"/>
      <c r="HU113" s="278"/>
      <c r="HV113" s="278"/>
      <c r="HW113" s="278"/>
      <c r="HX113" s="278"/>
      <c r="HY113" s="278"/>
      <c r="HZ113" s="278"/>
      <c r="IA113" s="278"/>
      <c r="IB113" s="278"/>
      <c r="IC113" s="278"/>
      <c r="ID113" s="278"/>
      <c r="IE113" s="278"/>
      <c r="IF113" s="278"/>
      <c r="IG113" s="278"/>
      <c r="IH113" s="278"/>
      <c r="II113" s="278"/>
      <c r="IJ113" s="278"/>
      <c r="IK113" s="278"/>
      <c r="IL113" s="278"/>
      <c r="IM113" s="278"/>
      <c r="IN113" s="278"/>
      <c r="IO113" s="278"/>
      <c r="IP113" s="278"/>
      <c r="IQ113" s="278"/>
      <c r="IR113" s="278"/>
      <c r="IS113" s="278"/>
      <c r="IT113" s="278"/>
      <c r="IU113" s="278"/>
      <c r="IV113" s="278"/>
    </row>
    <row r="114" spans="1:256" s="277" customFormat="1">
      <c r="A114" s="278" t="s">
        <v>512</v>
      </c>
      <c r="B114" s="277" t="s">
        <v>170</v>
      </c>
      <c r="C114" s="277" t="s">
        <v>170</v>
      </c>
      <c r="D114" s="277">
        <v>3</v>
      </c>
      <c r="E114" s="277">
        <v>1.31277778</v>
      </c>
      <c r="F114" s="277">
        <v>1.2709537500000001</v>
      </c>
      <c r="G114" s="277">
        <v>15</v>
      </c>
      <c r="H114" s="278">
        <v>2</v>
      </c>
      <c r="I114" s="278"/>
      <c r="J114" s="278"/>
      <c r="K114" s="278"/>
      <c r="L114" s="278"/>
      <c r="M114" s="278"/>
      <c r="N114" s="278"/>
      <c r="O114" s="278"/>
      <c r="P114" s="278"/>
      <c r="Q114" s="278"/>
      <c r="R114" s="278"/>
      <c r="S114" s="278"/>
      <c r="T114" s="278"/>
      <c r="U114" s="278"/>
      <c r="V114" s="278"/>
      <c r="W114" s="278"/>
      <c r="X114" s="278"/>
      <c r="Y114" s="278"/>
      <c r="Z114" s="278"/>
      <c r="AA114" s="278"/>
      <c r="AB114" s="278"/>
      <c r="AC114" s="278"/>
      <c r="AD114" s="278"/>
      <c r="AE114" s="278"/>
      <c r="AF114" s="278"/>
      <c r="AG114" s="278"/>
      <c r="AH114" s="278"/>
      <c r="AI114" s="278"/>
      <c r="AJ114" s="278"/>
      <c r="AK114" s="278"/>
      <c r="AL114" s="278"/>
      <c r="AM114" s="278"/>
      <c r="AN114" s="278"/>
      <c r="AO114" s="278"/>
      <c r="AP114" s="278"/>
      <c r="AQ114" s="278"/>
      <c r="AR114" s="278"/>
      <c r="AS114" s="278"/>
      <c r="AT114" s="278"/>
      <c r="AU114" s="278"/>
      <c r="AV114" s="278"/>
      <c r="AW114" s="278"/>
      <c r="AX114" s="278"/>
      <c r="AY114" s="278"/>
      <c r="AZ114" s="278"/>
      <c r="BA114" s="278"/>
      <c r="BB114" s="278"/>
      <c r="BC114" s="278"/>
      <c r="BD114" s="278"/>
      <c r="BE114" s="278"/>
      <c r="BF114" s="278"/>
      <c r="BG114" s="278"/>
      <c r="BH114" s="278"/>
      <c r="BI114" s="278"/>
      <c r="BJ114" s="278"/>
      <c r="BK114" s="278"/>
      <c r="BL114" s="278"/>
      <c r="BM114" s="278"/>
      <c r="BN114" s="278"/>
      <c r="BO114" s="278"/>
      <c r="BP114" s="278"/>
      <c r="BQ114" s="278"/>
      <c r="BR114" s="278"/>
      <c r="BS114" s="278"/>
      <c r="BT114" s="278"/>
      <c r="BU114" s="278"/>
      <c r="BV114" s="278"/>
      <c r="BW114" s="278"/>
      <c r="BX114" s="278"/>
      <c r="BY114" s="278"/>
      <c r="BZ114" s="278"/>
      <c r="CA114" s="278"/>
      <c r="CB114" s="278"/>
      <c r="CC114" s="278"/>
      <c r="CD114" s="278"/>
      <c r="CE114" s="278"/>
      <c r="CF114" s="278"/>
      <c r="CG114" s="278"/>
      <c r="CH114" s="278"/>
      <c r="CI114" s="278"/>
      <c r="CJ114" s="278"/>
      <c r="CK114" s="278"/>
      <c r="CL114" s="278"/>
      <c r="CM114" s="278"/>
      <c r="CN114" s="278"/>
      <c r="CO114" s="278"/>
      <c r="CP114" s="278"/>
      <c r="CQ114" s="278"/>
      <c r="CR114" s="278"/>
      <c r="CS114" s="278"/>
      <c r="CT114" s="278"/>
      <c r="CU114" s="278"/>
      <c r="CV114" s="278"/>
      <c r="CW114" s="278"/>
      <c r="CX114" s="278"/>
      <c r="CY114" s="278"/>
      <c r="CZ114" s="278"/>
      <c r="DA114" s="278"/>
      <c r="DB114" s="278"/>
      <c r="DC114" s="278"/>
      <c r="DD114" s="278"/>
      <c r="DE114" s="278"/>
      <c r="DF114" s="278"/>
      <c r="DG114" s="278"/>
      <c r="DH114" s="278"/>
      <c r="DI114" s="278"/>
      <c r="DJ114" s="278"/>
      <c r="DK114" s="278"/>
      <c r="DL114" s="278"/>
      <c r="DM114" s="278"/>
      <c r="DN114" s="278"/>
      <c r="DO114" s="278"/>
      <c r="DP114" s="278"/>
      <c r="DQ114" s="278"/>
      <c r="DR114" s="278"/>
      <c r="DS114" s="278"/>
      <c r="DT114" s="278"/>
      <c r="DU114" s="278"/>
      <c r="DV114" s="278"/>
      <c r="DW114" s="278"/>
      <c r="DX114" s="278"/>
      <c r="DY114" s="278"/>
      <c r="DZ114" s="278"/>
      <c r="EA114" s="278"/>
      <c r="EB114" s="278"/>
      <c r="EC114" s="278"/>
      <c r="ED114" s="278"/>
      <c r="EE114" s="278"/>
      <c r="EF114" s="278"/>
      <c r="EG114" s="278"/>
      <c r="EH114" s="278"/>
      <c r="EI114" s="278"/>
      <c r="EJ114" s="278"/>
      <c r="EK114" s="278"/>
      <c r="EL114" s="278"/>
      <c r="EM114" s="278"/>
      <c r="EN114" s="278"/>
      <c r="EO114" s="278"/>
      <c r="EP114" s="278"/>
      <c r="EQ114" s="278"/>
      <c r="ER114" s="278"/>
      <c r="ES114" s="278"/>
      <c r="ET114" s="278"/>
      <c r="EU114" s="278"/>
      <c r="EV114" s="278"/>
      <c r="EW114" s="278"/>
      <c r="EX114" s="278"/>
      <c r="EY114" s="278"/>
      <c r="EZ114" s="278"/>
      <c r="FA114" s="278"/>
      <c r="FB114" s="278"/>
      <c r="FC114" s="278"/>
      <c r="FD114" s="278"/>
      <c r="FE114" s="278"/>
      <c r="FF114" s="278"/>
      <c r="FG114" s="278"/>
      <c r="FH114" s="278"/>
      <c r="FI114" s="278"/>
      <c r="FJ114" s="278"/>
      <c r="FK114" s="278"/>
      <c r="FL114" s="278"/>
      <c r="FM114" s="278"/>
      <c r="FN114" s="278"/>
      <c r="FO114" s="278"/>
      <c r="FP114" s="278"/>
      <c r="FQ114" s="278"/>
      <c r="FR114" s="278"/>
      <c r="FS114" s="278"/>
      <c r="FT114" s="278"/>
      <c r="FU114" s="278"/>
      <c r="FV114" s="278"/>
      <c r="FW114" s="278"/>
      <c r="FX114" s="278"/>
      <c r="FY114" s="278"/>
      <c r="FZ114" s="278"/>
      <c r="GA114" s="278"/>
      <c r="GB114" s="278"/>
      <c r="GC114" s="278"/>
      <c r="GD114" s="278"/>
      <c r="GE114" s="278"/>
      <c r="GF114" s="278"/>
      <c r="GG114" s="278"/>
      <c r="GH114" s="278"/>
      <c r="GI114" s="278"/>
      <c r="GJ114" s="278"/>
      <c r="GK114" s="278"/>
      <c r="GL114" s="278"/>
      <c r="GM114" s="278"/>
      <c r="GN114" s="278"/>
      <c r="GO114" s="278"/>
      <c r="GP114" s="278"/>
      <c r="GQ114" s="278"/>
      <c r="GR114" s="278"/>
      <c r="GS114" s="278"/>
      <c r="GT114" s="278"/>
      <c r="GU114" s="278"/>
      <c r="GV114" s="278"/>
      <c r="GW114" s="278"/>
      <c r="GX114" s="278"/>
      <c r="GY114" s="278"/>
      <c r="GZ114" s="278"/>
      <c r="HA114" s="278"/>
      <c r="HB114" s="278"/>
      <c r="HC114" s="278"/>
      <c r="HD114" s="278"/>
      <c r="HE114" s="278"/>
      <c r="HF114" s="278"/>
      <c r="HG114" s="278"/>
      <c r="HH114" s="278"/>
      <c r="HI114" s="278"/>
      <c r="HJ114" s="278"/>
      <c r="HK114" s="278"/>
      <c r="HL114" s="278"/>
      <c r="HM114" s="278"/>
      <c r="HN114" s="278"/>
      <c r="HO114" s="278"/>
      <c r="HP114" s="278"/>
      <c r="HQ114" s="278"/>
      <c r="HR114" s="278"/>
      <c r="HS114" s="278"/>
      <c r="HT114" s="278"/>
      <c r="HU114" s="278"/>
      <c r="HV114" s="278"/>
      <c r="HW114" s="278"/>
      <c r="HX114" s="278"/>
      <c r="HY114" s="278"/>
      <c r="HZ114" s="278"/>
      <c r="IA114" s="278"/>
      <c r="IB114" s="278"/>
      <c r="IC114" s="278"/>
      <c r="ID114" s="278"/>
      <c r="IE114" s="278"/>
      <c r="IF114" s="278"/>
      <c r="IG114" s="278"/>
      <c r="IH114" s="278"/>
      <c r="II114" s="278"/>
      <c r="IJ114" s="278"/>
      <c r="IK114" s="278"/>
      <c r="IL114" s="278"/>
      <c r="IM114" s="278"/>
      <c r="IN114" s="278"/>
      <c r="IO114" s="278"/>
      <c r="IP114" s="278"/>
      <c r="IQ114" s="278"/>
      <c r="IR114" s="278"/>
      <c r="IS114" s="278"/>
      <c r="IT114" s="278"/>
      <c r="IU114" s="278"/>
      <c r="IV114" s="278"/>
    </row>
    <row r="115" spans="1:256" s="277" customFormat="1">
      <c r="A115" s="278" t="s">
        <v>512</v>
      </c>
      <c r="B115" s="277">
        <v>2.2000000000000002</v>
      </c>
      <c r="C115" s="277">
        <v>4.8</v>
      </c>
      <c r="D115" s="277">
        <v>3</v>
      </c>
      <c r="E115" s="277">
        <v>1.3125</v>
      </c>
      <c r="F115" s="277">
        <v>1.27118591</v>
      </c>
      <c r="G115" s="277">
        <v>17</v>
      </c>
      <c r="H115" s="278">
        <v>1</v>
      </c>
      <c r="I115" s="278"/>
      <c r="J115" s="278"/>
      <c r="K115" s="278"/>
      <c r="L115" s="278"/>
      <c r="M115" s="278"/>
      <c r="N115" s="278"/>
      <c r="O115" s="278"/>
      <c r="P115" s="278"/>
      <c r="Q115" s="278"/>
      <c r="R115" s="278"/>
      <c r="S115" s="278"/>
      <c r="T115" s="278"/>
      <c r="U115" s="278"/>
      <c r="V115" s="278"/>
      <c r="W115" s="278"/>
      <c r="X115" s="278"/>
      <c r="Y115" s="278"/>
      <c r="Z115" s="278"/>
      <c r="AA115" s="278"/>
      <c r="AB115" s="278"/>
      <c r="AC115" s="278"/>
      <c r="AD115" s="278"/>
      <c r="AE115" s="278"/>
      <c r="AF115" s="278"/>
      <c r="AG115" s="278"/>
      <c r="AH115" s="278"/>
      <c r="AI115" s="278"/>
      <c r="AJ115" s="278"/>
      <c r="AK115" s="278"/>
      <c r="AL115" s="278"/>
      <c r="AM115" s="278"/>
      <c r="AN115" s="278"/>
      <c r="AO115" s="278"/>
      <c r="AP115" s="278"/>
      <c r="AQ115" s="278"/>
      <c r="AR115" s="278"/>
      <c r="AS115" s="278"/>
      <c r="AT115" s="278"/>
      <c r="AU115" s="278"/>
      <c r="AV115" s="278"/>
      <c r="AW115" s="278"/>
      <c r="AX115" s="278"/>
      <c r="AY115" s="278"/>
      <c r="AZ115" s="278"/>
      <c r="BA115" s="278"/>
      <c r="BB115" s="278"/>
      <c r="BC115" s="278"/>
      <c r="BD115" s="278"/>
      <c r="BE115" s="278"/>
      <c r="BF115" s="278"/>
      <c r="BG115" s="278"/>
      <c r="BH115" s="278"/>
      <c r="BI115" s="278"/>
      <c r="BJ115" s="278"/>
      <c r="BK115" s="278"/>
      <c r="BL115" s="278"/>
      <c r="BM115" s="278"/>
      <c r="BN115" s="278"/>
      <c r="BO115" s="278"/>
      <c r="BP115" s="278"/>
      <c r="BQ115" s="278"/>
      <c r="BR115" s="278"/>
      <c r="BS115" s="278"/>
      <c r="BT115" s="278"/>
      <c r="BU115" s="278"/>
      <c r="BV115" s="278"/>
      <c r="BW115" s="278"/>
      <c r="BX115" s="278"/>
      <c r="BY115" s="278"/>
      <c r="BZ115" s="278"/>
      <c r="CA115" s="278"/>
      <c r="CB115" s="278"/>
      <c r="CC115" s="278"/>
      <c r="CD115" s="278"/>
      <c r="CE115" s="278"/>
      <c r="CF115" s="278"/>
      <c r="CG115" s="278"/>
      <c r="CH115" s="278"/>
      <c r="CI115" s="278"/>
      <c r="CJ115" s="278"/>
      <c r="CK115" s="278"/>
      <c r="CL115" s="278"/>
      <c r="CM115" s="278"/>
      <c r="CN115" s="278"/>
      <c r="CO115" s="278"/>
      <c r="CP115" s="278"/>
      <c r="CQ115" s="278"/>
      <c r="CR115" s="278"/>
      <c r="CS115" s="278"/>
      <c r="CT115" s="278"/>
      <c r="CU115" s="278"/>
      <c r="CV115" s="278"/>
      <c r="CW115" s="278"/>
      <c r="CX115" s="278"/>
      <c r="CY115" s="278"/>
      <c r="CZ115" s="278"/>
      <c r="DA115" s="278"/>
      <c r="DB115" s="278"/>
      <c r="DC115" s="278"/>
      <c r="DD115" s="278"/>
      <c r="DE115" s="278"/>
      <c r="DF115" s="278"/>
      <c r="DG115" s="278"/>
      <c r="DH115" s="278"/>
      <c r="DI115" s="278"/>
      <c r="DJ115" s="278"/>
      <c r="DK115" s="278"/>
      <c r="DL115" s="278"/>
      <c r="DM115" s="278"/>
      <c r="DN115" s="278"/>
      <c r="DO115" s="278"/>
      <c r="DP115" s="278"/>
      <c r="DQ115" s="278"/>
      <c r="DR115" s="278"/>
      <c r="DS115" s="278"/>
      <c r="DT115" s="278"/>
      <c r="DU115" s="278"/>
      <c r="DV115" s="278"/>
      <c r="DW115" s="278"/>
      <c r="DX115" s="278"/>
      <c r="DY115" s="278"/>
      <c r="DZ115" s="278"/>
      <c r="EA115" s="278"/>
      <c r="EB115" s="278"/>
      <c r="EC115" s="278"/>
      <c r="ED115" s="278"/>
      <c r="EE115" s="278"/>
      <c r="EF115" s="278"/>
      <c r="EG115" s="278"/>
      <c r="EH115" s="278"/>
      <c r="EI115" s="278"/>
      <c r="EJ115" s="278"/>
      <c r="EK115" s="278"/>
      <c r="EL115" s="278"/>
      <c r="EM115" s="278"/>
      <c r="EN115" s="278"/>
      <c r="EO115" s="278"/>
      <c r="EP115" s="278"/>
      <c r="EQ115" s="278"/>
      <c r="ER115" s="278"/>
      <c r="ES115" s="278"/>
      <c r="ET115" s="278"/>
      <c r="EU115" s="278"/>
      <c r="EV115" s="278"/>
      <c r="EW115" s="278"/>
      <c r="EX115" s="278"/>
      <c r="EY115" s="278"/>
      <c r="EZ115" s="278"/>
      <c r="FA115" s="278"/>
      <c r="FB115" s="278"/>
      <c r="FC115" s="278"/>
      <c r="FD115" s="278"/>
      <c r="FE115" s="278"/>
      <c r="FF115" s="278"/>
      <c r="FG115" s="278"/>
      <c r="FH115" s="278"/>
      <c r="FI115" s="278"/>
      <c r="FJ115" s="278"/>
      <c r="FK115" s="278"/>
      <c r="FL115" s="278"/>
      <c r="FM115" s="278"/>
      <c r="FN115" s="278"/>
      <c r="FO115" s="278"/>
      <c r="FP115" s="278"/>
      <c r="FQ115" s="278"/>
      <c r="FR115" s="278"/>
      <c r="FS115" s="278"/>
      <c r="FT115" s="278"/>
      <c r="FU115" s="278"/>
      <c r="FV115" s="278"/>
      <c r="FW115" s="278"/>
      <c r="FX115" s="278"/>
      <c r="FY115" s="278"/>
      <c r="FZ115" s="278"/>
      <c r="GA115" s="278"/>
      <c r="GB115" s="278"/>
      <c r="GC115" s="278"/>
      <c r="GD115" s="278"/>
      <c r="GE115" s="278"/>
      <c r="GF115" s="278"/>
      <c r="GG115" s="278"/>
      <c r="GH115" s="278"/>
      <c r="GI115" s="278"/>
      <c r="GJ115" s="278"/>
      <c r="GK115" s="278"/>
      <c r="GL115" s="278"/>
      <c r="GM115" s="278"/>
      <c r="GN115" s="278"/>
      <c r="GO115" s="278"/>
      <c r="GP115" s="278"/>
      <c r="GQ115" s="278"/>
      <c r="GR115" s="278"/>
      <c r="GS115" s="278"/>
      <c r="GT115" s="278"/>
      <c r="GU115" s="278"/>
      <c r="GV115" s="278"/>
      <c r="GW115" s="278"/>
      <c r="GX115" s="278"/>
      <c r="GY115" s="278"/>
      <c r="GZ115" s="278"/>
      <c r="HA115" s="278"/>
      <c r="HB115" s="278"/>
      <c r="HC115" s="278"/>
      <c r="HD115" s="278"/>
      <c r="HE115" s="278"/>
      <c r="HF115" s="278"/>
      <c r="HG115" s="278"/>
      <c r="HH115" s="278"/>
      <c r="HI115" s="278"/>
      <c r="HJ115" s="278"/>
      <c r="HK115" s="278"/>
      <c r="HL115" s="278"/>
      <c r="HM115" s="278"/>
      <c r="HN115" s="278"/>
      <c r="HO115" s="278"/>
      <c r="HP115" s="278"/>
      <c r="HQ115" s="278"/>
      <c r="HR115" s="278"/>
      <c r="HS115" s="278"/>
      <c r="HT115" s="278"/>
      <c r="HU115" s="278"/>
      <c r="HV115" s="278"/>
      <c r="HW115" s="278"/>
      <c r="HX115" s="278"/>
      <c r="HY115" s="278"/>
      <c r="HZ115" s="278"/>
      <c r="IA115" s="278"/>
      <c r="IB115" s="278"/>
      <c r="IC115" s="278"/>
      <c r="ID115" s="278"/>
      <c r="IE115" s="278"/>
      <c r="IF115" s="278"/>
      <c r="IG115" s="278"/>
      <c r="IH115" s="278"/>
      <c r="II115" s="278"/>
      <c r="IJ115" s="278"/>
      <c r="IK115" s="278"/>
      <c r="IL115" s="278"/>
      <c r="IM115" s="278"/>
      <c r="IN115" s="278"/>
      <c r="IO115" s="278"/>
      <c r="IP115" s="278"/>
      <c r="IQ115" s="278"/>
      <c r="IR115" s="278"/>
      <c r="IS115" s="278"/>
      <c r="IT115" s="278"/>
      <c r="IU115" s="278"/>
      <c r="IV115" s="278"/>
    </row>
    <row r="116" spans="1:256" s="277" customFormat="1">
      <c r="A116" s="278" t="s">
        <v>512</v>
      </c>
      <c r="B116" s="277">
        <v>0.5</v>
      </c>
      <c r="C116" s="277">
        <v>3</v>
      </c>
      <c r="D116" s="277">
        <v>2</v>
      </c>
      <c r="E116" s="277">
        <v>1.4444444439999999</v>
      </c>
      <c r="F116" s="277">
        <v>1.0482123999999999</v>
      </c>
      <c r="G116" s="277">
        <v>20</v>
      </c>
      <c r="H116" s="278">
        <v>2</v>
      </c>
      <c r="I116" s="278"/>
      <c r="J116" s="278"/>
      <c r="K116" s="278"/>
      <c r="L116" s="278"/>
      <c r="M116" s="278"/>
      <c r="N116" s="278"/>
      <c r="O116" s="278"/>
      <c r="P116" s="278"/>
      <c r="Q116" s="278"/>
      <c r="R116" s="278"/>
      <c r="S116" s="278"/>
      <c r="T116" s="278"/>
      <c r="U116" s="278"/>
      <c r="V116" s="278"/>
      <c r="W116" s="278"/>
      <c r="X116" s="278"/>
      <c r="Y116" s="278"/>
      <c r="Z116" s="278"/>
      <c r="AA116" s="278"/>
      <c r="AB116" s="278"/>
      <c r="AC116" s="278"/>
      <c r="AD116" s="278"/>
      <c r="AE116" s="278"/>
      <c r="AF116" s="278"/>
      <c r="AG116" s="278"/>
      <c r="AH116" s="278"/>
      <c r="AI116" s="278"/>
      <c r="AJ116" s="278"/>
      <c r="AK116" s="278"/>
      <c r="AL116" s="278"/>
      <c r="AM116" s="278"/>
      <c r="AN116" s="278"/>
      <c r="AO116" s="278"/>
      <c r="AP116" s="278"/>
      <c r="AQ116" s="278"/>
      <c r="AR116" s="278"/>
      <c r="AS116" s="278"/>
      <c r="AT116" s="278"/>
      <c r="AU116" s="278"/>
      <c r="AV116" s="278"/>
      <c r="AW116" s="278"/>
      <c r="AX116" s="278"/>
      <c r="AY116" s="278"/>
      <c r="AZ116" s="278"/>
      <c r="BA116" s="278"/>
      <c r="BB116" s="278"/>
      <c r="BC116" s="278"/>
      <c r="BD116" s="278"/>
      <c r="BE116" s="278"/>
      <c r="BF116" s="278"/>
      <c r="BG116" s="278"/>
      <c r="BH116" s="278"/>
      <c r="BI116" s="278"/>
      <c r="BJ116" s="278"/>
      <c r="BK116" s="278"/>
      <c r="BL116" s="278"/>
      <c r="BM116" s="278"/>
      <c r="BN116" s="278"/>
      <c r="BO116" s="278"/>
      <c r="BP116" s="278"/>
      <c r="BQ116" s="278"/>
      <c r="BR116" s="278"/>
      <c r="BS116" s="278"/>
      <c r="BT116" s="278"/>
      <c r="BU116" s="278"/>
      <c r="BV116" s="278"/>
      <c r="BW116" s="278"/>
      <c r="BX116" s="278"/>
      <c r="BY116" s="278"/>
      <c r="BZ116" s="278"/>
      <c r="CA116" s="278"/>
      <c r="CB116" s="278"/>
      <c r="CC116" s="278"/>
      <c r="CD116" s="278"/>
      <c r="CE116" s="278"/>
      <c r="CF116" s="278"/>
      <c r="CG116" s="278"/>
      <c r="CH116" s="278"/>
      <c r="CI116" s="278"/>
      <c r="CJ116" s="278"/>
      <c r="CK116" s="278"/>
      <c r="CL116" s="278"/>
      <c r="CM116" s="278"/>
      <c r="CN116" s="278"/>
      <c r="CO116" s="278"/>
      <c r="CP116" s="278"/>
      <c r="CQ116" s="278"/>
      <c r="CR116" s="278"/>
      <c r="CS116" s="278"/>
      <c r="CT116" s="278"/>
      <c r="CU116" s="278"/>
      <c r="CV116" s="278"/>
      <c r="CW116" s="278"/>
      <c r="CX116" s="278"/>
      <c r="CY116" s="278"/>
      <c r="CZ116" s="278"/>
      <c r="DA116" s="278"/>
      <c r="DB116" s="278"/>
      <c r="DC116" s="278"/>
      <c r="DD116" s="278"/>
      <c r="DE116" s="278"/>
      <c r="DF116" s="278"/>
      <c r="DG116" s="278"/>
      <c r="DH116" s="278"/>
      <c r="DI116" s="278"/>
      <c r="DJ116" s="278"/>
      <c r="DK116" s="278"/>
      <c r="DL116" s="278"/>
      <c r="DM116" s="278"/>
      <c r="DN116" s="278"/>
      <c r="DO116" s="278"/>
      <c r="DP116" s="278"/>
      <c r="DQ116" s="278"/>
      <c r="DR116" s="278"/>
      <c r="DS116" s="278"/>
      <c r="DT116" s="278"/>
      <c r="DU116" s="278"/>
      <c r="DV116" s="278"/>
      <c r="DW116" s="278"/>
      <c r="DX116" s="278"/>
      <c r="DY116" s="278"/>
      <c r="DZ116" s="278"/>
      <c r="EA116" s="278"/>
      <c r="EB116" s="278"/>
      <c r="EC116" s="278"/>
      <c r="ED116" s="278"/>
      <c r="EE116" s="278"/>
      <c r="EF116" s="278"/>
      <c r="EG116" s="278"/>
      <c r="EH116" s="278"/>
      <c r="EI116" s="278"/>
      <c r="EJ116" s="278"/>
      <c r="EK116" s="278"/>
      <c r="EL116" s="278"/>
      <c r="EM116" s="278"/>
      <c r="EN116" s="278"/>
      <c r="EO116" s="278"/>
      <c r="EP116" s="278"/>
      <c r="EQ116" s="278"/>
      <c r="ER116" s="278"/>
      <c r="ES116" s="278"/>
      <c r="ET116" s="278"/>
      <c r="EU116" s="278"/>
      <c r="EV116" s="278"/>
      <c r="EW116" s="278"/>
      <c r="EX116" s="278"/>
      <c r="EY116" s="278"/>
      <c r="EZ116" s="278"/>
      <c r="FA116" s="278"/>
      <c r="FB116" s="278"/>
      <c r="FC116" s="278"/>
      <c r="FD116" s="278"/>
      <c r="FE116" s="278"/>
      <c r="FF116" s="278"/>
      <c r="FG116" s="278"/>
      <c r="FH116" s="278"/>
      <c r="FI116" s="278"/>
      <c r="FJ116" s="278"/>
      <c r="FK116" s="278"/>
      <c r="FL116" s="278"/>
      <c r="FM116" s="278"/>
      <c r="FN116" s="278"/>
      <c r="FO116" s="278"/>
      <c r="FP116" s="278"/>
      <c r="FQ116" s="278"/>
      <c r="FR116" s="278"/>
      <c r="FS116" s="278"/>
      <c r="FT116" s="278"/>
      <c r="FU116" s="278"/>
      <c r="FV116" s="278"/>
      <c r="FW116" s="278"/>
      <c r="FX116" s="278"/>
      <c r="FY116" s="278"/>
      <c r="FZ116" s="278"/>
      <c r="GA116" s="278"/>
      <c r="GB116" s="278"/>
      <c r="GC116" s="278"/>
      <c r="GD116" s="278"/>
      <c r="GE116" s="278"/>
      <c r="GF116" s="278"/>
      <c r="GG116" s="278"/>
      <c r="GH116" s="278"/>
      <c r="GI116" s="278"/>
      <c r="GJ116" s="278"/>
      <c r="GK116" s="278"/>
      <c r="GL116" s="278"/>
      <c r="GM116" s="278"/>
      <c r="GN116" s="278"/>
      <c r="GO116" s="278"/>
      <c r="GP116" s="278"/>
      <c r="GQ116" s="278"/>
      <c r="GR116" s="278"/>
      <c r="GS116" s="278"/>
      <c r="GT116" s="278"/>
      <c r="GU116" s="278"/>
      <c r="GV116" s="278"/>
      <c r="GW116" s="278"/>
      <c r="GX116" s="278"/>
      <c r="GY116" s="278"/>
      <c r="GZ116" s="278"/>
      <c r="HA116" s="278"/>
      <c r="HB116" s="278"/>
      <c r="HC116" s="278"/>
      <c r="HD116" s="278"/>
      <c r="HE116" s="278"/>
      <c r="HF116" s="278"/>
      <c r="HG116" s="278"/>
      <c r="HH116" s="278"/>
      <c r="HI116" s="278"/>
      <c r="HJ116" s="278"/>
      <c r="HK116" s="278"/>
      <c r="HL116" s="278"/>
      <c r="HM116" s="278"/>
      <c r="HN116" s="278"/>
      <c r="HO116" s="278"/>
      <c r="HP116" s="278"/>
      <c r="HQ116" s="278"/>
      <c r="HR116" s="278"/>
      <c r="HS116" s="278"/>
      <c r="HT116" s="278"/>
      <c r="HU116" s="278"/>
      <c r="HV116" s="278"/>
      <c r="HW116" s="278"/>
      <c r="HX116" s="278"/>
      <c r="HY116" s="278"/>
      <c r="HZ116" s="278"/>
      <c r="IA116" s="278"/>
      <c r="IB116" s="278"/>
      <c r="IC116" s="278"/>
      <c r="ID116" s="278"/>
      <c r="IE116" s="278"/>
      <c r="IF116" s="278"/>
      <c r="IG116" s="278"/>
      <c r="IH116" s="278"/>
      <c r="II116" s="278"/>
      <c r="IJ116" s="278"/>
      <c r="IK116" s="278"/>
      <c r="IL116" s="278"/>
      <c r="IM116" s="278"/>
      <c r="IN116" s="278"/>
      <c r="IO116" s="278"/>
      <c r="IP116" s="278"/>
      <c r="IQ116" s="278"/>
      <c r="IR116" s="278"/>
      <c r="IS116" s="278"/>
      <c r="IT116" s="278"/>
      <c r="IU116" s="278"/>
      <c r="IV116" s="278"/>
    </row>
    <row r="117" spans="1:256" s="277" customFormat="1">
      <c r="A117" s="278" t="s">
        <v>512</v>
      </c>
      <c r="B117" s="278">
        <v>5</v>
      </c>
      <c r="C117" s="278">
        <v>7</v>
      </c>
      <c r="D117" s="278">
        <v>3</v>
      </c>
      <c r="E117" s="278">
        <v>1.2855555999999999</v>
      </c>
      <c r="F117" s="277">
        <v>1.9428136600000001</v>
      </c>
      <c r="G117" s="278">
        <v>15</v>
      </c>
      <c r="H117" s="278">
        <v>10</v>
      </c>
      <c r="I117" s="278"/>
      <c r="S117" s="278"/>
      <c r="T117" s="278"/>
      <c r="U117" s="278"/>
      <c r="V117" s="278"/>
      <c r="W117" s="278"/>
      <c r="X117" s="278"/>
      <c r="Y117" s="278"/>
      <c r="Z117" s="278"/>
      <c r="AA117" s="278"/>
      <c r="AB117" s="278"/>
      <c r="AC117" s="278"/>
      <c r="AD117" s="278"/>
      <c r="AE117" s="278"/>
      <c r="AF117" s="278"/>
      <c r="AG117" s="278"/>
      <c r="AH117" s="278"/>
      <c r="AI117" s="278"/>
      <c r="AJ117" s="278"/>
      <c r="AK117" s="278"/>
      <c r="AL117" s="278"/>
      <c r="AM117" s="278"/>
      <c r="AN117" s="278"/>
      <c r="AO117" s="278"/>
      <c r="AP117" s="278"/>
      <c r="AQ117" s="278"/>
      <c r="AR117" s="278"/>
      <c r="AS117" s="278"/>
      <c r="AT117" s="278"/>
      <c r="AU117" s="278"/>
      <c r="AV117" s="278"/>
      <c r="AW117" s="278"/>
      <c r="AX117" s="278"/>
      <c r="AY117" s="278"/>
      <c r="AZ117" s="278"/>
      <c r="BA117" s="278"/>
      <c r="BB117" s="278"/>
      <c r="BC117" s="278"/>
      <c r="BD117" s="278"/>
      <c r="BE117" s="278"/>
      <c r="BF117" s="278"/>
      <c r="BG117" s="278"/>
      <c r="BH117" s="278"/>
      <c r="BI117" s="278"/>
      <c r="BJ117" s="278"/>
      <c r="BK117" s="278"/>
      <c r="BL117" s="278"/>
      <c r="BM117" s="278"/>
      <c r="BN117" s="278"/>
      <c r="BO117" s="278"/>
      <c r="BP117" s="278"/>
      <c r="BQ117" s="278"/>
      <c r="BR117" s="278"/>
      <c r="BS117" s="278"/>
      <c r="BT117" s="278"/>
      <c r="BU117" s="278"/>
      <c r="BV117" s="278"/>
      <c r="BW117" s="278"/>
      <c r="BX117" s="278"/>
      <c r="BY117" s="278"/>
      <c r="BZ117" s="278"/>
      <c r="CA117" s="278"/>
      <c r="CB117" s="278"/>
      <c r="CC117" s="278"/>
      <c r="CD117" s="278"/>
      <c r="CE117" s="278"/>
      <c r="CF117" s="278"/>
      <c r="CG117" s="278"/>
      <c r="CH117" s="278"/>
      <c r="CI117" s="278"/>
      <c r="CJ117" s="278"/>
      <c r="CK117" s="278"/>
      <c r="CL117" s="278"/>
      <c r="CM117" s="278"/>
      <c r="CN117" s="278"/>
      <c r="CO117" s="278"/>
      <c r="CP117" s="278"/>
      <c r="CQ117" s="278"/>
      <c r="CR117" s="278"/>
      <c r="CS117" s="278"/>
      <c r="CT117" s="278"/>
      <c r="CU117" s="278"/>
      <c r="CV117" s="278"/>
      <c r="CW117" s="278"/>
      <c r="CX117" s="278"/>
      <c r="CY117" s="278"/>
      <c r="CZ117" s="278"/>
      <c r="DA117" s="278"/>
      <c r="DB117" s="278"/>
      <c r="DC117" s="278"/>
      <c r="DD117" s="278"/>
      <c r="DE117" s="278"/>
      <c r="DF117" s="278"/>
      <c r="DG117" s="278"/>
      <c r="DH117" s="278"/>
      <c r="DI117" s="278"/>
      <c r="DJ117" s="278"/>
      <c r="DK117" s="278"/>
      <c r="DL117" s="278"/>
      <c r="DM117" s="278"/>
      <c r="DN117" s="278"/>
      <c r="DO117" s="278"/>
      <c r="DP117" s="278"/>
      <c r="DQ117" s="278"/>
      <c r="DR117" s="278"/>
      <c r="DS117" s="278"/>
      <c r="DT117" s="278"/>
      <c r="DU117" s="278"/>
      <c r="DV117" s="278"/>
      <c r="DW117" s="278"/>
      <c r="DX117" s="278"/>
      <c r="DY117" s="278"/>
      <c r="DZ117" s="278"/>
      <c r="EA117" s="278"/>
      <c r="EB117" s="278"/>
      <c r="EC117" s="278"/>
      <c r="ED117" s="278"/>
      <c r="EE117" s="278"/>
      <c r="EF117" s="278"/>
      <c r="EG117" s="278"/>
      <c r="EH117" s="278"/>
      <c r="EI117" s="278"/>
      <c r="EJ117" s="278"/>
      <c r="EK117" s="278"/>
      <c r="EL117" s="278"/>
      <c r="EM117" s="278"/>
      <c r="EN117" s="278"/>
      <c r="EO117" s="278"/>
      <c r="EP117" s="278"/>
      <c r="EQ117" s="278"/>
      <c r="ER117" s="278"/>
      <c r="ES117" s="278"/>
      <c r="ET117" s="278"/>
      <c r="EU117" s="278"/>
      <c r="EV117" s="278"/>
      <c r="EW117" s="278"/>
      <c r="EX117" s="278"/>
      <c r="EY117" s="278"/>
      <c r="EZ117" s="278"/>
      <c r="FA117" s="278"/>
      <c r="FB117" s="278"/>
      <c r="FC117" s="278"/>
      <c r="FD117" s="278"/>
      <c r="FE117" s="278"/>
      <c r="FF117" s="278"/>
      <c r="FG117" s="278"/>
      <c r="FH117" s="278"/>
      <c r="FI117" s="278"/>
      <c r="FJ117" s="278"/>
      <c r="FK117" s="278"/>
      <c r="FL117" s="278"/>
      <c r="FM117" s="278"/>
      <c r="FN117" s="278"/>
      <c r="FO117" s="278"/>
      <c r="FP117" s="278"/>
      <c r="FQ117" s="278"/>
      <c r="FR117" s="278"/>
      <c r="FS117" s="278"/>
      <c r="FT117" s="278"/>
      <c r="FU117" s="278"/>
      <c r="FV117" s="278"/>
      <c r="FW117" s="278"/>
      <c r="FX117" s="278"/>
      <c r="FY117" s="278"/>
      <c r="FZ117" s="278"/>
      <c r="GA117" s="278"/>
      <c r="GB117" s="278"/>
      <c r="GC117" s="278"/>
      <c r="GD117" s="278"/>
      <c r="GE117" s="278"/>
      <c r="GF117" s="278"/>
      <c r="GG117" s="278"/>
      <c r="GH117" s="278"/>
      <c r="GI117" s="278"/>
      <c r="GJ117" s="278"/>
      <c r="GK117" s="278"/>
      <c r="GL117" s="278"/>
      <c r="GM117" s="278"/>
      <c r="GN117" s="278"/>
      <c r="GO117" s="278"/>
      <c r="GP117" s="278"/>
      <c r="GQ117" s="278"/>
      <c r="GR117" s="278"/>
      <c r="GS117" s="278"/>
      <c r="GT117" s="278"/>
      <c r="GU117" s="278"/>
      <c r="GV117" s="278"/>
      <c r="GW117" s="278"/>
      <c r="GX117" s="278"/>
      <c r="GY117" s="278"/>
      <c r="GZ117" s="278"/>
      <c r="HA117" s="278"/>
      <c r="HB117" s="278"/>
      <c r="HC117" s="278"/>
      <c r="HD117" s="278"/>
      <c r="HE117" s="278"/>
      <c r="HF117" s="278"/>
      <c r="HG117" s="278"/>
      <c r="HH117" s="278"/>
      <c r="HI117" s="278"/>
      <c r="HJ117" s="278"/>
      <c r="HK117" s="278"/>
      <c r="HL117" s="278"/>
      <c r="HM117" s="278"/>
      <c r="HN117" s="278"/>
      <c r="HO117" s="278"/>
      <c r="HP117" s="278"/>
      <c r="HQ117" s="278"/>
      <c r="HR117" s="278"/>
      <c r="HS117" s="278"/>
      <c r="HT117" s="278"/>
      <c r="HU117" s="278"/>
      <c r="HV117" s="278"/>
      <c r="HW117" s="278"/>
      <c r="HX117" s="278"/>
      <c r="HY117" s="278"/>
      <c r="HZ117" s="278"/>
      <c r="IA117" s="278"/>
      <c r="IB117" s="278"/>
      <c r="IC117" s="278"/>
      <c r="ID117" s="278"/>
      <c r="IE117" s="278"/>
      <c r="IF117" s="278"/>
      <c r="IG117" s="278"/>
      <c r="IH117" s="278"/>
      <c r="II117" s="278"/>
      <c r="IJ117" s="278"/>
      <c r="IK117" s="278"/>
      <c r="IL117" s="278"/>
      <c r="IM117" s="278"/>
      <c r="IN117" s="278"/>
      <c r="IO117" s="278"/>
      <c r="IP117" s="278"/>
      <c r="IQ117" s="278"/>
      <c r="IR117" s="278"/>
      <c r="IS117" s="278"/>
      <c r="IT117" s="278"/>
      <c r="IU117" s="278"/>
      <c r="IV117" s="278"/>
    </row>
    <row r="118" spans="1:256" s="277" customFormat="1">
      <c r="A118" s="278" t="s">
        <v>512</v>
      </c>
      <c r="B118" s="277">
        <v>11</v>
      </c>
      <c r="C118" s="277">
        <v>14</v>
      </c>
      <c r="D118" s="277">
        <v>2</v>
      </c>
      <c r="E118" s="277">
        <v>1.1000000000000001</v>
      </c>
      <c r="F118" s="278">
        <v>1.3904382621603799</v>
      </c>
      <c r="G118" s="278">
        <v>15</v>
      </c>
      <c r="H118" s="278">
        <v>20</v>
      </c>
      <c r="J118" s="278"/>
      <c r="K118" s="278"/>
      <c r="L118" s="278"/>
      <c r="M118" s="278"/>
      <c r="N118" s="278"/>
      <c r="O118" s="278"/>
      <c r="P118" s="278"/>
      <c r="Q118" s="278"/>
      <c r="R118" s="278"/>
    </row>
    <row r="119" spans="1:256" s="277" customFormat="1">
      <c r="A119" s="278" t="s">
        <v>512</v>
      </c>
      <c r="B119" s="277">
        <v>0.3</v>
      </c>
      <c r="C119" s="277">
        <v>2.4</v>
      </c>
      <c r="D119" s="277">
        <v>3</v>
      </c>
      <c r="E119" s="277">
        <v>1.25</v>
      </c>
      <c r="F119" s="277">
        <v>1.6422535700000001</v>
      </c>
      <c r="G119" s="277">
        <v>14</v>
      </c>
      <c r="H119" s="278">
        <v>1</v>
      </c>
      <c r="I119" s="278"/>
      <c r="J119" s="268"/>
      <c r="K119" s="268"/>
      <c r="L119" s="268"/>
      <c r="M119" s="268"/>
      <c r="N119" s="268"/>
      <c r="O119" s="268"/>
      <c r="P119" s="268"/>
      <c r="Q119" s="268"/>
      <c r="R119" s="268"/>
      <c r="S119" s="278"/>
      <c r="T119" s="278"/>
      <c r="U119" s="278"/>
      <c r="V119" s="278"/>
      <c r="W119" s="278"/>
      <c r="X119" s="278"/>
      <c r="Y119" s="278"/>
      <c r="Z119" s="278"/>
      <c r="AA119" s="278"/>
      <c r="AB119" s="278"/>
      <c r="AC119" s="278"/>
      <c r="AD119" s="278"/>
      <c r="AE119" s="278"/>
      <c r="AF119" s="278"/>
      <c r="AG119" s="278"/>
      <c r="AH119" s="278"/>
      <c r="AI119" s="278"/>
      <c r="AJ119" s="278"/>
      <c r="AK119" s="278"/>
      <c r="AL119" s="278"/>
      <c r="AM119" s="278"/>
      <c r="AN119" s="278"/>
      <c r="AO119" s="278"/>
      <c r="AP119" s="278"/>
      <c r="AQ119" s="278"/>
      <c r="AR119" s="278"/>
      <c r="AS119" s="278"/>
      <c r="AT119" s="278"/>
      <c r="AU119" s="278"/>
      <c r="AV119" s="278"/>
      <c r="AW119" s="278"/>
      <c r="AX119" s="278"/>
      <c r="AY119" s="278"/>
      <c r="AZ119" s="278"/>
      <c r="BA119" s="278"/>
      <c r="BB119" s="278"/>
      <c r="BC119" s="278"/>
      <c r="BD119" s="278"/>
      <c r="BE119" s="278"/>
      <c r="BF119" s="278"/>
      <c r="BG119" s="278"/>
      <c r="BH119" s="278"/>
      <c r="BI119" s="278"/>
      <c r="BJ119" s="278"/>
      <c r="BK119" s="278"/>
      <c r="BL119" s="278"/>
      <c r="BM119" s="278"/>
      <c r="BN119" s="278"/>
      <c r="BO119" s="278"/>
      <c r="BP119" s="278"/>
      <c r="BQ119" s="278"/>
      <c r="BR119" s="278"/>
      <c r="BS119" s="278"/>
      <c r="BT119" s="278"/>
      <c r="BU119" s="278"/>
      <c r="BV119" s="278"/>
      <c r="BW119" s="278"/>
      <c r="BX119" s="278"/>
      <c r="BY119" s="278"/>
      <c r="BZ119" s="278"/>
      <c r="CA119" s="278"/>
      <c r="CB119" s="278"/>
      <c r="CC119" s="278"/>
      <c r="CD119" s="278"/>
      <c r="CE119" s="278"/>
      <c r="CF119" s="278"/>
      <c r="CG119" s="278"/>
      <c r="CH119" s="278"/>
      <c r="CI119" s="278"/>
      <c r="CJ119" s="278"/>
      <c r="CK119" s="278"/>
      <c r="CL119" s="278"/>
      <c r="CM119" s="278"/>
      <c r="CN119" s="278"/>
      <c r="CO119" s="278"/>
      <c r="CP119" s="278"/>
      <c r="CQ119" s="278"/>
      <c r="CR119" s="278"/>
      <c r="CS119" s="278"/>
      <c r="CT119" s="278"/>
      <c r="CU119" s="278"/>
      <c r="CV119" s="278"/>
      <c r="CW119" s="278"/>
      <c r="CX119" s="278"/>
      <c r="CY119" s="278"/>
      <c r="CZ119" s="278"/>
      <c r="DA119" s="278"/>
      <c r="DB119" s="278"/>
      <c r="DC119" s="278"/>
      <c r="DD119" s="278"/>
      <c r="DE119" s="278"/>
      <c r="DF119" s="278"/>
      <c r="DG119" s="278"/>
      <c r="DH119" s="278"/>
      <c r="DI119" s="278"/>
      <c r="DJ119" s="278"/>
      <c r="DK119" s="278"/>
      <c r="DL119" s="278"/>
      <c r="DM119" s="278"/>
      <c r="DN119" s="278"/>
      <c r="DO119" s="278"/>
      <c r="DP119" s="278"/>
      <c r="DQ119" s="278"/>
      <c r="DR119" s="278"/>
      <c r="DS119" s="278"/>
      <c r="DT119" s="278"/>
      <c r="DU119" s="278"/>
      <c r="DV119" s="278"/>
      <c r="DW119" s="278"/>
      <c r="DX119" s="278"/>
      <c r="DY119" s="278"/>
      <c r="DZ119" s="278"/>
      <c r="EA119" s="278"/>
      <c r="EB119" s="278"/>
      <c r="EC119" s="278"/>
      <c r="ED119" s="278"/>
      <c r="EE119" s="278"/>
      <c r="EF119" s="278"/>
      <c r="EG119" s="278"/>
      <c r="EH119" s="278"/>
      <c r="EI119" s="278"/>
      <c r="EJ119" s="278"/>
      <c r="EK119" s="278"/>
      <c r="EL119" s="278"/>
      <c r="EM119" s="278"/>
      <c r="EN119" s="278"/>
      <c r="EO119" s="278"/>
      <c r="EP119" s="278"/>
      <c r="EQ119" s="278"/>
      <c r="ER119" s="278"/>
      <c r="ES119" s="278"/>
      <c r="ET119" s="278"/>
      <c r="EU119" s="278"/>
      <c r="EV119" s="278"/>
      <c r="EW119" s="278"/>
      <c r="EX119" s="278"/>
      <c r="EY119" s="278"/>
      <c r="EZ119" s="278"/>
      <c r="FA119" s="278"/>
      <c r="FB119" s="278"/>
      <c r="FC119" s="278"/>
      <c r="FD119" s="278"/>
      <c r="FE119" s="278"/>
      <c r="FF119" s="278"/>
      <c r="FG119" s="278"/>
      <c r="FH119" s="278"/>
      <c r="FI119" s="278"/>
      <c r="FJ119" s="278"/>
      <c r="FK119" s="278"/>
      <c r="FL119" s="278"/>
      <c r="FM119" s="278"/>
      <c r="FN119" s="278"/>
      <c r="FO119" s="278"/>
      <c r="FP119" s="278"/>
      <c r="FQ119" s="278"/>
      <c r="FR119" s="278"/>
      <c r="FS119" s="278"/>
      <c r="FT119" s="278"/>
      <c r="FU119" s="278"/>
      <c r="FV119" s="278"/>
      <c r="FW119" s="278"/>
      <c r="FX119" s="278"/>
      <c r="FY119" s="278"/>
      <c r="FZ119" s="278"/>
      <c r="GA119" s="278"/>
      <c r="GB119" s="278"/>
      <c r="GC119" s="278"/>
      <c r="GD119" s="278"/>
      <c r="GE119" s="278"/>
      <c r="GF119" s="278"/>
      <c r="GG119" s="278"/>
      <c r="GH119" s="278"/>
      <c r="GI119" s="278"/>
      <c r="GJ119" s="278"/>
      <c r="GK119" s="278"/>
      <c r="GL119" s="278"/>
      <c r="GM119" s="278"/>
      <c r="GN119" s="278"/>
      <c r="GO119" s="278"/>
      <c r="GP119" s="278"/>
      <c r="GQ119" s="278"/>
      <c r="GR119" s="278"/>
      <c r="GS119" s="278"/>
      <c r="GT119" s="278"/>
      <c r="GU119" s="278"/>
      <c r="GV119" s="278"/>
      <c r="GW119" s="278"/>
      <c r="GX119" s="278"/>
      <c r="GY119" s="278"/>
      <c r="GZ119" s="278"/>
      <c r="HA119" s="278"/>
      <c r="HB119" s="278"/>
      <c r="HC119" s="278"/>
      <c r="HD119" s="278"/>
      <c r="HE119" s="278"/>
      <c r="HF119" s="278"/>
      <c r="HG119" s="278"/>
      <c r="HH119" s="278"/>
      <c r="HI119" s="278"/>
      <c r="HJ119" s="278"/>
      <c r="HK119" s="278"/>
      <c r="HL119" s="278"/>
      <c r="HM119" s="278"/>
      <c r="HN119" s="278"/>
      <c r="HO119" s="278"/>
      <c r="HP119" s="278"/>
      <c r="HQ119" s="278"/>
      <c r="HR119" s="278"/>
      <c r="HS119" s="278"/>
      <c r="HT119" s="278"/>
      <c r="HU119" s="278"/>
      <c r="HV119" s="278"/>
      <c r="HW119" s="278"/>
      <c r="HX119" s="278"/>
      <c r="HY119" s="278"/>
      <c r="HZ119" s="278"/>
      <c r="IA119" s="278"/>
      <c r="IB119" s="278"/>
      <c r="IC119" s="278"/>
      <c r="ID119" s="278"/>
      <c r="IE119" s="278"/>
      <c r="IF119" s="278"/>
      <c r="IG119" s="278"/>
      <c r="IH119" s="278"/>
      <c r="II119" s="278"/>
      <c r="IJ119" s="278"/>
      <c r="IK119" s="278"/>
      <c r="IL119" s="278"/>
      <c r="IM119" s="278"/>
      <c r="IN119" s="278"/>
      <c r="IO119" s="278"/>
      <c r="IP119" s="278"/>
      <c r="IQ119" s="278"/>
      <c r="IR119" s="278"/>
      <c r="IS119" s="278"/>
      <c r="IT119" s="278"/>
      <c r="IU119" s="278"/>
      <c r="IV119" s="278"/>
    </row>
    <row r="120" spans="1:256" s="267" customFormat="1">
      <c r="A120" s="268" t="s">
        <v>511</v>
      </c>
      <c r="B120" s="268">
        <v>2</v>
      </c>
      <c r="C120" s="268">
        <v>2.6</v>
      </c>
      <c r="D120" s="267">
        <v>2</v>
      </c>
      <c r="E120" s="268">
        <v>1.1499999999999999</v>
      </c>
      <c r="F120" s="267">
        <v>1.0560369691177922</v>
      </c>
      <c r="G120" s="268">
        <v>10</v>
      </c>
      <c r="H120" s="268">
        <v>3</v>
      </c>
      <c r="I120" s="268"/>
      <c r="J120" s="268"/>
      <c r="K120" s="268"/>
      <c r="L120" s="268"/>
      <c r="M120" s="268"/>
      <c r="N120" s="268"/>
      <c r="O120" s="268"/>
      <c r="P120" s="268"/>
      <c r="Q120" s="268"/>
      <c r="R120" s="268"/>
      <c r="S120" s="268"/>
      <c r="T120" s="268"/>
      <c r="U120" s="268"/>
      <c r="V120" s="268"/>
      <c r="W120" s="268"/>
      <c r="X120" s="268"/>
      <c r="Y120" s="268"/>
      <c r="Z120" s="268"/>
      <c r="AA120" s="268"/>
      <c r="AB120" s="268"/>
      <c r="AC120" s="268"/>
      <c r="AD120" s="268"/>
      <c r="AE120" s="268"/>
      <c r="AF120" s="268"/>
      <c r="AG120" s="268"/>
      <c r="AH120" s="268"/>
      <c r="AI120" s="268"/>
      <c r="AJ120" s="268"/>
      <c r="AK120" s="268"/>
      <c r="AL120" s="268"/>
      <c r="AM120" s="268"/>
      <c r="AN120" s="268"/>
      <c r="AO120" s="268"/>
      <c r="AP120" s="268"/>
      <c r="AQ120" s="268"/>
      <c r="AR120" s="268"/>
      <c r="AS120" s="268"/>
      <c r="AT120" s="268"/>
      <c r="AU120" s="268"/>
      <c r="AV120" s="268"/>
      <c r="AW120" s="268"/>
      <c r="AX120" s="268"/>
      <c r="AY120" s="268"/>
      <c r="AZ120" s="268"/>
      <c r="BA120" s="268"/>
      <c r="BB120" s="268"/>
      <c r="BC120" s="268"/>
      <c r="BD120" s="268"/>
      <c r="BE120" s="268"/>
      <c r="BF120" s="268"/>
      <c r="BG120" s="268"/>
      <c r="BH120" s="268"/>
      <c r="BI120" s="268"/>
      <c r="BJ120" s="268"/>
      <c r="BK120" s="268"/>
      <c r="BL120" s="268"/>
      <c r="BM120" s="268"/>
      <c r="BN120" s="268"/>
      <c r="BO120" s="268"/>
      <c r="BP120" s="268"/>
      <c r="BQ120" s="268"/>
      <c r="BR120" s="268"/>
      <c r="BS120" s="268"/>
      <c r="BT120" s="268"/>
      <c r="BU120" s="268"/>
      <c r="BV120" s="268"/>
      <c r="BW120" s="268"/>
      <c r="BX120" s="268"/>
      <c r="BY120" s="268"/>
      <c r="BZ120" s="268"/>
      <c r="CA120" s="268"/>
      <c r="CB120" s="268"/>
      <c r="CC120" s="268"/>
      <c r="CD120" s="268"/>
      <c r="CE120" s="268"/>
      <c r="CF120" s="268"/>
      <c r="CG120" s="268"/>
      <c r="CH120" s="268"/>
      <c r="CI120" s="268"/>
      <c r="CJ120" s="268"/>
      <c r="CK120" s="268"/>
      <c r="CL120" s="268"/>
      <c r="CM120" s="268"/>
      <c r="CN120" s="268"/>
      <c r="CO120" s="268"/>
      <c r="CP120" s="268"/>
      <c r="CQ120" s="268"/>
      <c r="CR120" s="268"/>
      <c r="CS120" s="268"/>
      <c r="CT120" s="268"/>
      <c r="CU120" s="268"/>
      <c r="CV120" s="268"/>
      <c r="CW120" s="268"/>
      <c r="CX120" s="268"/>
      <c r="CY120" s="268"/>
      <c r="CZ120" s="268"/>
      <c r="DA120" s="268"/>
      <c r="DB120" s="268"/>
      <c r="DC120" s="268"/>
      <c r="DD120" s="268"/>
      <c r="DE120" s="268"/>
      <c r="DF120" s="268"/>
      <c r="DG120" s="268"/>
      <c r="DH120" s="268"/>
      <c r="DI120" s="268"/>
      <c r="DJ120" s="268"/>
      <c r="DK120" s="268"/>
      <c r="DL120" s="268"/>
      <c r="DM120" s="268"/>
      <c r="DN120" s="268"/>
      <c r="DO120" s="268"/>
      <c r="DP120" s="268"/>
      <c r="DQ120" s="268"/>
      <c r="DR120" s="268"/>
      <c r="DS120" s="268"/>
      <c r="DT120" s="268"/>
      <c r="DU120" s="268"/>
      <c r="DV120" s="268"/>
      <c r="DW120" s="268"/>
      <c r="DX120" s="268"/>
      <c r="DY120" s="268"/>
      <c r="DZ120" s="268"/>
      <c r="EA120" s="268"/>
      <c r="EB120" s="268"/>
      <c r="EC120" s="268"/>
      <c r="ED120" s="268"/>
      <c r="EE120" s="268"/>
      <c r="EF120" s="268"/>
      <c r="EG120" s="268"/>
      <c r="EH120" s="268"/>
      <c r="EI120" s="268"/>
      <c r="EJ120" s="268"/>
      <c r="EK120" s="268"/>
      <c r="EL120" s="268"/>
      <c r="EM120" s="268"/>
      <c r="EN120" s="268"/>
      <c r="EO120" s="268"/>
      <c r="EP120" s="268"/>
      <c r="EQ120" s="268"/>
      <c r="ER120" s="268"/>
      <c r="ES120" s="268"/>
      <c r="ET120" s="268"/>
      <c r="EU120" s="268"/>
      <c r="EV120" s="268"/>
      <c r="EW120" s="268"/>
      <c r="EX120" s="268"/>
      <c r="EY120" s="268"/>
      <c r="EZ120" s="268"/>
      <c r="FA120" s="268"/>
      <c r="FB120" s="268"/>
      <c r="FC120" s="268"/>
      <c r="FD120" s="268"/>
      <c r="FE120" s="268"/>
      <c r="FF120" s="268"/>
      <c r="FG120" s="268"/>
      <c r="FH120" s="268"/>
      <c r="FI120" s="268"/>
      <c r="FJ120" s="268"/>
      <c r="FK120" s="268"/>
      <c r="FL120" s="268"/>
      <c r="FM120" s="268"/>
      <c r="FN120" s="268"/>
      <c r="FO120" s="268"/>
      <c r="FP120" s="268"/>
      <c r="FQ120" s="268"/>
      <c r="FR120" s="268"/>
      <c r="FS120" s="268"/>
      <c r="FT120" s="268"/>
      <c r="FU120" s="268"/>
      <c r="FV120" s="268"/>
      <c r="FW120" s="268"/>
      <c r="FX120" s="268"/>
      <c r="FY120" s="268"/>
      <c r="FZ120" s="268"/>
      <c r="GA120" s="268"/>
      <c r="GB120" s="268"/>
      <c r="GC120" s="268"/>
      <c r="GD120" s="268"/>
      <c r="GE120" s="268"/>
      <c r="GF120" s="268"/>
      <c r="GG120" s="268"/>
      <c r="GH120" s="268"/>
      <c r="GI120" s="268"/>
      <c r="GJ120" s="268"/>
      <c r="GK120" s="268"/>
      <c r="GL120" s="268"/>
      <c r="GM120" s="268"/>
      <c r="GN120" s="268"/>
      <c r="GO120" s="268"/>
      <c r="GP120" s="268"/>
      <c r="GQ120" s="268"/>
      <c r="GR120" s="268"/>
      <c r="GS120" s="268"/>
      <c r="GT120" s="268"/>
      <c r="GU120" s="268"/>
      <c r="GV120" s="268"/>
      <c r="GW120" s="268"/>
      <c r="GX120" s="268"/>
      <c r="GY120" s="268"/>
      <c r="GZ120" s="268"/>
      <c r="HA120" s="268"/>
      <c r="HB120" s="268"/>
      <c r="HC120" s="268"/>
      <c r="HD120" s="268"/>
      <c r="HE120" s="268"/>
      <c r="HF120" s="268"/>
      <c r="HG120" s="268"/>
      <c r="HH120" s="268"/>
      <c r="HI120" s="268"/>
      <c r="HJ120" s="268"/>
      <c r="HK120" s="268"/>
      <c r="HL120" s="268"/>
      <c r="HM120" s="268"/>
      <c r="HN120" s="268"/>
      <c r="HO120" s="268"/>
      <c r="HP120" s="268"/>
      <c r="HQ120" s="268"/>
      <c r="HR120" s="268"/>
      <c r="HS120" s="268"/>
      <c r="HT120" s="268"/>
      <c r="HU120" s="268"/>
      <c r="HV120" s="268"/>
      <c r="HW120" s="268"/>
      <c r="HX120" s="268"/>
      <c r="HY120" s="268"/>
      <c r="HZ120" s="268"/>
      <c r="IA120" s="268"/>
      <c r="IB120" s="268"/>
      <c r="IC120" s="268"/>
      <c r="ID120" s="268"/>
      <c r="IE120" s="268"/>
      <c r="IF120" s="268"/>
      <c r="IG120" s="268"/>
      <c r="IH120" s="268"/>
      <c r="II120" s="268"/>
      <c r="IJ120" s="268"/>
      <c r="IK120" s="268"/>
      <c r="IL120" s="268"/>
      <c r="IM120" s="268"/>
      <c r="IN120" s="268"/>
      <c r="IO120" s="268"/>
      <c r="IP120" s="268"/>
      <c r="IQ120" s="268"/>
      <c r="IR120" s="268"/>
      <c r="IS120" s="268"/>
      <c r="IT120" s="268"/>
      <c r="IU120" s="268"/>
      <c r="IV120" s="268"/>
    </row>
    <row r="121" spans="1:256" s="267" customFormat="1">
      <c r="A121" s="268" t="s">
        <v>511</v>
      </c>
      <c r="B121" s="267">
        <v>3.2</v>
      </c>
      <c r="C121" s="267">
        <v>3.5</v>
      </c>
      <c r="D121" s="267">
        <v>1</v>
      </c>
      <c r="E121" s="267">
        <v>1</v>
      </c>
      <c r="F121" s="267" t="s">
        <v>18</v>
      </c>
      <c r="G121" s="267">
        <v>6</v>
      </c>
      <c r="H121" s="268">
        <v>5</v>
      </c>
      <c r="I121" s="268"/>
      <c r="J121" s="268"/>
      <c r="K121" s="268"/>
      <c r="L121" s="268"/>
      <c r="M121" s="268"/>
      <c r="N121" s="268"/>
      <c r="O121" s="268"/>
      <c r="P121" s="268"/>
      <c r="Q121" s="268"/>
      <c r="R121" s="268"/>
      <c r="S121" s="268"/>
      <c r="T121" s="268"/>
      <c r="U121" s="268"/>
      <c r="V121" s="268"/>
      <c r="W121" s="268"/>
      <c r="X121" s="268"/>
      <c r="Y121" s="268"/>
      <c r="Z121" s="268"/>
      <c r="AA121" s="268"/>
      <c r="AB121" s="268"/>
      <c r="AC121" s="268"/>
      <c r="AD121" s="268"/>
      <c r="AE121" s="268"/>
      <c r="AF121" s="268"/>
      <c r="AG121" s="268"/>
      <c r="AH121" s="268"/>
      <c r="AI121" s="268"/>
      <c r="AJ121" s="268"/>
      <c r="AK121" s="268"/>
      <c r="AL121" s="268"/>
      <c r="AM121" s="268"/>
      <c r="AN121" s="268"/>
      <c r="AO121" s="268"/>
      <c r="AP121" s="268"/>
      <c r="AQ121" s="268"/>
      <c r="AR121" s="268"/>
      <c r="AS121" s="268"/>
      <c r="AT121" s="268"/>
      <c r="AU121" s="268"/>
      <c r="AV121" s="268"/>
      <c r="AW121" s="268"/>
      <c r="AX121" s="268"/>
      <c r="AY121" s="268"/>
      <c r="AZ121" s="268"/>
      <c r="BA121" s="268"/>
      <c r="BB121" s="268"/>
      <c r="BC121" s="268"/>
      <c r="BD121" s="268"/>
      <c r="BE121" s="268"/>
      <c r="BF121" s="268"/>
      <c r="BG121" s="268"/>
      <c r="BH121" s="268"/>
      <c r="BI121" s="268"/>
      <c r="BJ121" s="268"/>
      <c r="BK121" s="268"/>
      <c r="BL121" s="268"/>
      <c r="BM121" s="268"/>
      <c r="BN121" s="268"/>
      <c r="BO121" s="268"/>
      <c r="BP121" s="268"/>
      <c r="BQ121" s="268"/>
      <c r="BR121" s="268"/>
      <c r="BS121" s="268"/>
      <c r="BT121" s="268"/>
      <c r="BU121" s="268"/>
      <c r="BV121" s="268"/>
      <c r="BW121" s="268"/>
      <c r="BX121" s="268"/>
      <c r="BY121" s="268"/>
      <c r="BZ121" s="268"/>
      <c r="CA121" s="268"/>
      <c r="CB121" s="268"/>
      <c r="CC121" s="268"/>
      <c r="CD121" s="268"/>
      <c r="CE121" s="268"/>
      <c r="CF121" s="268"/>
      <c r="CG121" s="268"/>
      <c r="CH121" s="268"/>
      <c r="CI121" s="268"/>
      <c r="CJ121" s="268"/>
      <c r="CK121" s="268"/>
      <c r="CL121" s="268"/>
      <c r="CM121" s="268"/>
      <c r="CN121" s="268"/>
      <c r="CO121" s="268"/>
      <c r="CP121" s="268"/>
      <c r="CQ121" s="268"/>
      <c r="CR121" s="268"/>
      <c r="CS121" s="268"/>
      <c r="CT121" s="268"/>
      <c r="CU121" s="268"/>
      <c r="CV121" s="268"/>
      <c r="CW121" s="268"/>
      <c r="CX121" s="268"/>
      <c r="CY121" s="268"/>
      <c r="CZ121" s="268"/>
      <c r="DA121" s="268"/>
      <c r="DB121" s="268"/>
      <c r="DC121" s="268"/>
      <c r="DD121" s="268"/>
      <c r="DE121" s="268"/>
      <c r="DF121" s="268"/>
      <c r="DG121" s="268"/>
      <c r="DH121" s="268"/>
      <c r="DI121" s="268"/>
      <c r="DJ121" s="268"/>
      <c r="DK121" s="268"/>
      <c r="DL121" s="268"/>
      <c r="DM121" s="268"/>
      <c r="DN121" s="268"/>
      <c r="DO121" s="268"/>
      <c r="DP121" s="268"/>
      <c r="DQ121" s="268"/>
      <c r="DR121" s="268"/>
      <c r="DS121" s="268"/>
      <c r="DT121" s="268"/>
      <c r="DU121" s="268"/>
      <c r="DV121" s="268"/>
      <c r="DW121" s="268"/>
      <c r="DX121" s="268"/>
      <c r="DY121" s="268"/>
      <c r="DZ121" s="268"/>
      <c r="EA121" s="268"/>
      <c r="EB121" s="268"/>
      <c r="EC121" s="268"/>
      <c r="ED121" s="268"/>
      <c r="EE121" s="268"/>
      <c r="EF121" s="268"/>
      <c r="EG121" s="268"/>
      <c r="EH121" s="268"/>
      <c r="EI121" s="268"/>
      <c r="EJ121" s="268"/>
      <c r="EK121" s="268"/>
      <c r="EL121" s="268"/>
      <c r="EM121" s="268"/>
      <c r="EN121" s="268"/>
      <c r="EO121" s="268"/>
      <c r="EP121" s="268"/>
      <c r="EQ121" s="268"/>
      <c r="ER121" s="268"/>
      <c r="ES121" s="268"/>
      <c r="ET121" s="268"/>
      <c r="EU121" s="268"/>
      <c r="EV121" s="268"/>
      <c r="EW121" s="268"/>
      <c r="EX121" s="268"/>
      <c r="EY121" s="268"/>
      <c r="EZ121" s="268"/>
      <c r="FA121" s="268"/>
      <c r="FB121" s="268"/>
      <c r="FC121" s="268"/>
      <c r="FD121" s="268"/>
      <c r="FE121" s="268"/>
      <c r="FF121" s="268"/>
      <c r="FG121" s="268"/>
      <c r="FH121" s="268"/>
      <c r="FI121" s="268"/>
      <c r="FJ121" s="268"/>
      <c r="FK121" s="268"/>
      <c r="FL121" s="268"/>
      <c r="FM121" s="268"/>
      <c r="FN121" s="268"/>
      <c r="FO121" s="268"/>
      <c r="FP121" s="268"/>
      <c r="FQ121" s="268"/>
      <c r="FR121" s="268"/>
      <c r="FS121" s="268"/>
      <c r="FT121" s="268"/>
      <c r="FU121" s="268"/>
      <c r="FV121" s="268"/>
      <c r="FW121" s="268"/>
      <c r="FX121" s="268"/>
      <c r="FY121" s="268"/>
      <c r="FZ121" s="268"/>
      <c r="GA121" s="268"/>
      <c r="GB121" s="268"/>
      <c r="GC121" s="268"/>
      <c r="GD121" s="268"/>
      <c r="GE121" s="268"/>
      <c r="GF121" s="268"/>
      <c r="GG121" s="268"/>
      <c r="GH121" s="268"/>
      <c r="GI121" s="268"/>
      <c r="GJ121" s="268"/>
      <c r="GK121" s="268"/>
      <c r="GL121" s="268"/>
      <c r="GM121" s="268"/>
      <c r="GN121" s="268"/>
      <c r="GO121" s="268"/>
      <c r="GP121" s="268"/>
      <c r="GQ121" s="268"/>
      <c r="GR121" s="268"/>
      <c r="GS121" s="268"/>
      <c r="GT121" s="268"/>
      <c r="GU121" s="268"/>
      <c r="GV121" s="268"/>
      <c r="GW121" s="268"/>
      <c r="GX121" s="268"/>
      <c r="GY121" s="268"/>
      <c r="GZ121" s="268"/>
      <c r="HA121" s="268"/>
      <c r="HB121" s="268"/>
      <c r="HC121" s="268"/>
      <c r="HD121" s="268"/>
      <c r="HE121" s="268"/>
      <c r="HF121" s="268"/>
      <c r="HG121" s="268"/>
      <c r="HH121" s="268"/>
      <c r="HI121" s="268"/>
      <c r="HJ121" s="268"/>
      <c r="HK121" s="268"/>
      <c r="HL121" s="268"/>
      <c r="HM121" s="268"/>
      <c r="HN121" s="268"/>
      <c r="HO121" s="268"/>
      <c r="HP121" s="268"/>
      <c r="HQ121" s="268"/>
      <c r="HR121" s="268"/>
      <c r="HS121" s="268"/>
      <c r="HT121" s="268"/>
      <c r="HU121" s="268"/>
      <c r="HV121" s="268"/>
      <c r="HW121" s="268"/>
      <c r="HX121" s="268"/>
      <c r="HY121" s="268"/>
      <c r="HZ121" s="268"/>
      <c r="IA121" s="268"/>
      <c r="IB121" s="268"/>
      <c r="IC121" s="268"/>
      <c r="ID121" s="268"/>
      <c r="IE121" s="268"/>
      <c r="IF121" s="268"/>
      <c r="IG121" s="268"/>
      <c r="IH121" s="268"/>
      <c r="II121" s="268"/>
      <c r="IJ121" s="268"/>
      <c r="IK121" s="268"/>
      <c r="IL121" s="268"/>
      <c r="IM121" s="268"/>
      <c r="IN121" s="268"/>
      <c r="IO121" s="268"/>
      <c r="IP121" s="268"/>
      <c r="IQ121" s="268"/>
      <c r="IR121" s="268"/>
      <c r="IS121" s="268"/>
      <c r="IT121" s="268"/>
      <c r="IU121" s="268"/>
      <c r="IV121" s="268"/>
    </row>
    <row r="122" spans="1:256" s="267" customFormat="1">
      <c r="A122" s="268" t="s">
        <v>511</v>
      </c>
      <c r="B122" s="268">
        <v>5</v>
      </c>
      <c r="C122" s="268">
        <v>7</v>
      </c>
      <c r="D122" s="268">
        <v>3</v>
      </c>
      <c r="E122" s="268">
        <v>1.2855555999999999</v>
      </c>
      <c r="F122" s="267">
        <v>1.9428136600000001</v>
      </c>
      <c r="G122" s="268">
        <v>15</v>
      </c>
      <c r="H122" s="268">
        <v>15</v>
      </c>
      <c r="I122" s="268"/>
      <c r="J122" s="268"/>
      <c r="K122" s="268"/>
      <c r="L122" s="268"/>
      <c r="M122" s="268"/>
      <c r="N122" s="268"/>
      <c r="O122" s="268"/>
      <c r="P122" s="268"/>
      <c r="Q122" s="268"/>
      <c r="R122" s="268"/>
      <c r="S122" s="268"/>
      <c r="T122" s="268"/>
      <c r="U122" s="268"/>
      <c r="V122" s="268"/>
      <c r="W122" s="268"/>
      <c r="X122" s="268"/>
      <c r="Y122" s="268"/>
      <c r="Z122" s="268"/>
      <c r="AA122" s="268"/>
      <c r="AB122" s="268"/>
      <c r="AC122" s="268"/>
      <c r="AD122" s="268"/>
      <c r="AE122" s="268"/>
      <c r="AF122" s="268"/>
      <c r="AG122" s="268"/>
      <c r="AH122" s="268"/>
      <c r="AI122" s="268"/>
      <c r="AJ122" s="268"/>
      <c r="AK122" s="268"/>
      <c r="AL122" s="268"/>
      <c r="AM122" s="268"/>
      <c r="AN122" s="268"/>
      <c r="AO122" s="268"/>
      <c r="AP122" s="268"/>
      <c r="AQ122" s="268"/>
      <c r="AR122" s="268"/>
      <c r="AS122" s="268"/>
      <c r="AT122" s="268"/>
      <c r="AU122" s="268"/>
      <c r="AV122" s="268"/>
      <c r="AW122" s="268"/>
      <c r="AX122" s="268"/>
      <c r="AY122" s="268"/>
      <c r="AZ122" s="268"/>
      <c r="BA122" s="268"/>
      <c r="BB122" s="268"/>
      <c r="BC122" s="268"/>
      <c r="BD122" s="268"/>
      <c r="BE122" s="268"/>
      <c r="BF122" s="268"/>
      <c r="BG122" s="268"/>
      <c r="BH122" s="268"/>
      <c r="BI122" s="268"/>
      <c r="BJ122" s="268"/>
      <c r="BK122" s="268"/>
      <c r="BL122" s="268"/>
      <c r="BM122" s="268"/>
      <c r="BN122" s="268"/>
      <c r="BO122" s="268"/>
      <c r="BP122" s="268"/>
      <c r="BQ122" s="268"/>
      <c r="BR122" s="268"/>
      <c r="BS122" s="268"/>
      <c r="BT122" s="268"/>
      <c r="BU122" s="268"/>
      <c r="BV122" s="268"/>
      <c r="BW122" s="268"/>
      <c r="BX122" s="268"/>
      <c r="BY122" s="268"/>
      <c r="BZ122" s="268"/>
      <c r="CA122" s="268"/>
      <c r="CB122" s="268"/>
      <c r="CC122" s="268"/>
      <c r="CD122" s="268"/>
      <c r="CE122" s="268"/>
      <c r="CF122" s="268"/>
      <c r="CG122" s="268"/>
      <c r="CH122" s="268"/>
      <c r="CI122" s="268"/>
      <c r="CJ122" s="268"/>
      <c r="CK122" s="268"/>
      <c r="CL122" s="268"/>
      <c r="CM122" s="268"/>
      <c r="CN122" s="268"/>
      <c r="CO122" s="268"/>
      <c r="CP122" s="268"/>
      <c r="CQ122" s="268"/>
      <c r="CR122" s="268"/>
      <c r="CS122" s="268"/>
      <c r="CT122" s="268"/>
      <c r="CU122" s="268"/>
      <c r="CV122" s="268"/>
      <c r="CW122" s="268"/>
      <c r="CX122" s="268"/>
      <c r="CY122" s="268"/>
      <c r="CZ122" s="268"/>
      <c r="DA122" s="268"/>
      <c r="DB122" s="268"/>
      <c r="DC122" s="268"/>
      <c r="DD122" s="268"/>
      <c r="DE122" s="268"/>
      <c r="DF122" s="268"/>
      <c r="DG122" s="268"/>
      <c r="DH122" s="268"/>
      <c r="DI122" s="268"/>
      <c r="DJ122" s="268"/>
      <c r="DK122" s="268"/>
      <c r="DL122" s="268"/>
      <c r="DM122" s="268"/>
      <c r="DN122" s="268"/>
      <c r="DO122" s="268"/>
      <c r="DP122" s="268"/>
      <c r="DQ122" s="268"/>
      <c r="DR122" s="268"/>
      <c r="DS122" s="268"/>
      <c r="DT122" s="268"/>
      <c r="DU122" s="268"/>
      <c r="DV122" s="268"/>
      <c r="DW122" s="268"/>
      <c r="DX122" s="268"/>
      <c r="DY122" s="268"/>
      <c r="DZ122" s="268"/>
      <c r="EA122" s="268"/>
      <c r="EB122" s="268"/>
      <c r="EC122" s="268"/>
      <c r="ED122" s="268"/>
      <c r="EE122" s="268"/>
      <c r="EF122" s="268"/>
      <c r="EG122" s="268"/>
      <c r="EH122" s="268"/>
      <c r="EI122" s="268"/>
      <c r="EJ122" s="268"/>
      <c r="EK122" s="268"/>
      <c r="EL122" s="268"/>
      <c r="EM122" s="268"/>
      <c r="EN122" s="268"/>
      <c r="EO122" s="268"/>
      <c r="EP122" s="268"/>
      <c r="EQ122" s="268"/>
      <c r="ER122" s="268"/>
      <c r="ES122" s="268"/>
      <c r="ET122" s="268"/>
      <c r="EU122" s="268"/>
      <c r="EV122" s="268"/>
      <c r="EW122" s="268"/>
      <c r="EX122" s="268"/>
      <c r="EY122" s="268"/>
      <c r="EZ122" s="268"/>
      <c r="FA122" s="268"/>
      <c r="FB122" s="268"/>
      <c r="FC122" s="268"/>
      <c r="FD122" s="268"/>
      <c r="FE122" s="268"/>
      <c r="FF122" s="268"/>
      <c r="FG122" s="268"/>
      <c r="FH122" s="268"/>
      <c r="FI122" s="268"/>
      <c r="FJ122" s="268"/>
      <c r="FK122" s="268"/>
      <c r="FL122" s="268"/>
      <c r="FM122" s="268"/>
      <c r="FN122" s="268"/>
      <c r="FO122" s="268"/>
      <c r="FP122" s="268"/>
      <c r="FQ122" s="268"/>
      <c r="FR122" s="268"/>
      <c r="FS122" s="268"/>
      <c r="FT122" s="268"/>
      <c r="FU122" s="268"/>
      <c r="FV122" s="268"/>
      <c r="FW122" s="268"/>
      <c r="FX122" s="268"/>
      <c r="FY122" s="268"/>
      <c r="FZ122" s="268"/>
      <c r="GA122" s="268"/>
      <c r="GB122" s="268"/>
      <c r="GC122" s="268"/>
      <c r="GD122" s="268"/>
      <c r="GE122" s="268"/>
      <c r="GF122" s="268"/>
      <c r="GG122" s="268"/>
      <c r="GH122" s="268"/>
      <c r="GI122" s="268"/>
      <c r="GJ122" s="268"/>
      <c r="GK122" s="268"/>
      <c r="GL122" s="268"/>
      <c r="GM122" s="268"/>
      <c r="GN122" s="268"/>
      <c r="GO122" s="268"/>
      <c r="GP122" s="268"/>
      <c r="GQ122" s="268"/>
      <c r="GR122" s="268"/>
      <c r="GS122" s="268"/>
      <c r="GT122" s="268"/>
      <c r="GU122" s="268"/>
      <c r="GV122" s="268"/>
      <c r="GW122" s="268"/>
      <c r="GX122" s="268"/>
      <c r="GY122" s="268"/>
      <c r="GZ122" s="268"/>
      <c r="HA122" s="268"/>
      <c r="HB122" s="268"/>
      <c r="HC122" s="268"/>
      <c r="HD122" s="268"/>
      <c r="HE122" s="268"/>
      <c r="HF122" s="268"/>
      <c r="HG122" s="268"/>
      <c r="HH122" s="268"/>
      <c r="HI122" s="268"/>
      <c r="HJ122" s="268"/>
      <c r="HK122" s="268"/>
      <c r="HL122" s="268"/>
      <c r="HM122" s="268"/>
      <c r="HN122" s="268"/>
      <c r="HO122" s="268"/>
      <c r="HP122" s="268"/>
      <c r="HQ122" s="268"/>
      <c r="HR122" s="268"/>
      <c r="HS122" s="268"/>
      <c r="HT122" s="268"/>
      <c r="HU122" s="268"/>
      <c r="HV122" s="268"/>
      <c r="HW122" s="268"/>
      <c r="HX122" s="268"/>
      <c r="HY122" s="268"/>
      <c r="HZ122" s="268"/>
      <c r="IA122" s="268"/>
      <c r="IB122" s="268"/>
      <c r="IC122" s="268"/>
      <c r="ID122" s="268"/>
      <c r="IE122" s="268"/>
      <c r="IF122" s="268"/>
      <c r="IG122" s="268"/>
      <c r="IH122" s="268"/>
      <c r="II122" s="268"/>
      <c r="IJ122" s="268"/>
      <c r="IK122" s="268"/>
      <c r="IL122" s="268"/>
      <c r="IM122" s="268"/>
      <c r="IN122" s="268"/>
      <c r="IO122" s="268"/>
      <c r="IP122" s="268"/>
      <c r="IQ122" s="268"/>
      <c r="IR122" s="268"/>
      <c r="IS122" s="268"/>
      <c r="IT122" s="268"/>
      <c r="IU122" s="268"/>
      <c r="IV122" s="268"/>
    </row>
    <row r="123" spans="1:256" s="267" customFormat="1">
      <c r="A123" s="268" t="s">
        <v>511</v>
      </c>
      <c r="B123" s="267">
        <v>3.2</v>
      </c>
      <c r="C123" s="267">
        <v>3.5</v>
      </c>
      <c r="D123" s="267">
        <v>1</v>
      </c>
      <c r="E123" s="267">
        <v>1</v>
      </c>
      <c r="F123" s="267" t="s">
        <v>18</v>
      </c>
      <c r="G123" s="267">
        <v>6</v>
      </c>
      <c r="H123" s="268">
        <v>3</v>
      </c>
      <c r="I123" s="268"/>
      <c r="J123" s="268"/>
      <c r="K123" s="268"/>
      <c r="L123" s="268"/>
      <c r="M123" s="268"/>
      <c r="N123" s="268"/>
      <c r="O123" s="268"/>
      <c r="P123" s="268"/>
      <c r="Q123" s="268"/>
      <c r="R123" s="268"/>
      <c r="S123" s="268"/>
      <c r="T123" s="268"/>
      <c r="U123" s="268"/>
      <c r="V123" s="268"/>
      <c r="W123" s="268"/>
      <c r="X123" s="268"/>
      <c r="Y123" s="268"/>
      <c r="Z123" s="268"/>
      <c r="AA123" s="268"/>
      <c r="AB123" s="268"/>
      <c r="AC123" s="268"/>
      <c r="AD123" s="268"/>
      <c r="AE123" s="268"/>
      <c r="AF123" s="268"/>
      <c r="AG123" s="268"/>
      <c r="AH123" s="268"/>
      <c r="AI123" s="268"/>
      <c r="AJ123" s="268"/>
      <c r="AK123" s="268"/>
      <c r="AL123" s="268"/>
      <c r="AM123" s="268"/>
      <c r="AN123" s="268"/>
      <c r="AO123" s="268"/>
      <c r="AP123" s="268"/>
      <c r="AQ123" s="268"/>
      <c r="AR123" s="268"/>
      <c r="AS123" s="268"/>
      <c r="AT123" s="268"/>
      <c r="AU123" s="268"/>
      <c r="AV123" s="268"/>
      <c r="AW123" s="268"/>
      <c r="AX123" s="268"/>
      <c r="AY123" s="268"/>
      <c r="AZ123" s="268"/>
      <c r="BA123" s="268"/>
      <c r="BB123" s="268"/>
      <c r="BC123" s="268"/>
      <c r="BD123" s="268"/>
      <c r="BE123" s="268"/>
      <c r="BF123" s="268"/>
      <c r="BG123" s="268"/>
      <c r="BH123" s="268"/>
      <c r="BI123" s="268"/>
      <c r="BJ123" s="268"/>
      <c r="BK123" s="268"/>
      <c r="BL123" s="268"/>
      <c r="BM123" s="268"/>
      <c r="BN123" s="268"/>
      <c r="BO123" s="268"/>
      <c r="BP123" s="268"/>
      <c r="BQ123" s="268"/>
      <c r="BR123" s="268"/>
      <c r="BS123" s="268"/>
      <c r="BT123" s="268"/>
      <c r="BU123" s="268"/>
      <c r="BV123" s="268"/>
      <c r="BW123" s="268"/>
      <c r="BX123" s="268"/>
      <c r="BY123" s="268"/>
      <c r="BZ123" s="268"/>
      <c r="CA123" s="268"/>
      <c r="CB123" s="268"/>
      <c r="CC123" s="268"/>
      <c r="CD123" s="268"/>
      <c r="CE123" s="268"/>
      <c r="CF123" s="268"/>
      <c r="CG123" s="268"/>
      <c r="CH123" s="268"/>
      <c r="CI123" s="268"/>
      <c r="CJ123" s="268"/>
      <c r="CK123" s="268"/>
      <c r="CL123" s="268"/>
      <c r="CM123" s="268"/>
      <c r="CN123" s="268"/>
      <c r="CO123" s="268"/>
      <c r="CP123" s="268"/>
      <c r="CQ123" s="268"/>
      <c r="CR123" s="268"/>
      <c r="CS123" s="268"/>
      <c r="CT123" s="268"/>
      <c r="CU123" s="268"/>
      <c r="CV123" s="268"/>
      <c r="CW123" s="268"/>
      <c r="CX123" s="268"/>
      <c r="CY123" s="268"/>
      <c r="CZ123" s="268"/>
      <c r="DA123" s="268"/>
      <c r="DB123" s="268"/>
      <c r="DC123" s="268"/>
      <c r="DD123" s="268"/>
      <c r="DE123" s="268"/>
      <c r="DF123" s="268"/>
      <c r="DG123" s="268"/>
      <c r="DH123" s="268"/>
      <c r="DI123" s="268"/>
      <c r="DJ123" s="268"/>
      <c r="DK123" s="268"/>
      <c r="DL123" s="268"/>
      <c r="DM123" s="268"/>
      <c r="DN123" s="268"/>
      <c r="DO123" s="268"/>
      <c r="DP123" s="268"/>
      <c r="DQ123" s="268"/>
      <c r="DR123" s="268"/>
      <c r="DS123" s="268"/>
      <c r="DT123" s="268"/>
      <c r="DU123" s="268"/>
      <c r="DV123" s="268"/>
      <c r="DW123" s="268"/>
      <c r="DX123" s="268"/>
      <c r="DY123" s="268"/>
      <c r="DZ123" s="268"/>
      <c r="EA123" s="268"/>
      <c r="EB123" s="268"/>
      <c r="EC123" s="268"/>
      <c r="ED123" s="268"/>
      <c r="EE123" s="268"/>
      <c r="EF123" s="268"/>
      <c r="EG123" s="268"/>
      <c r="EH123" s="268"/>
      <c r="EI123" s="268"/>
      <c r="EJ123" s="268"/>
      <c r="EK123" s="268"/>
      <c r="EL123" s="268"/>
      <c r="EM123" s="268"/>
      <c r="EN123" s="268"/>
      <c r="EO123" s="268"/>
      <c r="EP123" s="268"/>
      <c r="EQ123" s="268"/>
      <c r="ER123" s="268"/>
      <c r="ES123" s="268"/>
      <c r="ET123" s="268"/>
      <c r="EU123" s="268"/>
      <c r="EV123" s="268"/>
      <c r="EW123" s="268"/>
      <c r="EX123" s="268"/>
      <c r="EY123" s="268"/>
      <c r="EZ123" s="268"/>
      <c r="FA123" s="268"/>
      <c r="FB123" s="268"/>
      <c r="FC123" s="268"/>
      <c r="FD123" s="268"/>
      <c r="FE123" s="268"/>
      <c r="FF123" s="268"/>
      <c r="FG123" s="268"/>
      <c r="FH123" s="268"/>
      <c r="FI123" s="268"/>
      <c r="FJ123" s="268"/>
      <c r="FK123" s="268"/>
      <c r="FL123" s="268"/>
      <c r="FM123" s="268"/>
      <c r="FN123" s="268"/>
      <c r="FO123" s="268"/>
      <c r="FP123" s="268"/>
      <c r="FQ123" s="268"/>
      <c r="FR123" s="268"/>
      <c r="FS123" s="268"/>
      <c r="FT123" s="268"/>
      <c r="FU123" s="268"/>
      <c r="FV123" s="268"/>
      <c r="FW123" s="268"/>
      <c r="FX123" s="268"/>
      <c r="FY123" s="268"/>
      <c r="FZ123" s="268"/>
      <c r="GA123" s="268"/>
      <c r="GB123" s="268"/>
      <c r="GC123" s="268"/>
      <c r="GD123" s="268"/>
      <c r="GE123" s="268"/>
      <c r="GF123" s="268"/>
      <c r="GG123" s="268"/>
      <c r="GH123" s="268"/>
      <c r="GI123" s="268"/>
      <c r="GJ123" s="268"/>
      <c r="GK123" s="268"/>
      <c r="GL123" s="268"/>
      <c r="GM123" s="268"/>
      <c r="GN123" s="268"/>
      <c r="GO123" s="268"/>
      <c r="GP123" s="268"/>
      <c r="GQ123" s="268"/>
      <c r="GR123" s="268"/>
      <c r="GS123" s="268"/>
      <c r="GT123" s="268"/>
      <c r="GU123" s="268"/>
      <c r="GV123" s="268"/>
      <c r="GW123" s="268"/>
      <c r="GX123" s="268"/>
      <c r="GY123" s="268"/>
      <c r="GZ123" s="268"/>
      <c r="HA123" s="268"/>
      <c r="HB123" s="268"/>
      <c r="HC123" s="268"/>
      <c r="HD123" s="268"/>
      <c r="HE123" s="268"/>
      <c r="HF123" s="268"/>
      <c r="HG123" s="268"/>
      <c r="HH123" s="268"/>
      <c r="HI123" s="268"/>
      <c r="HJ123" s="268"/>
      <c r="HK123" s="268"/>
      <c r="HL123" s="268"/>
      <c r="HM123" s="268"/>
      <c r="HN123" s="268"/>
      <c r="HO123" s="268"/>
      <c r="HP123" s="268"/>
      <c r="HQ123" s="268"/>
      <c r="HR123" s="268"/>
      <c r="HS123" s="268"/>
      <c r="HT123" s="268"/>
      <c r="HU123" s="268"/>
      <c r="HV123" s="268"/>
      <c r="HW123" s="268"/>
      <c r="HX123" s="268"/>
      <c r="HY123" s="268"/>
      <c r="HZ123" s="268"/>
      <c r="IA123" s="268"/>
      <c r="IB123" s="268"/>
      <c r="IC123" s="268"/>
      <c r="ID123" s="268"/>
      <c r="IE123" s="268"/>
      <c r="IF123" s="268"/>
      <c r="IG123" s="268"/>
      <c r="IH123" s="268"/>
      <c r="II123" s="268"/>
      <c r="IJ123" s="268"/>
      <c r="IK123" s="268"/>
      <c r="IL123" s="268"/>
      <c r="IM123" s="268"/>
      <c r="IN123" s="268"/>
      <c r="IO123" s="268"/>
      <c r="IP123" s="268"/>
      <c r="IQ123" s="268"/>
      <c r="IR123" s="268"/>
      <c r="IS123" s="268"/>
      <c r="IT123" s="268"/>
      <c r="IU123" s="268"/>
      <c r="IV123" s="268"/>
    </row>
    <row r="124" spans="1:256" s="267" customFormat="1">
      <c r="A124" s="268" t="s">
        <v>511</v>
      </c>
      <c r="B124" s="267">
        <v>5.7</v>
      </c>
      <c r="C124" s="267">
        <v>8.8000000000000007</v>
      </c>
      <c r="D124" s="267">
        <v>2</v>
      </c>
      <c r="E124" s="267">
        <v>1.0777777799999999</v>
      </c>
      <c r="F124" s="267">
        <v>1.24570494</v>
      </c>
      <c r="G124" s="267">
        <v>20</v>
      </c>
      <c r="H124" s="268">
        <v>2</v>
      </c>
      <c r="I124" s="268"/>
      <c r="J124" s="268"/>
      <c r="K124" s="268"/>
      <c r="L124" s="268"/>
      <c r="M124" s="268"/>
      <c r="N124" s="268"/>
      <c r="O124" s="268"/>
      <c r="P124" s="268"/>
      <c r="Q124" s="268"/>
      <c r="R124" s="268"/>
      <c r="S124" s="268"/>
      <c r="T124" s="268"/>
      <c r="U124" s="268"/>
      <c r="V124" s="268"/>
      <c r="W124" s="268"/>
      <c r="X124" s="268"/>
      <c r="Y124" s="268"/>
      <c r="Z124" s="268"/>
      <c r="AA124" s="268"/>
      <c r="AB124" s="268"/>
      <c r="AC124" s="268"/>
      <c r="AD124" s="268"/>
      <c r="AE124" s="268"/>
      <c r="AF124" s="268"/>
      <c r="AG124" s="268"/>
      <c r="AH124" s="268"/>
      <c r="AI124" s="268"/>
      <c r="AJ124" s="268"/>
      <c r="AK124" s="268"/>
      <c r="AL124" s="268"/>
      <c r="AM124" s="268"/>
      <c r="AN124" s="268"/>
      <c r="AO124" s="268"/>
      <c r="AP124" s="268"/>
      <c r="AQ124" s="268"/>
      <c r="AR124" s="268"/>
      <c r="AS124" s="268"/>
      <c r="AT124" s="268"/>
      <c r="AU124" s="268"/>
      <c r="AV124" s="268"/>
      <c r="AW124" s="268"/>
      <c r="AX124" s="268"/>
      <c r="AY124" s="268"/>
      <c r="AZ124" s="268"/>
      <c r="BA124" s="268"/>
      <c r="BB124" s="268"/>
      <c r="BC124" s="268"/>
      <c r="BD124" s="268"/>
      <c r="BE124" s="268"/>
      <c r="BF124" s="268"/>
      <c r="BG124" s="268"/>
      <c r="BH124" s="268"/>
      <c r="BI124" s="268"/>
      <c r="BJ124" s="268"/>
      <c r="BK124" s="268"/>
      <c r="BL124" s="268"/>
      <c r="BM124" s="268"/>
      <c r="BN124" s="268"/>
      <c r="BO124" s="268"/>
      <c r="BP124" s="268"/>
      <c r="BQ124" s="268"/>
      <c r="BR124" s="268"/>
      <c r="BS124" s="268"/>
      <c r="BT124" s="268"/>
      <c r="BU124" s="268"/>
      <c r="BV124" s="268"/>
      <c r="BW124" s="268"/>
      <c r="BX124" s="268"/>
      <c r="BY124" s="268"/>
      <c r="BZ124" s="268"/>
      <c r="CA124" s="268"/>
      <c r="CB124" s="268"/>
      <c r="CC124" s="268"/>
      <c r="CD124" s="268"/>
      <c r="CE124" s="268"/>
      <c r="CF124" s="268"/>
      <c r="CG124" s="268"/>
      <c r="CH124" s="268"/>
      <c r="CI124" s="268"/>
      <c r="CJ124" s="268"/>
      <c r="CK124" s="268"/>
      <c r="CL124" s="268"/>
      <c r="CM124" s="268"/>
      <c r="CN124" s="268"/>
      <c r="CO124" s="268"/>
      <c r="CP124" s="268"/>
      <c r="CQ124" s="268"/>
      <c r="CR124" s="268"/>
      <c r="CS124" s="268"/>
      <c r="CT124" s="268"/>
      <c r="CU124" s="268"/>
      <c r="CV124" s="268"/>
      <c r="CW124" s="268"/>
      <c r="CX124" s="268"/>
      <c r="CY124" s="268"/>
      <c r="CZ124" s="268"/>
      <c r="DA124" s="268"/>
      <c r="DB124" s="268"/>
      <c r="DC124" s="268"/>
      <c r="DD124" s="268"/>
      <c r="DE124" s="268"/>
      <c r="DF124" s="268"/>
      <c r="DG124" s="268"/>
      <c r="DH124" s="268"/>
      <c r="DI124" s="268"/>
      <c r="DJ124" s="268"/>
      <c r="DK124" s="268"/>
      <c r="DL124" s="268"/>
      <c r="DM124" s="268"/>
      <c r="DN124" s="268"/>
      <c r="DO124" s="268"/>
      <c r="DP124" s="268"/>
      <c r="DQ124" s="268"/>
      <c r="DR124" s="268"/>
      <c r="DS124" s="268"/>
      <c r="DT124" s="268"/>
      <c r="DU124" s="268"/>
      <c r="DV124" s="268"/>
      <c r="DW124" s="268"/>
      <c r="DX124" s="268"/>
      <c r="DY124" s="268"/>
      <c r="DZ124" s="268"/>
      <c r="EA124" s="268"/>
      <c r="EB124" s="268"/>
      <c r="EC124" s="268"/>
      <c r="ED124" s="268"/>
      <c r="EE124" s="268"/>
      <c r="EF124" s="268"/>
      <c r="EG124" s="268"/>
      <c r="EH124" s="268"/>
      <c r="EI124" s="268"/>
      <c r="EJ124" s="268"/>
      <c r="EK124" s="268"/>
      <c r="EL124" s="268"/>
      <c r="EM124" s="268"/>
      <c r="EN124" s="268"/>
      <c r="EO124" s="268"/>
      <c r="EP124" s="268"/>
      <c r="EQ124" s="268"/>
      <c r="ER124" s="268"/>
      <c r="ES124" s="268"/>
      <c r="ET124" s="268"/>
      <c r="EU124" s="268"/>
      <c r="EV124" s="268"/>
      <c r="EW124" s="268"/>
      <c r="EX124" s="268"/>
      <c r="EY124" s="268"/>
      <c r="EZ124" s="268"/>
      <c r="FA124" s="268"/>
      <c r="FB124" s="268"/>
      <c r="FC124" s="268"/>
      <c r="FD124" s="268"/>
      <c r="FE124" s="268"/>
      <c r="FF124" s="268"/>
      <c r="FG124" s="268"/>
      <c r="FH124" s="268"/>
      <c r="FI124" s="268"/>
      <c r="FJ124" s="268"/>
      <c r="FK124" s="268"/>
      <c r="FL124" s="268"/>
      <c r="FM124" s="268"/>
      <c r="FN124" s="268"/>
      <c r="FO124" s="268"/>
      <c r="FP124" s="268"/>
      <c r="FQ124" s="268"/>
      <c r="FR124" s="268"/>
      <c r="FS124" s="268"/>
      <c r="FT124" s="268"/>
      <c r="FU124" s="268"/>
      <c r="FV124" s="268"/>
      <c r="FW124" s="268"/>
      <c r="FX124" s="268"/>
      <c r="FY124" s="268"/>
      <c r="FZ124" s="268"/>
      <c r="GA124" s="268"/>
      <c r="GB124" s="268"/>
      <c r="GC124" s="268"/>
      <c r="GD124" s="268"/>
      <c r="GE124" s="268"/>
      <c r="GF124" s="268"/>
      <c r="GG124" s="268"/>
      <c r="GH124" s="268"/>
      <c r="GI124" s="268"/>
      <c r="GJ124" s="268"/>
      <c r="GK124" s="268"/>
      <c r="GL124" s="268"/>
      <c r="GM124" s="268"/>
      <c r="GN124" s="268"/>
      <c r="GO124" s="268"/>
      <c r="GP124" s="268"/>
      <c r="GQ124" s="268"/>
      <c r="GR124" s="268"/>
      <c r="GS124" s="268"/>
      <c r="GT124" s="268"/>
      <c r="GU124" s="268"/>
      <c r="GV124" s="268"/>
      <c r="GW124" s="268"/>
      <c r="GX124" s="268"/>
      <c r="GY124" s="268"/>
      <c r="GZ124" s="268"/>
      <c r="HA124" s="268"/>
      <c r="HB124" s="268"/>
      <c r="HC124" s="268"/>
      <c r="HD124" s="268"/>
      <c r="HE124" s="268"/>
      <c r="HF124" s="268"/>
      <c r="HG124" s="268"/>
      <c r="HH124" s="268"/>
      <c r="HI124" s="268"/>
      <c r="HJ124" s="268"/>
      <c r="HK124" s="268"/>
      <c r="HL124" s="268"/>
      <c r="HM124" s="268"/>
      <c r="HN124" s="268"/>
      <c r="HO124" s="268"/>
      <c r="HP124" s="268"/>
      <c r="HQ124" s="268"/>
      <c r="HR124" s="268"/>
      <c r="HS124" s="268"/>
      <c r="HT124" s="268"/>
      <c r="HU124" s="268"/>
      <c r="HV124" s="268"/>
      <c r="HW124" s="268"/>
      <c r="HX124" s="268"/>
      <c r="HY124" s="268"/>
      <c r="HZ124" s="268"/>
      <c r="IA124" s="268"/>
      <c r="IB124" s="268"/>
      <c r="IC124" s="268"/>
      <c r="ID124" s="268"/>
      <c r="IE124" s="268"/>
      <c r="IF124" s="268"/>
      <c r="IG124" s="268"/>
      <c r="IH124" s="268"/>
      <c r="II124" s="268"/>
      <c r="IJ124" s="268"/>
      <c r="IK124" s="268"/>
      <c r="IL124" s="268"/>
      <c r="IM124" s="268"/>
      <c r="IN124" s="268"/>
      <c r="IO124" s="268"/>
      <c r="IP124" s="268"/>
      <c r="IQ124" s="268"/>
      <c r="IR124" s="268"/>
      <c r="IS124" s="268"/>
      <c r="IT124" s="268"/>
      <c r="IU124" s="268"/>
      <c r="IV124" s="268"/>
    </row>
    <row r="125" spans="1:256" s="267" customFormat="1">
      <c r="A125" s="268" t="s">
        <v>511</v>
      </c>
      <c r="B125" s="267">
        <v>0.3</v>
      </c>
      <c r="C125" s="267">
        <v>2.4</v>
      </c>
      <c r="D125" s="267">
        <v>3</v>
      </c>
      <c r="E125" s="267">
        <v>1.25</v>
      </c>
      <c r="F125" s="267">
        <v>1.6422535700000001</v>
      </c>
      <c r="G125" s="267">
        <v>14</v>
      </c>
      <c r="H125" s="268">
        <v>3</v>
      </c>
      <c r="I125" s="268"/>
      <c r="J125" s="268"/>
      <c r="K125" s="268"/>
      <c r="L125" s="268"/>
      <c r="M125" s="268"/>
      <c r="N125" s="268"/>
      <c r="O125" s="268"/>
      <c r="P125" s="268"/>
      <c r="Q125" s="268"/>
      <c r="R125" s="268"/>
      <c r="S125" s="268"/>
      <c r="T125" s="268"/>
      <c r="U125" s="268"/>
      <c r="V125" s="268"/>
      <c r="W125" s="268"/>
      <c r="X125" s="268"/>
      <c r="Y125" s="268"/>
      <c r="Z125" s="268"/>
      <c r="AA125" s="268"/>
      <c r="AB125" s="268"/>
      <c r="AC125" s="268"/>
      <c r="AD125" s="268"/>
      <c r="AE125" s="268"/>
      <c r="AF125" s="268"/>
      <c r="AG125" s="268"/>
      <c r="AH125" s="268"/>
      <c r="AI125" s="268"/>
      <c r="AJ125" s="268"/>
      <c r="AK125" s="268"/>
      <c r="AL125" s="268"/>
      <c r="AM125" s="268"/>
      <c r="AN125" s="268"/>
      <c r="AO125" s="268"/>
      <c r="AP125" s="268"/>
      <c r="AQ125" s="268"/>
      <c r="AR125" s="268"/>
      <c r="AS125" s="268"/>
      <c r="AT125" s="268"/>
      <c r="AU125" s="268"/>
      <c r="AV125" s="268"/>
      <c r="AW125" s="268"/>
      <c r="AX125" s="268"/>
      <c r="AY125" s="268"/>
      <c r="AZ125" s="268"/>
      <c r="BA125" s="268"/>
      <c r="BB125" s="268"/>
      <c r="BC125" s="268"/>
      <c r="BD125" s="268"/>
      <c r="BE125" s="268"/>
      <c r="BF125" s="268"/>
      <c r="BG125" s="268"/>
      <c r="BH125" s="268"/>
      <c r="BI125" s="268"/>
      <c r="BJ125" s="268"/>
      <c r="BK125" s="268"/>
      <c r="BL125" s="268"/>
      <c r="BM125" s="268"/>
      <c r="BN125" s="268"/>
      <c r="BO125" s="268"/>
      <c r="BP125" s="268"/>
      <c r="BQ125" s="268"/>
      <c r="BR125" s="268"/>
      <c r="BS125" s="268"/>
      <c r="BT125" s="268"/>
      <c r="BU125" s="268"/>
      <c r="BV125" s="268"/>
      <c r="BW125" s="268"/>
      <c r="BX125" s="268"/>
      <c r="BY125" s="268"/>
      <c r="BZ125" s="268"/>
      <c r="CA125" s="268"/>
      <c r="CB125" s="268"/>
      <c r="CC125" s="268"/>
      <c r="CD125" s="268"/>
      <c r="CE125" s="268"/>
      <c r="CF125" s="268"/>
      <c r="CG125" s="268"/>
      <c r="CH125" s="268"/>
      <c r="CI125" s="268"/>
      <c r="CJ125" s="268"/>
      <c r="CK125" s="268"/>
      <c r="CL125" s="268"/>
      <c r="CM125" s="268"/>
      <c r="CN125" s="268"/>
      <c r="CO125" s="268"/>
      <c r="CP125" s="268"/>
      <c r="CQ125" s="268"/>
      <c r="CR125" s="268"/>
      <c r="CS125" s="268"/>
      <c r="CT125" s="268"/>
      <c r="CU125" s="268"/>
      <c r="CV125" s="268"/>
      <c r="CW125" s="268"/>
      <c r="CX125" s="268"/>
      <c r="CY125" s="268"/>
      <c r="CZ125" s="268"/>
      <c r="DA125" s="268"/>
      <c r="DB125" s="268"/>
      <c r="DC125" s="268"/>
      <c r="DD125" s="268"/>
      <c r="DE125" s="268"/>
      <c r="DF125" s="268"/>
      <c r="DG125" s="268"/>
      <c r="DH125" s="268"/>
      <c r="DI125" s="268"/>
      <c r="DJ125" s="268"/>
      <c r="DK125" s="268"/>
      <c r="DL125" s="268"/>
      <c r="DM125" s="268"/>
      <c r="DN125" s="268"/>
      <c r="DO125" s="268"/>
      <c r="DP125" s="268"/>
      <c r="DQ125" s="268"/>
      <c r="DR125" s="268"/>
      <c r="DS125" s="268"/>
      <c r="DT125" s="268"/>
      <c r="DU125" s="268"/>
      <c r="DV125" s="268"/>
      <c r="DW125" s="268"/>
      <c r="DX125" s="268"/>
      <c r="DY125" s="268"/>
      <c r="DZ125" s="268"/>
      <c r="EA125" s="268"/>
      <c r="EB125" s="268"/>
      <c r="EC125" s="268"/>
      <c r="ED125" s="268"/>
      <c r="EE125" s="268"/>
      <c r="EF125" s="268"/>
      <c r="EG125" s="268"/>
      <c r="EH125" s="268"/>
      <c r="EI125" s="268"/>
      <c r="EJ125" s="268"/>
      <c r="EK125" s="268"/>
      <c r="EL125" s="268"/>
      <c r="EM125" s="268"/>
      <c r="EN125" s="268"/>
      <c r="EO125" s="268"/>
      <c r="EP125" s="268"/>
      <c r="EQ125" s="268"/>
      <c r="ER125" s="268"/>
      <c r="ES125" s="268"/>
      <c r="ET125" s="268"/>
      <c r="EU125" s="268"/>
      <c r="EV125" s="268"/>
      <c r="EW125" s="268"/>
      <c r="EX125" s="268"/>
      <c r="EY125" s="268"/>
      <c r="EZ125" s="268"/>
      <c r="FA125" s="268"/>
      <c r="FB125" s="268"/>
      <c r="FC125" s="268"/>
      <c r="FD125" s="268"/>
      <c r="FE125" s="268"/>
      <c r="FF125" s="268"/>
      <c r="FG125" s="268"/>
      <c r="FH125" s="268"/>
      <c r="FI125" s="268"/>
      <c r="FJ125" s="268"/>
      <c r="FK125" s="268"/>
      <c r="FL125" s="268"/>
      <c r="FM125" s="268"/>
      <c r="FN125" s="268"/>
      <c r="FO125" s="268"/>
      <c r="FP125" s="268"/>
      <c r="FQ125" s="268"/>
      <c r="FR125" s="268"/>
      <c r="FS125" s="268"/>
      <c r="FT125" s="268"/>
      <c r="FU125" s="268"/>
      <c r="FV125" s="268"/>
      <c r="FW125" s="268"/>
      <c r="FX125" s="268"/>
      <c r="FY125" s="268"/>
      <c r="FZ125" s="268"/>
      <c r="GA125" s="268"/>
      <c r="GB125" s="268"/>
      <c r="GC125" s="268"/>
      <c r="GD125" s="268"/>
      <c r="GE125" s="268"/>
      <c r="GF125" s="268"/>
      <c r="GG125" s="268"/>
      <c r="GH125" s="268"/>
      <c r="GI125" s="268"/>
      <c r="GJ125" s="268"/>
      <c r="GK125" s="268"/>
      <c r="GL125" s="268"/>
      <c r="GM125" s="268"/>
      <c r="GN125" s="268"/>
      <c r="GO125" s="268"/>
      <c r="GP125" s="268"/>
      <c r="GQ125" s="268"/>
      <c r="GR125" s="268"/>
      <c r="GS125" s="268"/>
      <c r="GT125" s="268"/>
      <c r="GU125" s="268"/>
      <c r="GV125" s="268"/>
      <c r="GW125" s="268"/>
      <c r="GX125" s="268"/>
      <c r="GY125" s="268"/>
      <c r="GZ125" s="268"/>
      <c r="HA125" s="268"/>
      <c r="HB125" s="268"/>
      <c r="HC125" s="268"/>
      <c r="HD125" s="268"/>
      <c r="HE125" s="268"/>
      <c r="HF125" s="268"/>
      <c r="HG125" s="268"/>
      <c r="HH125" s="268"/>
      <c r="HI125" s="268"/>
      <c r="HJ125" s="268"/>
      <c r="HK125" s="268"/>
      <c r="HL125" s="268"/>
      <c r="HM125" s="268"/>
      <c r="HN125" s="268"/>
      <c r="HO125" s="268"/>
      <c r="HP125" s="268"/>
      <c r="HQ125" s="268"/>
      <c r="HR125" s="268"/>
      <c r="HS125" s="268"/>
      <c r="HT125" s="268"/>
      <c r="HU125" s="268"/>
      <c r="HV125" s="268"/>
      <c r="HW125" s="268"/>
      <c r="HX125" s="268"/>
      <c r="HY125" s="268"/>
      <c r="HZ125" s="268"/>
      <c r="IA125" s="268"/>
      <c r="IB125" s="268"/>
      <c r="IC125" s="268"/>
      <c r="ID125" s="268"/>
      <c r="IE125" s="268"/>
      <c r="IF125" s="268"/>
      <c r="IG125" s="268"/>
      <c r="IH125" s="268"/>
      <c r="II125" s="268"/>
      <c r="IJ125" s="268"/>
      <c r="IK125" s="268"/>
      <c r="IL125" s="268"/>
      <c r="IM125" s="268"/>
      <c r="IN125" s="268"/>
      <c r="IO125" s="268"/>
      <c r="IP125" s="268"/>
      <c r="IQ125" s="268"/>
      <c r="IR125" s="268"/>
      <c r="IS125" s="268"/>
      <c r="IT125" s="268"/>
      <c r="IU125" s="268"/>
      <c r="IV125" s="268"/>
    </row>
    <row r="126" spans="1:256" s="267" customFormat="1">
      <c r="A126" s="268" t="s">
        <v>511</v>
      </c>
      <c r="B126" s="267">
        <v>3.85</v>
      </c>
      <c r="C126" s="267">
        <v>6.35</v>
      </c>
      <c r="D126" s="267">
        <v>3</v>
      </c>
      <c r="E126" s="267">
        <v>1.36111111</v>
      </c>
      <c r="F126" s="267">
        <v>1.3427670300000001</v>
      </c>
      <c r="G126" s="267">
        <v>26</v>
      </c>
      <c r="H126" s="268">
        <v>4</v>
      </c>
      <c r="I126" s="268"/>
      <c r="J126" s="268"/>
      <c r="K126" s="268"/>
      <c r="L126" s="268"/>
      <c r="M126" s="268"/>
      <c r="N126" s="268"/>
      <c r="O126" s="268"/>
      <c r="P126" s="268"/>
      <c r="Q126" s="268"/>
      <c r="R126" s="268"/>
      <c r="S126" s="268"/>
      <c r="T126" s="268"/>
      <c r="U126" s="268"/>
      <c r="V126" s="268"/>
      <c r="W126" s="268"/>
      <c r="X126" s="268"/>
      <c r="Y126" s="268"/>
      <c r="Z126" s="268"/>
      <c r="AA126" s="268"/>
      <c r="AB126" s="268"/>
      <c r="AC126" s="268"/>
      <c r="AD126" s="268"/>
      <c r="AE126" s="268"/>
      <c r="AF126" s="268"/>
      <c r="AG126" s="268"/>
      <c r="AH126" s="268"/>
      <c r="AI126" s="268"/>
      <c r="AJ126" s="268"/>
      <c r="AK126" s="268"/>
      <c r="AL126" s="268"/>
      <c r="AM126" s="268"/>
      <c r="AN126" s="268"/>
      <c r="AO126" s="268"/>
      <c r="AP126" s="268"/>
      <c r="AQ126" s="268"/>
      <c r="AR126" s="268"/>
      <c r="AS126" s="268"/>
      <c r="AT126" s="268"/>
      <c r="AU126" s="268"/>
      <c r="AV126" s="268"/>
      <c r="AW126" s="268"/>
      <c r="AX126" s="268"/>
      <c r="AY126" s="268"/>
      <c r="AZ126" s="268"/>
      <c r="BA126" s="268"/>
      <c r="BB126" s="268"/>
      <c r="BC126" s="268"/>
      <c r="BD126" s="268"/>
      <c r="BE126" s="268"/>
      <c r="BF126" s="268"/>
      <c r="BG126" s="268"/>
      <c r="BH126" s="268"/>
      <c r="BI126" s="268"/>
      <c r="BJ126" s="268"/>
      <c r="BK126" s="268"/>
      <c r="BL126" s="268"/>
      <c r="BM126" s="268"/>
      <c r="BN126" s="268"/>
      <c r="BO126" s="268"/>
      <c r="BP126" s="268"/>
      <c r="BQ126" s="268"/>
      <c r="BR126" s="268"/>
      <c r="BS126" s="268"/>
      <c r="BT126" s="268"/>
      <c r="BU126" s="268"/>
      <c r="BV126" s="268"/>
      <c r="BW126" s="268"/>
      <c r="BX126" s="268"/>
      <c r="BY126" s="268"/>
      <c r="BZ126" s="268"/>
      <c r="CA126" s="268"/>
      <c r="CB126" s="268"/>
      <c r="CC126" s="268"/>
      <c r="CD126" s="268"/>
      <c r="CE126" s="268"/>
      <c r="CF126" s="268"/>
      <c r="CG126" s="268"/>
      <c r="CH126" s="268"/>
      <c r="CI126" s="268"/>
      <c r="CJ126" s="268"/>
      <c r="CK126" s="268"/>
      <c r="CL126" s="268"/>
      <c r="CM126" s="268"/>
      <c r="CN126" s="268"/>
      <c r="CO126" s="268"/>
      <c r="CP126" s="268"/>
      <c r="CQ126" s="268"/>
      <c r="CR126" s="268"/>
      <c r="CS126" s="268"/>
      <c r="CT126" s="268"/>
      <c r="CU126" s="268"/>
      <c r="CV126" s="268"/>
      <c r="CW126" s="268"/>
      <c r="CX126" s="268"/>
      <c r="CY126" s="268"/>
      <c r="CZ126" s="268"/>
      <c r="DA126" s="268"/>
      <c r="DB126" s="268"/>
      <c r="DC126" s="268"/>
      <c r="DD126" s="268"/>
      <c r="DE126" s="268"/>
      <c r="DF126" s="268"/>
      <c r="DG126" s="268"/>
      <c r="DH126" s="268"/>
      <c r="DI126" s="268"/>
      <c r="DJ126" s="268"/>
      <c r="DK126" s="268"/>
      <c r="DL126" s="268"/>
      <c r="DM126" s="268"/>
      <c r="DN126" s="268"/>
      <c r="DO126" s="268"/>
      <c r="DP126" s="268"/>
      <c r="DQ126" s="268"/>
      <c r="DR126" s="268"/>
      <c r="DS126" s="268"/>
      <c r="DT126" s="268"/>
      <c r="DU126" s="268"/>
      <c r="DV126" s="268"/>
      <c r="DW126" s="268"/>
      <c r="DX126" s="268"/>
      <c r="DY126" s="268"/>
      <c r="DZ126" s="268"/>
      <c r="EA126" s="268"/>
      <c r="EB126" s="268"/>
      <c r="EC126" s="268"/>
      <c r="ED126" s="268"/>
      <c r="EE126" s="268"/>
      <c r="EF126" s="268"/>
      <c r="EG126" s="268"/>
      <c r="EH126" s="268"/>
      <c r="EI126" s="268"/>
      <c r="EJ126" s="268"/>
      <c r="EK126" s="268"/>
      <c r="EL126" s="268"/>
      <c r="EM126" s="268"/>
      <c r="EN126" s="268"/>
      <c r="EO126" s="268"/>
      <c r="EP126" s="268"/>
      <c r="EQ126" s="268"/>
      <c r="ER126" s="268"/>
      <c r="ES126" s="268"/>
      <c r="ET126" s="268"/>
      <c r="EU126" s="268"/>
      <c r="EV126" s="268"/>
      <c r="EW126" s="268"/>
      <c r="EX126" s="268"/>
      <c r="EY126" s="268"/>
      <c r="EZ126" s="268"/>
      <c r="FA126" s="268"/>
      <c r="FB126" s="268"/>
      <c r="FC126" s="268"/>
      <c r="FD126" s="268"/>
      <c r="FE126" s="268"/>
      <c r="FF126" s="268"/>
      <c r="FG126" s="268"/>
      <c r="FH126" s="268"/>
      <c r="FI126" s="268"/>
      <c r="FJ126" s="268"/>
      <c r="FK126" s="268"/>
      <c r="FL126" s="268"/>
      <c r="FM126" s="268"/>
      <c r="FN126" s="268"/>
      <c r="FO126" s="268"/>
      <c r="FP126" s="268"/>
      <c r="FQ126" s="268"/>
      <c r="FR126" s="268"/>
      <c r="FS126" s="268"/>
      <c r="FT126" s="268"/>
      <c r="FU126" s="268"/>
      <c r="FV126" s="268"/>
      <c r="FW126" s="268"/>
      <c r="FX126" s="268"/>
      <c r="FY126" s="268"/>
      <c r="FZ126" s="268"/>
      <c r="GA126" s="268"/>
      <c r="GB126" s="268"/>
      <c r="GC126" s="268"/>
      <c r="GD126" s="268"/>
      <c r="GE126" s="268"/>
      <c r="GF126" s="268"/>
      <c r="GG126" s="268"/>
      <c r="GH126" s="268"/>
      <c r="GI126" s="268"/>
      <c r="GJ126" s="268"/>
      <c r="GK126" s="268"/>
      <c r="GL126" s="268"/>
      <c r="GM126" s="268"/>
      <c r="GN126" s="268"/>
      <c r="GO126" s="268"/>
      <c r="GP126" s="268"/>
      <c r="GQ126" s="268"/>
      <c r="GR126" s="268"/>
      <c r="GS126" s="268"/>
      <c r="GT126" s="268"/>
      <c r="GU126" s="268"/>
      <c r="GV126" s="268"/>
      <c r="GW126" s="268"/>
      <c r="GX126" s="268"/>
      <c r="GY126" s="268"/>
      <c r="GZ126" s="268"/>
      <c r="HA126" s="268"/>
      <c r="HB126" s="268"/>
      <c r="HC126" s="268"/>
      <c r="HD126" s="268"/>
      <c r="HE126" s="268"/>
      <c r="HF126" s="268"/>
      <c r="HG126" s="268"/>
      <c r="HH126" s="268"/>
      <c r="HI126" s="268"/>
      <c r="HJ126" s="268"/>
      <c r="HK126" s="268"/>
      <c r="HL126" s="268"/>
      <c r="HM126" s="268"/>
      <c r="HN126" s="268"/>
      <c r="HO126" s="268"/>
      <c r="HP126" s="268"/>
      <c r="HQ126" s="268"/>
      <c r="HR126" s="268"/>
      <c r="HS126" s="268"/>
      <c r="HT126" s="268"/>
      <c r="HU126" s="268"/>
      <c r="HV126" s="268"/>
      <c r="HW126" s="268"/>
      <c r="HX126" s="268"/>
      <c r="HY126" s="268"/>
      <c r="HZ126" s="268"/>
      <c r="IA126" s="268"/>
      <c r="IB126" s="268"/>
      <c r="IC126" s="268"/>
      <c r="ID126" s="268"/>
      <c r="IE126" s="268"/>
      <c r="IF126" s="268"/>
      <c r="IG126" s="268"/>
      <c r="IH126" s="268"/>
      <c r="II126" s="268"/>
      <c r="IJ126" s="268"/>
      <c r="IK126" s="268"/>
      <c r="IL126" s="268"/>
      <c r="IM126" s="268"/>
      <c r="IN126" s="268"/>
      <c r="IO126" s="268"/>
      <c r="IP126" s="268"/>
      <c r="IQ126" s="268"/>
      <c r="IR126" s="268"/>
      <c r="IS126" s="268"/>
      <c r="IT126" s="268"/>
      <c r="IU126" s="268"/>
      <c r="IV126" s="268"/>
    </row>
    <row r="127" spans="1:256" s="267" customFormat="1">
      <c r="A127" s="268" t="s">
        <v>511</v>
      </c>
      <c r="B127" s="268">
        <v>12</v>
      </c>
      <c r="C127" s="268">
        <v>13</v>
      </c>
      <c r="D127" s="267">
        <v>2</v>
      </c>
      <c r="E127" s="268">
        <v>1.1000000000000001</v>
      </c>
      <c r="F127" s="267">
        <v>0.74609679494659298</v>
      </c>
      <c r="G127" s="267">
        <v>17</v>
      </c>
      <c r="H127" s="268">
        <v>13</v>
      </c>
      <c r="I127" s="268"/>
      <c r="J127" s="268"/>
      <c r="K127" s="268"/>
      <c r="L127" s="268"/>
      <c r="M127" s="268"/>
      <c r="N127" s="268"/>
      <c r="O127" s="268"/>
      <c r="P127" s="268"/>
      <c r="Q127" s="268"/>
      <c r="R127" s="268"/>
      <c r="S127" s="268"/>
      <c r="T127" s="268"/>
      <c r="U127" s="268"/>
      <c r="V127" s="268"/>
      <c r="W127" s="268"/>
      <c r="X127" s="268"/>
      <c r="Y127" s="268"/>
      <c r="Z127" s="268"/>
      <c r="AA127" s="268"/>
      <c r="AB127" s="268"/>
      <c r="AC127" s="268"/>
      <c r="AD127" s="268"/>
      <c r="AE127" s="268"/>
      <c r="AF127" s="268"/>
      <c r="AG127" s="268"/>
      <c r="AH127" s="268"/>
      <c r="AI127" s="268"/>
      <c r="AJ127" s="268"/>
      <c r="AK127" s="268"/>
      <c r="AL127" s="268"/>
      <c r="AM127" s="268"/>
      <c r="AN127" s="268"/>
      <c r="AO127" s="268"/>
      <c r="AP127" s="268"/>
      <c r="AQ127" s="268"/>
      <c r="AR127" s="268"/>
      <c r="AS127" s="268"/>
      <c r="AT127" s="268"/>
      <c r="AU127" s="268"/>
      <c r="AV127" s="268"/>
      <c r="AW127" s="268"/>
      <c r="AX127" s="268"/>
      <c r="AY127" s="268"/>
      <c r="AZ127" s="268"/>
      <c r="BA127" s="268"/>
      <c r="BB127" s="268"/>
      <c r="BC127" s="268"/>
      <c r="BD127" s="268"/>
      <c r="BE127" s="268"/>
      <c r="BF127" s="268"/>
      <c r="BG127" s="268"/>
      <c r="BH127" s="268"/>
      <c r="BI127" s="268"/>
      <c r="BJ127" s="268"/>
      <c r="BK127" s="268"/>
      <c r="BL127" s="268"/>
      <c r="BM127" s="268"/>
      <c r="BN127" s="268"/>
      <c r="BO127" s="268"/>
      <c r="BP127" s="268"/>
      <c r="BQ127" s="268"/>
      <c r="BR127" s="268"/>
      <c r="BS127" s="268"/>
      <c r="BT127" s="268"/>
      <c r="BU127" s="268"/>
      <c r="BV127" s="268"/>
      <c r="BW127" s="268"/>
      <c r="BX127" s="268"/>
      <c r="BY127" s="268"/>
      <c r="BZ127" s="268"/>
      <c r="CA127" s="268"/>
      <c r="CB127" s="268"/>
      <c r="CC127" s="268"/>
      <c r="CD127" s="268"/>
      <c r="CE127" s="268"/>
      <c r="CF127" s="268"/>
      <c r="CG127" s="268"/>
      <c r="CH127" s="268"/>
      <c r="CI127" s="268"/>
      <c r="CJ127" s="268"/>
      <c r="CK127" s="268"/>
      <c r="CL127" s="268"/>
      <c r="CM127" s="268"/>
      <c r="CN127" s="268"/>
      <c r="CO127" s="268"/>
      <c r="CP127" s="268"/>
      <c r="CQ127" s="268"/>
      <c r="CR127" s="268"/>
      <c r="CS127" s="268"/>
      <c r="CT127" s="268"/>
      <c r="CU127" s="268"/>
      <c r="CV127" s="268"/>
      <c r="CW127" s="268"/>
      <c r="CX127" s="268"/>
      <c r="CY127" s="268"/>
      <c r="CZ127" s="268"/>
      <c r="DA127" s="268"/>
      <c r="DB127" s="268"/>
      <c r="DC127" s="268"/>
      <c r="DD127" s="268"/>
      <c r="DE127" s="268"/>
      <c r="DF127" s="268"/>
      <c r="DG127" s="268"/>
      <c r="DH127" s="268"/>
      <c r="DI127" s="268"/>
      <c r="DJ127" s="268"/>
      <c r="DK127" s="268"/>
      <c r="DL127" s="268"/>
      <c r="DM127" s="268"/>
      <c r="DN127" s="268"/>
      <c r="DO127" s="268"/>
      <c r="DP127" s="268"/>
      <c r="DQ127" s="268"/>
      <c r="DR127" s="268"/>
      <c r="DS127" s="268"/>
      <c r="DT127" s="268"/>
      <c r="DU127" s="268"/>
      <c r="DV127" s="268"/>
      <c r="DW127" s="268"/>
      <c r="DX127" s="268"/>
      <c r="DY127" s="268"/>
      <c r="DZ127" s="268"/>
      <c r="EA127" s="268"/>
      <c r="EB127" s="268"/>
      <c r="EC127" s="268"/>
      <c r="ED127" s="268"/>
      <c r="EE127" s="268"/>
      <c r="EF127" s="268"/>
      <c r="EG127" s="268"/>
      <c r="EH127" s="268"/>
      <c r="EI127" s="268"/>
      <c r="EJ127" s="268"/>
      <c r="EK127" s="268"/>
      <c r="EL127" s="268"/>
      <c r="EM127" s="268"/>
      <c r="EN127" s="268"/>
      <c r="EO127" s="268"/>
      <c r="EP127" s="268"/>
      <c r="EQ127" s="268"/>
      <c r="ER127" s="268"/>
      <c r="ES127" s="268"/>
      <c r="ET127" s="268"/>
      <c r="EU127" s="268"/>
      <c r="EV127" s="268"/>
      <c r="EW127" s="268"/>
      <c r="EX127" s="268"/>
      <c r="EY127" s="268"/>
      <c r="EZ127" s="268"/>
      <c r="FA127" s="268"/>
      <c r="FB127" s="268"/>
      <c r="FC127" s="268"/>
      <c r="FD127" s="268"/>
      <c r="FE127" s="268"/>
      <c r="FF127" s="268"/>
      <c r="FG127" s="268"/>
      <c r="FH127" s="268"/>
      <c r="FI127" s="268"/>
      <c r="FJ127" s="268"/>
      <c r="FK127" s="268"/>
      <c r="FL127" s="268"/>
      <c r="FM127" s="268"/>
      <c r="FN127" s="268"/>
      <c r="FO127" s="268"/>
      <c r="FP127" s="268"/>
      <c r="FQ127" s="268"/>
      <c r="FR127" s="268"/>
      <c r="FS127" s="268"/>
      <c r="FT127" s="268"/>
      <c r="FU127" s="268"/>
      <c r="FV127" s="268"/>
      <c r="FW127" s="268"/>
      <c r="FX127" s="268"/>
      <c r="FY127" s="268"/>
      <c r="FZ127" s="268"/>
      <c r="GA127" s="268"/>
      <c r="GB127" s="268"/>
      <c r="GC127" s="268"/>
      <c r="GD127" s="268"/>
      <c r="GE127" s="268"/>
      <c r="GF127" s="268"/>
      <c r="GG127" s="268"/>
      <c r="GH127" s="268"/>
      <c r="GI127" s="268"/>
      <c r="GJ127" s="268"/>
      <c r="GK127" s="268"/>
      <c r="GL127" s="268"/>
      <c r="GM127" s="268"/>
      <c r="GN127" s="268"/>
      <c r="GO127" s="268"/>
      <c r="GP127" s="268"/>
      <c r="GQ127" s="268"/>
      <c r="GR127" s="268"/>
      <c r="GS127" s="268"/>
      <c r="GT127" s="268"/>
      <c r="GU127" s="268"/>
      <c r="GV127" s="268"/>
      <c r="GW127" s="268"/>
      <c r="GX127" s="268"/>
      <c r="GY127" s="268"/>
      <c r="GZ127" s="268"/>
      <c r="HA127" s="268"/>
      <c r="HB127" s="268"/>
      <c r="HC127" s="268"/>
      <c r="HD127" s="268"/>
      <c r="HE127" s="268"/>
      <c r="HF127" s="268"/>
      <c r="HG127" s="268"/>
      <c r="HH127" s="268"/>
      <c r="HI127" s="268"/>
      <c r="HJ127" s="268"/>
      <c r="HK127" s="268"/>
      <c r="HL127" s="268"/>
      <c r="HM127" s="268"/>
      <c r="HN127" s="268"/>
      <c r="HO127" s="268"/>
      <c r="HP127" s="268"/>
      <c r="HQ127" s="268"/>
      <c r="HR127" s="268"/>
      <c r="HS127" s="268"/>
      <c r="HT127" s="268"/>
      <c r="HU127" s="268"/>
      <c r="HV127" s="268"/>
      <c r="HW127" s="268"/>
      <c r="HX127" s="268"/>
      <c r="HY127" s="268"/>
      <c r="HZ127" s="268"/>
      <c r="IA127" s="268"/>
      <c r="IB127" s="268"/>
      <c r="IC127" s="268"/>
      <c r="ID127" s="268"/>
      <c r="IE127" s="268"/>
      <c r="IF127" s="268"/>
      <c r="IG127" s="268"/>
      <c r="IH127" s="268"/>
      <c r="II127" s="268"/>
      <c r="IJ127" s="268"/>
      <c r="IK127" s="268"/>
      <c r="IL127" s="268"/>
      <c r="IM127" s="268"/>
      <c r="IN127" s="268"/>
      <c r="IO127" s="268"/>
      <c r="IP127" s="268"/>
      <c r="IQ127" s="268"/>
      <c r="IR127" s="268"/>
      <c r="IS127" s="268"/>
      <c r="IT127" s="268"/>
      <c r="IU127" s="268"/>
      <c r="IV127" s="268"/>
    </row>
    <row r="128" spans="1:256" s="267" customFormat="1">
      <c r="A128" s="268" t="s">
        <v>511</v>
      </c>
      <c r="B128" s="267">
        <v>0.5</v>
      </c>
      <c r="C128" s="267">
        <v>3</v>
      </c>
      <c r="D128" s="267">
        <v>2</v>
      </c>
      <c r="E128" s="267">
        <v>1.4444444439999999</v>
      </c>
      <c r="F128" s="267">
        <v>1.0482123999999999</v>
      </c>
      <c r="G128" s="267">
        <v>20</v>
      </c>
      <c r="H128" s="268">
        <v>3</v>
      </c>
      <c r="I128" s="268"/>
      <c r="J128" s="268"/>
      <c r="K128" s="268"/>
      <c r="L128" s="268"/>
      <c r="M128" s="268"/>
      <c r="N128" s="268"/>
      <c r="O128" s="268"/>
      <c r="P128" s="268"/>
      <c r="Q128" s="268"/>
      <c r="R128" s="268"/>
      <c r="S128" s="268"/>
      <c r="T128" s="268"/>
      <c r="U128" s="268"/>
      <c r="V128" s="268"/>
      <c r="W128" s="268"/>
      <c r="X128" s="268"/>
      <c r="Y128" s="268"/>
      <c r="Z128" s="268"/>
      <c r="AA128" s="268"/>
      <c r="AB128" s="268"/>
      <c r="AC128" s="268"/>
      <c r="AD128" s="268"/>
      <c r="AE128" s="268"/>
      <c r="AF128" s="268"/>
      <c r="AG128" s="268"/>
      <c r="AH128" s="268"/>
      <c r="AI128" s="268"/>
      <c r="AJ128" s="268"/>
      <c r="AK128" s="268"/>
      <c r="AL128" s="268"/>
      <c r="AM128" s="268"/>
      <c r="AN128" s="268"/>
      <c r="AO128" s="268"/>
      <c r="AP128" s="268"/>
      <c r="AQ128" s="268"/>
      <c r="AR128" s="268"/>
      <c r="AS128" s="268"/>
      <c r="AT128" s="268"/>
      <c r="AU128" s="268"/>
      <c r="AV128" s="268"/>
      <c r="AW128" s="268"/>
      <c r="AX128" s="268"/>
      <c r="AY128" s="268"/>
      <c r="AZ128" s="268"/>
      <c r="BA128" s="268"/>
      <c r="BB128" s="268"/>
      <c r="BC128" s="268"/>
      <c r="BD128" s="268"/>
      <c r="BE128" s="268"/>
      <c r="BF128" s="268"/>
      <c r="BG128" s="268"/>
      <c r="BH128" s="268"/>
      <c r="BI128" s="268"/>
      <c r="BJ128" s="268"/>
      <c r="BK128" s="268"/>
      <c r="BL128" s="268"/>
      <c r="BM128" s="268"/>
      <c r="BN128" s="268"/>
      <c r="BO128" s="268"/>
      <c r="BP128" s="268"/>
      <c r="BQ128" s="268"/>
      <c r="BR128" s="268"/>
      <c r="BS128" s="268"/>
      <c r="BT128" s="268"/>
      <c r="BU128" s="268"/>
      <c r="BV128" s="268"/>
      <c r="BW128" s="268"/>
      <c r="BX128" s="268"/>
      <c r="BY128" s="268"/>
      <c r="BZ128" s="268"/>
      <c r="CA128" s="268"/>
      <c r="CB128" s="268"/>
      <c r="CC128" s="268"/>
      <c r="CD128" s="268"/>
      <c r="CE128" s="268"/>
      <c r="CF128" s="268"/>
      <c r="CG128" s="268"/>
      <c r="CH128" s="268"/>
      <c r="CI128" s="268"/>
      <c r="CJ128" s="268"/>
      <c r="CK128" s="268"/>
      <c r="CL128" s="268"/>
      <c r="CM128" s="268"/>
      <c r="CN128" s="268"/>
      <c r="CO128" s="268"/>
      <c r="CP128" s="268"/>
      <c r="CQ128" s="268"/>
      <c r="CR128" s="268"/>
      <c r="CS128" s="268"/>
      <c r="CT128" s="268"/>
      <c r="CU128" s="268"/>
      <c r="CV128" s="268"/>
      <c r="CW128" s="268"/>
      <c r="CX128" s="268"/>
      <c r="CY128" s="268"/>
      <c r="CZ128" s="268"/>
      <c r="DA128" s="268"/>
      <c r="DB128" s="268"/>
      <c r="DC128" s="268"/>
      <c r="DD128" s="268"/>
      <c r="DE128" s="268"/>
      <c r="DF128" s="268"/>
      <c r="DG128" s="268"/>
      <c r="DH128" s="268"/>
      <c r="DI128" s="268"/>
      <c r="DJ128" s="268"/>
      <c r="DK128" s="268"/>
      <c r="DL128" s="268"/>
      <c r="DM128" s="268"/>
      <c r="DN128" s="268"/>
      <c r="DO128" s="268"/>
      <c r="DP128" s="268"/>
      <c r="DQ128" s="268"/>
      <c r="DR128" s="268"/>
      <c r="DS128" s="268"/>
      <c r="DT128" s="268"/>
      <c r="DU128" s="268"/>
      <c r="DV128" s="268"/>
      <c r="DW128" s="268"/>
      <c r="DX128" s="268"/>
      <c r="DY128" s="268"/>
      <c r="DZ128" s="268"/>
      <c r="EA128" s="268"/>
      <c r="EB128" s="268"/>
      <c r="EC128" s="268"/>
      <c r="ED128" s="268"/>
      <c r="EE128" s="268"/>
      <c r="EF128" s="268"/>
      <c r="EG128" s="268"/>
      <c r="EH128" s="268"/>
      <c r="EI128" s="268"/>
      <c r="EJ128" s="268"/>
      <c r="EK128" s="268"/>
      <c r="EL128" s="268"/>
      <c r="EM128" s="268"/>
      <c r="EN128" s="268"/>
      <c r="EO128" s="268"/>
      <c r="EP128" s="268"/>
      <c r="EQ128" s="268"/>
      <c r="ER128" s="268"/>
      <c r="ES128" s="268"/>
      <c r="ET128" s="268"/>
      <c r="EU128" s="268"/>
      <c r="EV128" s="268"/>
      <c r="EW128" s="268"/>
      <c r="EX128" s="268"/>
      <c r="EY128" s="268"/>
      <c r="EZ128" s="268"/>
      <c r="FA128" s="268"/>
      <c r="FB128" s="268"/>
      <c r="FC128" s="268"/>
      <c r="FD128" s="268"/>
      <c r="FE128" s="268"/>
      <c r="FF128" s="268"/>
      <c r="FG128" s="268"/>
      <c r="FH128" s="268"/>
      <c r="FI128" s="268"/>
      <c r="FJ128" s="268"/>
      <c r="FK128" s="268"/>
      <c r="FL128" s="268"/>
      <c r="FM128" s="268"/>
      <c r="FN128" s="268"/>
      <c r="FO128" s="268"/>
      <c r="FP128" s="268"/>
      <c r="FQ128" s="268"/>
      <c r="FR128" s="268"/>
      <c r="FS128" s="268"/>
      <c r="FT128" s="268"/>
      <c r="FU128" s="268"/>
      <c r="FV128" s="268"/>
      <c r="FW128" s="268"/>
      <c r="FX128" s="268"/>
      <c r="FY128" s="268"/>
      <c r="FZ128" s="268"/>
      <c r="GA128" s="268"/>
      <c r="GB128" s="268"/>
      <c r="GC128" s="268"/>
      <c r="GD128" s="268"/>
      <c r="GE128" s="268"/>
      <c r="GF128" s="268"/>
      <c r="GG128" s="268"/>
      <c r="GH128" s="268"/>
      <c r="GI128" s="268"/>
      <c r="GJ128" s="268"/>
      <c r="GK128" s="268"/>
      <c r="GL128" s="268"/>
      <c r="GM128" s="268"/>
      <c r="GN128" s="268"/>
      <c r="GO128" s="268"/>
      <c r="GP128" s="268"/>
      <c r="GQ128" s="268"/>
      <c r="GR128" s="268"/>
      <c r="GS128" s="268"/>
      <c r="GT128" s="268"/>
      <c r="GU128" s="268"/>
      <c r="GV128" s="268"/>
      <c r="GW128" s="268"/>
      <c r="GX128" s="268"/>
      <c r="GY128" s="268"/>
      <c r="GZ128" s="268"/>
      <c r="HA128" s="268"/>
      <c r="HB128" s="268"/>
      <c r="HC128" s="268"/>
      <c r="HD128" s="268"/>
      <c r="HE128" s="268"/>
      <c r="HF128" s="268"/>
      <c r="HG128" s="268"/>
      <c r="HH128" s="268"/>
      <c r="HI128" s="268"/>
      <c r="HJ128" s="268"/>
      <c r="HK128" s="268"/>
      <c r="HL128" s="268"/>
      <c r="HM128" s="268"/>
      <c r="HN128" s="268"/>
      <c r="HO128" s="268"/>
      <c r="HP128" s="268"/>
      <c r="HQ128" s="268"/>
      <c r="HR128" s="268"/>
      <c r="HS128" s="268"/>
      <c r="HT128" s="268"/>
      <c r="HU128" s="268"/>
      <c r="HV128" s="268"/>
      <c r="HW128" s="268"/>
      <c r="HX128" s="268"/>
      <c r="HY128" s="268"/>
      <c r="HZ128" s="268"/>
      <c r="IA128" s="268"/>
      <c r="IB128" s="268"/>
      <c r="IC128" s="268"/>
      <c r="ID128" s="268"/>
      <c r="IE128" s="268"/>
      <c r="IF128" s="268"/>
      <c r="IG128" s="268"/>
      <c r="IH128" s="268"/>
      <c r="II128" s="268"/>
      <c r="IJ128" s="268"/>
      <c r="IK128" s="268"/>
      <c r="IL128" s="268"/>
      <c r="IM128" s="268"/>
      <c r="IN128" s="268"/>
      <c r="IO128" s="268"/>
      <c r="IP128" s="268"/>
      <c r="IQ128" s="268"/>
      <c r="IR128" s="268"/>
      <c r="IS128" s="268"/>
      <c r="IT128" s="268"/>
      <c r="IU128" s="268"/>
      <c r="IV128" s="268"/>
    </row>
    <row r="129" spans="1:256" s="267" customFormat="1">
      <c r="A129" s="268" t="s">
        <v>511</v>
      </c>
      <c r="B129" s="267" t="s">
        <v>170</v>
      </c>
      <c r="C129" s="267" t="s">
        <v>170</v>
      </c>
      <c r="D129" s="267">
        <v>3</v>
      </c>
      <c r="E129" s="267">
        <v>1.31277778</v>
      </c>
      <c r="F129" s="267">
        <v>1.2709537500000001</v>
      </c>
      <c r="G129" s="267">
        <v>15</v>
      </c>
      <c r="H129" s="268">
        <v>12</v>
      </c>
      <c r="I129" s="268"/>
      <c r="J129" s="268"/>
      <c r="K129" s="268"/>
      <c r="L129" s="268"/>
      <c r="M129" s="268"/>
      <c r="N129" s="268"/>
      <c r="O129" s="268"/>
      <c r="P129" s="268"/>
      <c r="Q129" s="268"/>
      <c r="R129" s="268"/>
      <c r="S129" s="268"/>
      <c r="T129" s="268"/>
      <c r="U129" s="268"/>
      <c r="V129" s="268"/>
      <c r="W129" s="268"/>
      <c r="X129" s="268"/>
      <c r="Y129" s="268"/>
      <c r="Z129" s="268"/>
      <c r="AA129" s="268"/>
      <c r="AB129" s="268"/>
      <c r="AC129" s="268"/>
      <c r="AD129" s="268"/>
      <c r="AE129" s="268"/>
      <c r="AF129" s="268"/>
      <c r="AG129" s="268"/>
      <c r="AH129" s="268"/>
      <c r="AI129" s="268"/>
      <c r="AJ129" s="268"/>
      <c r="AK129" s="268"/>
      <c r="AL129" s="268"/>
      <c r="AM129" s="268"/>
      <c r="AN129" s="268"/>
      <c r="AO129" s="268"/>
      <c r="AP129" s="268"/>
      <c r="AQ129" s="268"/>
      <c r="AR129" s="268"/>
      <c r="AS129" s="268"/>
      <c r="AT129" s="268"/>
      <c r="AU129" s="268"/>
      <c r="AV129" s="268"/>
      <c r="AW129" s="268"/>
      <c r="AX129" s="268"/>
      <c r="AY129" s="268"/>
      <c r="AZ129" s="268"/>
      <c r="BA129" s="268"/>
      <c r="BB129" s="268"/>
      <c r="BC129" s="268"/>
      <c r="BD129" s="268"/>
      <c r="BE129" s="268"/>
      <c r="BF129" s="268"/>
      <c r="BG129" s="268"/>
      <c r="BH129" s="268"/>
      <c r="BI129" s="268"/>
      <c r="BJ129" s="268"/>
      <c r="BK129" s="268"/>
      <c r="BL129" s="268"/>
      <c r="BM129" s="268"/>
      <c r="BN129" s="268"/>
      <c r="BO129" s="268"/>
      <c r="BP129" s="268"/>
      <c r="BQ129" s="268"/>
      <c r="BR129" s="268"/>
      <c r="BS129" s="268"/>
      <c r="BT129" s="268"/>
      <c r="BU129" s="268"/>
      <c r="BV129" s="268"/>
      <c r="BW129" s="268"/>
      <c r="BX129" s="268"/>
      <c r="BY129" s="268"/>
      <c r="BZ129" s="268"/>
      <c r="CA129" s="268"/>
      <c r="CB129" s="268"/>
      <c r="CC129" s="268"/>
      <c r="CD129" s="268"/>
      <c r="CE129" s="268"/>
      <c r="CF129" s="268"/>
      <c r="CG129" s="268"/>
      <c r="CH129" s="268"/>
      <c r="CI129" s="268"/>
      <c r="CJ129" s="268"/>
      <c r="CK129" s="268"/>
      <c r="CL129" s="268"/>
      <c r="CM129" s="268"/>
      <c r="CN129" s="268"/>
      <c r="CO129" s="268"/>
      <c r="CP129" s="268"/>
      <c r="CQ129" s="268"/>
      <c r="CR129" s="268"/>
      <c r="CS129" s="268"/>
      <c r="CT129" s="268"/>
      <c r="CU129" s="268"/>
      <c r="CV129" s="268"/>
      <c r="CW129" s="268"/>
      <c r="CX129" s="268"/>
      <c r="CY129" s="268"/>
      <c r="CZ129" s="268"/>
      <c r="DA129" s="268"/>
      <c r="DB129" s="268"/>
      <c r="DC129" s="268"/>
      <c r="DD129" s="268"/>
      <c r="DE129" s="268"/>
      <c r="DF129" s="268"/>
      <c r="DG129" s="268"/>
      <c r="DH129" s="268"/>
      <c r="DI129" s="268"/>
      <c r="DJ129" s="268"/>
      <c r="DK129" s="268"/>
      <c r="DL129" s="268"/>
      <c r="DM129" s="268"/>
      <c r="DN129" s="268"/>
      <c r="DO129" s="268"/>
      <c r="DP129" s="268"/>
      <c r="DQ129" s="268"/>
      <c r="DR129" s="268"/>
      <c r="DS129" s="268"/>
      <c r="DT129" s="268"/>
      <c r="DU129" s="268"/>
      <c r="DV129" s="268"/>
      <c r="DW129" s="268"/>
      <c r="DX129" s="268"/>
      <c r="DY129" s="268"/>
      <c r="DZ129" s="268"/>
      <c r="EA129" s="268"/>
      <c r="EB129" s="268"/>
      <c r="EC129" s="268"/>
      <c r="ED129" s="268"/>
      <c r="EE129" s="268"/>
      <c r="EF129" s="268"/>
      <c r="EG129" s="268"/>
      <c r="EH129" s="268"/>
      <c r="EI129" s="268"/>
      <c r="EJ129" s="268"/>
      <c r="EK129" s="268"/>
      <c r="EL129" s="268"/>
      <c r="EM129" s="268"/>
      <c r="EN129" s="268"/>
      <c r="EO129" s="268"/>
      <c r="EP129" s="268"/>
      <c r="EQ129" s="268"/>
      <c r="ER129" s="268"/>
      <c r="ES129" s="268"/>
      <c r="ET129" s="268"/>
      <c r="EU129" s="268"/>
      <c r="EV129" s="268"/>
      <c r="EW129" s="268"/>
      <c r="EX129" s="268"/>
      <c r="EY129" s="268"/>
      <c r="EZ129" s="268"/>
      <c r="FA129" s="268"/>
      <c r="FB129" s="268"/>
      <c r="FC129" s="268"/>
      <c r="FD129" s="268"/>
      <c r="FE129" s="268"/>
      <c r="FF129" s="268"/>
      <c r="FG129" s="268"/>
      <c r="FH129" s="268"/>
      <c r="FI129" s="268"/>
      <c r="FJ129" s="268"/>
      <c r="FK129" s="268"/>
      <c r="FL129" s="268"/>
      <c r="FM129" s="268"/>
      <c r="FN129" s="268"/>
      <c r="FO129" s="268"/>
      <c r="FP129" s="268"/>
      <c r="FQ129" s="268"/>
      <c r="FR129" s="268"/>
      <c r="FS129" s="268"/>
      <c r="FT129" s="268"/>
      <c r="FU129" s="268"/>
      <c r="FV129" s="268"/>
      <c r="FW129" s="268"/>
      <c r="FX129" s="268"/>
      <c r="FY129" s="268"/>
      <c r="FZ129" s="268"/>
      <c r="GA129" s="268"/>
      <c r="GB129" s="268"/>
      <c r="GC129" s="268"/>
      <c r="GD129" s="268"/>
      <c r="GE129" s="268"/>
      <c r="GF129" s="268"/>
      <c r="GG129" s="268"/>
      <c r="GH129" s="268"/>
      <c r="GI129" s="268"/>
      <c r="GJ129" s="268"/>
      <c r="GK129" s="268"/>
      <c r="GL129" s="268"/>
      <c r="GM129" s="268"/>
      <c r="GN129" s="268"/>
      <c r="GO129" s="268"/>
      <c r="GP129" s="268"/>
      <c r="GQ129" s="268"/>
      <c r="GR129" s="268"/>
      <c r="GS129" s="268"/>
      <c r="GT129" s="268"/>
      <c r="GU129" s="268"/>
      <c r="GV129" s="268"/>
      <c r="GW129" s="268"/>
      <c r="GX129" s="268"/>
      <c r="GY129" s="268"/>
      <c r="GZ129" s="268"/>
      <c r="HA129" s="268"/>
      <c r="HB129" s="268"/>
      <c r="HC129" s="268"/>
      <c r="HD129" s="268"/>
      <c r="HE129" s="268"/>
      <c r="HF129" s="268"/>
      <c r="HG129" s="268"/>
      <c r="HH129" s="268"/>
      <c r="HI129" s="268"/>
      <c r="HJ129" s="268"/>
      <c r="HK129" s="268"/>
      <c r="HL129" s="268"/>
      <c r="HM129" s="268"/>
      <c r="HN129" s="268"/>
      <c r="HO129" s="268"/>
      <c r="HP129" s="268"/>
      <c r="HQ129" s="268"/>
      <c r="HR129" s="268"/>
      <c r="HS129" s="268"/>
      <c r="HT129" s="268"/>
      <c r="HU129" s="268"/>
      <c r="HV129" s="268"/>
      <c r="HW129" s="268"/>
      <c r="HX129" s="268"/>
      <c r="HY129" s="268"/>
      <c r="HZ129" s="268"/>
      <c r="IA129" s="268"/>
      <c r="IB129" s="268"/>
      <c r="IC129" s="268"/>
      <c r="ID129" s="268"/>
      <c r="IE129" s="268"/>
      <c r="IF129" s="268"/>
      <c r="IG129" s="268"/>
      <c r="IH129" s="268"/>
      <c r="II129" s="268"/>
      <c r="IJ129" s="268"/>
      <c r="IK129" s="268"/>
      <c r="IL129" s="268"/>
      <c r="IM129" s="268"/>
      <c r="IN129" s="268"/>
      <c r="IO129" s="268"/>
      <c r="IP129" s="268"/>
      <c r="IQ129" s="268"/>
      <c r="IR129" s="268"/>
      <c r="IS129" s="268"/>
      <c r="IT129" s="268"/>
      <c r="IU129" s="268"/>
      <c r="IV129" s="268"/>
    </row>
    <row r="130" spans="1:256" s="267" customFormat="1">
      <c r="A130" s="268" t="s">
        <v>511</v>
      </c>
      <c r="B130" s="267">
        <v>4.0999999999999996</v>
      </c>
      <c r="C130" s="267">
        <v>4.7</v>
      </c>
      <c r="D130" s="267">
        <v>2</v>
      </c>
      <c r="E130" s="267">
        <v>1.3333333000000001</v>
      </c>
      <c r="F130" s="267">
        <v>1.1896018399999999</v>
      </c>
      <c r="G130" s="267">
        <v>16</v>
      </c>
      <c r="H130" s="268">
        <v>1</v>
      </c>
      <c r="I130" s="268"/>
      <c r="J130" s="268"/>
      <c r="K130" s="268"/>
      <c r="L130" s="268"/>
      <c r="M130" s="268"/>
      <c r="N130" s="268"/>
      <c r="O130" s="268"/>
      <c r="P130" s="268"/>
      <c r="Q130" s="268"/>
      <c r="R130" s="268"/>
      <c r="S130" s="268"/>
      <c r="T130" s="268"/>
      <c r="U130" s="268"/>
      <c r="V130" s="268"/>
      <c r="W130" s="268"/>
      <c r="X130" s="268"/>
      <c r="Y130" s="268"/>
      <c r="Z130" s="268"/>
      <c r="AA130" s="268"/>
      <c r="AB130" s="268"/>
      <c r="AC130" s="268"/>
      <c r="AD130" s="268"/>
      <c r="AE130" s="268"/>
      <c r="AF130" s="268"/>
      <c r="AG130" s="268"/>
      <c r="AH130" s="268"/>
      <c r="AI130" s="268"/>
      <c r="AJ130" s="268"/>
      <c r="AK130" s="268"/>
      <c r="AL130" s="268"/>
      <c r="AM130" s="268"/>
      <c r="AN130" s="268"/>
      <c r="AO130" s="268"/>
      <c r="AP130" s="268"/>
      <c r="AQ130" s="268"/>
      <c r="AR130" s="268"/>
      <c r="AS130" s="268"/>
      <c r="AT130" s="268"/>
      <c r="AU130" s="268"/>
      <c r="AV130" s="268"/>
      <c r="AW130" s="268"/>
      <c r="AX130" s="268"/>
      <c r="AY130" s="268"/>
      <c r="AZ130" s="268"/>
      <c r="BA130" s="268"/>
      <c r="BB130" s="268"/>
      <c r="BC130" s="268"/>
      <c r="BD130" s="268"/>
      <c r="BE130" s="268"/>
      <c r="BF130" s="268"/>
      <c r="BG130" s="268"/>
      <c r="BH130" s="268"/>
      <c r="BI130" s="268"/>
      <c r="BJ130" s="268"/>
      <c r="BK130" s="268"/>
      <c r="BL130" s="268"/>
      <c r="BM130" s="268"/>
      <c r="BN130" s="268"/>
      <c r="BO130" s="268"/>
      <c r="BP130" s="268"/>
      <c r="BQ130" s="268"/>
      <c r="BR130" s="268"/>
      <c r="BS130" s="268"/>
      <c r="BT130" s="268"/>
      <c r="BU130" s="268"/>
      <c r="BV130" s="268"/>
      <c r="BW130" s="268"/>
      <c r="BX130" s="268"/>
      <c r="BY130" s="268"/>
      <c r="BZ130" s="268"/>
      <c r="CA130" s="268"/>
      <c r="CB130" s="268"/>
      <c r="CC130" s="268"/>
      <c r="CD130" s="268"/>
      <c r="CE130" s="268"/>
      <c r="CF130" s="268"/>
      <c r="CG130" s="268"/>
      <c r="CH130" s="268"/>
      <c r="CI130" s="268"/>
      <c r="CJ130" s="268"/>
      <c r="CK130" s="268"/>
      <c r="CL130" s="268"/>
      <c r="CM130" s="268"/>
      <c r="CN130" s="268"/>
      <c r="CO130" s="268"/>
      <c r="CP130" s="268"/>
      <c r="CQ130" s="268"/>
      <c r="CR130" s="268"/>
      <c r="CS130" s="268"/>
      <c r="CT130" s="268"/>
      <c r="CU130" s="268"/>
      <c r="CV130" s="268"/>
      <c r="CW130" s="268"/>
      <c r="CX130" s="268"/>
      <c r="CY130" s="268"/>
      <c r="CZ130" s="268"/>
      <c r="DA130" s="268"/>
      <c r="DB130" s="268"/>
      <c r="DC130" s="268"/>
      <c r="DD130" s="268"/>
      <c r="DE130" s="268"/>
      <c r="DF130" s="268"/>
      <c r="DG130" s="268"/>
      <c r="DH130" s="268"/>
      <c r="DI130" s="268"/>
      <c r="DJ130" s="268"/>
      <c r="DK130" s="268"/>
      <c r="DL130" s="268"/>
      <c r="DM130" s="268"/>
      <c r="DN130" s="268"/>
      <c r="DO130" s="268"/>
      <c r="DP130" s="268"/>
      <c r="DQ130" s="268"/>
      <c r="DR130" s="268"/>
      <c r="DS130" s="268"/>
      <c r="DT130" s="268"/>
      <c r="DU130" s="268"/>
      <c r="DV130" s="268"/>
      <c r="DW130" s="268"/>
      <c r="DX130" s="268"/>
      <c r="DY130" s="268"/>
      <c r="DZ130" s="268"/>
      <c r="EA130" s="268"/>
      <c r="EB130" s="268"/>
      <c r="EC130" s="268"/>
      <c r="ED130" s="268"/>
      <c r="EE130" s="268"/>
      <c r="EF130" s="268"/>
      <c r="EG130" s="268"/>
      <c r="EH130" s="268"/>
      <c r="EI130" s="268"/>
      <c r="EJ130" s="268"/>
      <c r="EK130" s="268"/>
      <c r="EL130" s="268"/>
      <c r="EM130" s="268"/>
      <c r="EN130" s="268"/>
      <c r="EO130" s="268"/>
      <c r="EP130" s="268"/>
      <c r="EQ130" s="268"/>
      <c r="ER130" s="268"/>
      <c r="ES130" s="268"/>
      <c r="ET130" s="268"/>
      <c r="EU130" s="268"/>
      <c r="EV130" s="268"/>
      <c r="EW130" s="268"/>
      <c r="EX130" s="268"/>
      <c r="EY130" s="268"/>
      <c r="EZ130" s="268"/>
      <c r="FA130" s="268"/>
      <c r="FB130" s="268"/>
      <c r="FC130" s="268"/>
      <c r="FD130" s="268"/>
      <c r="FE130" s="268"/>
      <c r="FF130" s="268"/>
      <c r="FG130" s="268"/>
      <c r="FH130" s="268"/>
      <c r="FI130" s="268"/>
      <c r="FJ130" s="268"/>
      <c r="FK130" s="268"/>
      <c r="FL130" s="268"/>
      <c r="FM130" s="268"/>
      <c r="FN130" s="268"/>
      <c r="FO130" s="268"/>
      <c r="FP130" s="268"/>
      <c r="FQ130" s="268"/>
      <c r="FR130" s="268"/>
      <c r="FS130" s="268"/>
      <c r="FT130" s="268"/>
      <c r="FU130" s="268"/>
      <c r="FV130" s="268"/>
      <c r="FW130" s="268"/>
      <c r="FX130" s="268"/>
      <c r="FY130" s="268"/>
      <c r="FZ130" s="268"/>
      <c r="GA130" s="268"/>
      <c r="GB130" s="268"/>
      <c r="GC130" s="268"/>
      <c r="GD130" s="268"/>
      <c r="GE130" s="268"/>
      <c r="GF130" s="268"/>
      <c r="GG130" s="268"/>
      <c r="GH130" s="268"/>
      <c r="GI130" s="268"/>
      <c r="GJ130" s="268"/>
      <c r="GK130" s="268"/>
      <c r="GL130" s="268"/>
      <c r="GM130" s="268"/>
      <c r="GN130" s="268"/>
      <c r="GO130" s="268"/>
      <c r="GP130" s="268"/>
      <c r="GQ130" s="268"/>
      <c r="GR130" s="268"/>
      <c r="GS130" s="268"/>
      <c r="GT130" s="268"/>
      <c r="GU130" s="268"/>
      <c r="GV130" s="268"/>
      <c r="GW130" s="268"/>
      <c r="GX130" s="268"/>
      <c r="GY130" s="268"/>
      <c r="GZ130" s="268"/>
      <c r="HA130" s="268"/>
      <c r="HB130" s="268"/>
      <c r="HC130" s="268"/>
      <c r="HD130" s="268"/>
      <c r="HE130" s="268"/>
      <c r="HF130" s="268"/>
      <c r="HG130" s="268"/>
      <c r="HH130" s="268"/>
      <c r="HI130" s="268"/>
      <c r="HJ130" s="268"/>
      <c r="HK130" s="268"/>
      <c r="HL130" s="268"/>
      <c r="HM130" s="268"/>
      <c r="HN130" s="268"/>
      <c r="HO130" s="268"/>
      <c r="HP130" s="268"/>
      <c r="HQ130" s="268"/>
      <c r="HR130" s="268"/>
      <c r="HS130" s="268"/>
      <c r="HT130" s="268"/>
      <c r="HU130" s="268"/>
      <c r="HV130" s="268"/>
      <c r="HW130" s="268"/>
      <c r="HX130" s="268"/>
      <c r="HY130" s="268"/>
      <c r="HZ130" s="268"/>
      <c r="IA130" s="268"/>
      <c r="IB130" s="268"/>
      <c r="IC130" s="268"/>
      <c r="ID130" s="268"/>
      <c r="IE130" s="268"/>
      <c r="IF130" s="268"/>
      <c r="IG130" s="268"/>
      <c r="IH130" s="268"/>
      <c r="II130" s="268"/>
      <c r="IJ130" s="268"/>
      <c r="IK130" s="268"/>
      <c r="IL130" s="268"/>
      <c r="IM130" s="268"/>
      <c r="IN130" s="268"/>
      <c r="IO130" s="268"/>
      <c r="IP130" s="268"/>
      <c r="IQ130" s="268"/>
      <c r="IR130" s="268"/>
      <c r="IS130" s="268"/>
      <c r="IT130" s="268"/>
      <c r="IU130" s="268"/>
      <c r="IV130" s="268"/>
    </row>
    <row r="131" spans="1:256" s="267" customFormat="1">
      <c r="A131" s="268" t="s">
        <v>511</v>
      </c>
      <c r="B131" s="268">
        <v>3</v>
      </c>
      <c r="C131" s="268">
        <v>5</v>
      </c>
      <c r="D131" s="267">
        <v>2</v>
      </c>
      <c r="E131" s="268">
        <v>1.0222222000000001</v>
      </c>
      <c r="F131" s="268">
        <f>AVERAGE('Data by Q'!I44:I48)</f>
        <v>0.93839698842000685</v>
      </c>
      <c r="G131" s="268">
        <v>11</v>
      </c>
      <c r="H131" s="268">
        <v>7</v>
      </c>
      <c r="I131" s="268"/>
      <c r="J131" s="268"/>
      <c r="K131" s="268"/>
      <c r="L131" s="268"/>
      <c r="M131" s="268"/>
      <c r="N131" s="268"/>
      <c r="O131" s="268"/>
      <c r="P131" s="268"/>
      <c r="Q131" s="268"/>
      <c r="R131" s="268"/>
      <c r="S131" s="268"/>
      <c r="T131" s="268"/>
      <c r="U131" s="268"/>
      <c r="V131" s="268"/>
      <c r="W131" s="268"/>
      <c r="X131" s="268"/>
      <c r="Y131" s="268"/>
      <c r="Z131" s="268"/>
      <c r="AA131" s="268"/>
      <c r="AB131" s="268"/>
      <c r="AC131" s="268"/>
      <c r="AD131" s="268"/>
      <c r="AE131" s="268"/>
      <c r="AF131" s="268"/>
      <c r="AG131" s="268"/>
      <c r="AH131" s="268"/>
      <c r="AI131" s="268"/>
      <c r="AJ131" s="268"/>
      <c r="AK131" s="268"/>
      <c r="AL131" s="268"/>
      <c r="AM131" s="268"/>
      <c r="AN131" s="268"/>
      <c r="AO131" s="268"/>
      <c r="AP131" s="268"/>
      <c r="AQ131" s="268"/>
      <c r="AR131" s="268"/>
      <c r="AS131" s="268"/>
      <c r="AT131" s="268"/>
      <c r="AU131" s="268"/>
      <c r="AV131" s="268"/>
      <c r="AW131" s="268"/>
      <c r="AX131" s="268"/>
      <c r="AY131" s="268"/>
      <c r="AZ131" s="268"/>
      <c r="BA131" s="268"/>
      <c r="BB131" s="268"/>
      <c r="BC131" s="268"/>
      <c r="BD131" s="268"/>
      <c r="BE131" s="268"/>
      <c r="BF131" s="268"/>
      <c r="BG131" s="268"/>
      <c r="BH131" s="268"/>
      <c r="BI131" s="268"/>
      <c r="BJ131" s="268"/>
      <c r="BK131" s="268"/>
      <c r="BL131" s="268"/>
      <c r="BM131" s="268"/>
      <c r="BN131" s="268"/>
      <c r="BO131" s="268"/>
      <c r="BP131" s="268"/>
      <c r="BQ131" s="268"/>
      <c r="BR131" s="268"/>
      <c r="BS131" s="268"/>
      <c r="BT131" s="268"/>
      <c r="BU131" s="268"/>
      <c r="BV131" s="268"/>
      <c r="BW131" s="268"/>
      <c r="BX131" s="268"/>
      <c r="BY131" s="268"/>
      <c r="BZ131" s="268"/>
      <c r="CA131" s="268"/>
      <c r="CB131" s="268"/>
      <c r="CC131" s="268"/>
      <c r="CD131" s="268"/>
      <c r="CE131" s="268"/>
      <c r="CF131" s="268"/>
      <c r="CG131" s="268"/>
      <c r="CH131" s="268"/>
      <c r="CI131" s="268"/>
      <c r="CJ131" s="268"/>
      <c r="CK131" s="268"/>
      <c r="CL131" s="268"/>
      <c r="CM131" s="268"/>
      <c r="CN131" s="268"/>
      <c r="CO131" s="268"/>
      <c r="CP131" s="268"/>
      <c r="CQ131" s="268"/>
      <c r="CR131" s="268"/>
      <c r="CS131" s="268"/>
      <c r="CT131" s="268"/>
      <c r="CU131" s="268"/>
      <c r="CV131" s="268"/>
      <c r="CW131" s="268"/>
      <c r="CX131" s="268"/>
      <c r="CY131" s="268"/>
      <c r="CZ131" s="268"/>
      <c r="DA131" s="268"/>
      <c r="DB131" s="268"/>
      <c r="DC131" s="268"/>
      <c r="DD131" s="268"/>
      <c r="DE131" s="268"/>
      <c r="DF131" s="268"/>
      <c r="DG131" s="268"/>
      <c r="DH131" s="268"/>
      <c r="DI131" s="268"/>
      <c r="DJ131" s="268"/>
      <c r="DK131" s="268"/>
      <c r="DL131" s="268"/>
      <c r="DM131" s="268"/>
      <c r="DN131" s="268"/>
      <c r="DO131" s="268"/>
      <c r="DP131" s="268"/>
      <c r="DQ131" s="268"/>
      <c r="DR131" s="268"/>
      <c r="DS131" s="268"/>
      <c r="DT131" s="268"/>
      <c r="DU131" s="268"/>
      <c r="DV131" s="268"/>
      <c r="DW131" s="268"/>
      <c r="DX131" s="268"/>
      <c r="DY131" s="268"/>
      <c r="DZ131" s="268"/>
      <c r="EA131" s="268"/>
      <c r="EB131" s="268"/>
      <c r="EC131" s="268"/>
      <c r="ED131" s="268"/>
      <c r="EE131" s="268"/>
      <c r="EF131" s="268"/>
      <c r="EG131" s="268"/>
      <c r="EH131" s="268"/>
      <c r="EI131" s="268"/>
      <c r="EJ131" s="268"/>
      <c r="EK131" s="268"/>
      <c r="EL131" s="268"/>
      <c r="EM131" s="268"/>
      <c r="EN131" s="268"/>
      <c r="EO131" s="268"/>
      <c r="EP131" s="268"/>
      <c r="EQ131" s="268"/>
      <c r="ER131" s="268"/>
      <c r="ES131" s="268"/>
      <c r="ET131" s="268"/>
      <c r="EU131" s="268"/>
      <c r="EV131" s="268"/>
      <c r="EW131" s="268"/>
      <c r="EX131" s="268"/>
      <c r="EY131" s="268"/>
      <c r="EZ131" s="268"/>
      <c r="FA131" s="268"/>
      <c r="FB131" s="268"/>
      <c r="FC131" s="268"/>
      <c r="FD131" s="268"/>
      <c r="FE131" s="268"/>
      <c r="FF131" s="268"/>
      <c r="FG131" s="268"/>
      <c r="FH131" s="268"/>
      <c r="FI131" s="268"/>
      <c r="FJ131" s="268"/>
      <c r="FK131" s="268"/>
      <c r="FL131" s="268"/>
      <c r="FM131" s="268"/>
      <c r="FN131" s="268"/>
      <c r="FO131" s="268"/>
      <c r="FP131" s="268"/>
      <c r="FQ131" s="268"/>
      <c r="FR131" s="268"/>
      <c r="FS131" s="268"/>
      <c r="FT131" s="268"/>
      <c r="FU131" s="268"/>
      <c r="FV131" s="268"/>
      <c r="FW131" s="268"/>
      <c r="FX131" s="268"/>
      <c r="FY131" s="268"/>
      <c r="FZ131" s="268"/>
      <c r="GA131" s="268"/>
      <c r="GB131" s="268"/>
      <c r="GC131" s="268"/>
      <c r="GD131" s="268"/>
      <c r="GE131" s="268"/>
      <c r="GF131" s="268"/>
      <c r="GG131" s="268"/>
      <c r="GH131" s="268"/>
      <c r="GI131" s="268"/>
      <c r="GJ131" s="268"/>
      <c r="GK131" s="268"/>
      <c r="GL131" s="268"/>
      <c r="GM131" s="268"/>
      <c r="GN131" s="268"/>
      <c r="GO131" s="268"/>
      <c r="GP131" s="268"/>
      <c r="GQ131" s="268"/>
      <c r="GR131" s="268"/>
      <c r="GS131" s="268"/>
      <c r="GT131" s="268"/>
      <c r="GU131" s="268"/>
      <c r="GV131" s="268"/>
      <c r="GW131" s="268"/>
      <c r="GX131" s="268"/>
      <c r="GY131" s="268"/>
      <c r="GZ131" s="268"/>
      <c r="HA131" s="268"/>
      <c r="HB131" s="268"/>
      <c r="HC131" s="268"/>
      <c r="HD131" s="268"/>
      <c r="HE131" s="268"/>
      <c r="HF131" s="268"/>
      <c r="HG131" s="268"/>
      <c r="HH131" s="268"/>
      <c r="HI131" s="268"/>
      <c r="HJ131" s="268"/>
      <c r="HK131" s="268"/>
      <c r="HL131" s="268"/>
      <c r="HM131" s="268"/>
      <c r="HN131" s="268"/>
      <c r="HO131" s="268"/>
      <c r="HP131" s="268"/>
      <c r="HQ131" s="268"/>
      <c r="HR131" s="268"/>
      <c r="HS131" s="268"/>
      <c r="HT131" s="268"/>
      <c r="HU131" s="268"/>
      <c r="HV131" s="268"/>
      <c r="HW131" s="268"/>
      <c r="HX131" s="268"/>
      <c r="HY131" s="268"/>
      <c r="HZ131" s="268"/>
      <c r="IA131" s="268"/>
      <c r="IB131" s="268"/>
      <c r="IC131" s="268"/>
      <c r="ID131" s="268"/>
      <c r="IE131" s="268"/>
      <c r="IF131" s="268"/>
      <c r="IG131" s="268"/>
      <c r="IH131" s="268"/>
      <c r="II131" s="268"/>
      <c r="IJ131" s="268"/>
      <c r="IK131" s="268"/>
      <c r="IL131" s="268"/>
      <c r="IM131" s="268"/>
      <c r="IN131" s="268"/>
      <c r="IO131" s="268"/>
      <c r="IP131" s="268"/>
      <c r="IQ131" s="268"/>
      <c r="IR131" s="268"/>
      <c r="IS131" s="268"/>
      <c r="IT131" s="268"/>
      <c r="IU131" s="268"/>
      <c r="IV131" s="268"/>
    </row>
    <row r="132" spans="1:256" s="267" customFormat="1">
      <c r="A132" s="268" t="s">
        <v>511</v>
      </c>
      <c r="B132" s="267">
        <v>4.5999999999999996</v>
      </c>
      <c r="C132" s="267">
        <v>6.25</v>
      </c>
      <c r="D132" s="267">
        <v>2</v>
      </c>
      <c r="E132" s="267">
        <v>1.122222222</v>
      </c>
      <c r="F132" s="267">
        <v>0.92467326000000005</v>
      </c>
      <c r="G132" s="268">
        <v>21</v>
      </c>
      <c r="H132" s="268">
        <v>4</v>
      </c>
      <c r="I132" s="268"/>
      <c r="J132" s="268"/>
      <c r="K132" s="268"/>
      <c r="L132" s="268"/>
      <c r="M132" s="268"/>
      <c r="N132" s="268"/>
      <c r="O132" s="268"/>
      <c r="P132" s="268"/>
      <c r="Q132" s="268"/>
      <c r="R132" s="268"/>
      <c r="S132" s="268"/>
      <c r="T132" s="268"/>
      <c r="U132" s="268"/>
      <c r="V132" s="268"/>
      <c r="W132" s="268"/>
      <c r="X132" s="268"/>
      <c r="Y132" s="268"/>
      <c r="Z132" s="268"/>
      <c r="AA132" s="268"/>
      <c r="AB132" s="268"/>
      <c r="AC132" s="268"/>
      <c r="AD132" s="268"/>
      <c r="AE132" s="268"/>
      <c r="AF132" s="268"/>
      <c r="AG132" s="268"/>
      <c r="AH132" s="268"/>
      <c r="AI132" s="268"/>
      <c r="AJ132" s="268"/>
      <c r="AK132" s="268"/>
      <c r="AL132" s="268"/>
      <c r="AM132" s="268"/>
      <c r="AN132" s="268"/>
      <c r="AO132" s="268"/>
      <c r="AP132" s="268"/>
      <c r="AQ132" s="268"/>
      <c r="AR132" s="268"/>
      <c r="AS132" s="268"/>
      <c r="AT132" s="268"/>
      <c r="AU132" s="268"/>
      <c r="AV132" s="268"/>
      <c r="AW132" s="268"/>
      <c r="AX132" s="268"/>
      <c r="AY132" s="268"/>
      <c r="AZ132" s="268"/>
      <c r="BA132" s="268"/>
      <c r="BB132" s="268"/>
      <c r="BC132" s="268"/>
      <c r="BD132" s="268"/>
      <c r="BE132" s="268"/>
      <c r="BF132" s="268"/>
      <c r="BG132" s="268"/>
      <c r="BH132" s="268"/>
      <c r="BI132" s="268"/>
      <c r="BJ132" s="268"/>
      <c r="BK132" s="268"/>
      <c r="BL132" s="268"/>
      <c r="BM132" s="268"/>
      <c r="BN132" s="268"/>
      <c r="BO132" s="268"/>
      <c r="BP132" s="268"/>
      <c r="BQ132" s="268"/>
      <c r="BR132" s="268"/>
      <c r="BS132" s="268"/>
      <c r="BT132" s="268"/>
      <c r="BU132" s="268"/>
      <c r="BV132" s="268"/>
      <c r="BW132" s="268"/>
      <c r="BX132" s="268"/>
      <c r="BY132" s="268"/>
      <c r="BZ132" s="268"/>
      <c r="CA132" s="268"/>
      <c r="CB132" s="268"/>
      <c r="CC132" s="268"/>
      <c r="CD132" s="268"/>
      <c r="CE132" s="268"/>
      <c r="CF132" s="268"/>
      <c r="CG132" s="268"/>
      <c r="CH132" s="268"/>
      <c r="CI132" s="268"/>
      <c r="CJ132" s="268"/>
      <c r="CK132" s="268"/>
      <c r="CL132" s="268"/>
      <c r="CM132" s="268"/>
      <c r="CN132" s="268"/>
      <c r="CO132" s="268"/>
      <c r="CP132" s="268"/>
      <c r="CQ132" s="268"/>
      <c r="CR132" s="268"/>
      <c r="CS132" s="268"/>
      <c r="CT132" s="268"/>
      <c r="CU132" s="268"/>
      <c r="CV132" s="268"/>
      <c r="CW132" s="268"/>
      <c r="CX132" s="268"/>
      <c r="CY132" s="268"/>
      <c r="CZ132" s="268"/>
      <c r="DA132" s="268"/>
      <c r="DB132" s="268"/>
      <c r="DC132" s="268"/>
      <c r="DD132" s="268"/>
      <c r="DE132" s="268"/>
      <c r="DF132" s="268"/>
      <c r="DG132" s="268"/>
      <c r="DH132" s="268"/>
      <c r="DI132" s="268"/>
      <c r="DJ132" s="268"/>
      <c r="DK132" s="268"/>
      <c r="DL132" s="268"/>
      <c r="DM132" s="268"/>
      <c r="DN132" s="268"/>
      <c r="DO132" s="268"/>
      <c r="DP132" s="268"/>
      <c r="DQ132" s="268"/>
      <c r="DR132" s="268"/>
      <c r="DS132" s="268"/>
      <c r="DT132" s="268"/>
      <c r="DU132" s="268"/>
      <c r="DV132" s="268"/>
      <c r="DW132" s="268"/>
      <c r="DX132" s="268"/>
      <c r="DY132" s="268"/>
      <c r="DZ132" s="268"/>
      <c r="EA132" s="268"/>
      <c r="EB132" s="268"/>
      <c r="EC132" s="268"/>
      <c r="ED132" s="268"/>
      <c r="EE132" s="268"/>
      <c r="EF132" s="268"/>
      <c r="EG132" s="268"/>
      <c r="EH132" s="268"/>
      <c r="EI132" s="268"/>
      <c r="EJ132" s="268"/>
      <c r="EK132" s="268"/>
      <c r="EL132" s="268"/>
      <c r="EM132" s="268"/>
      <c r="EN132" s="268"/>
      <c r="EO132" s="268"/>
      <c r="EP132" s="268"/>
      <c r="EQ132" s="268"/>
      <c r="ER132" s="268"/>
      <c r="ES132" s="268"/>
      <c r="ET132" s="268"/>
      <c r="EU132" s="268"/>
      <c r="EV132" s="268"/>
      <c r="EW132" s="268"/>
      <c r="EX132" s="268"/>
      <c r="EY132" s="268"/>
      <c r="EZ132" s="268"/>
      <c r="FA132" s="268"/>
      <c r="FB132" s="268"/>
      <c r="FC132" s="268"/>
      <c r="FD132" s="268"/>
      <c r="FE132" s="268"/>
      <c r="FF132" s="268"/>
      <c r="FG132" s="268"/>
      <c r="FH132" s="268"/>
      <c r="FI132" s="268"/>
      <c r="FJ132" s="268"/>
      <c r="FK132" s="268"/>
      <c r="FL132" s="268"/>
      <c r="FM132" s="268"/>
      <c r="FN132" s="268"/>
      <c r="FO132" s="268"/>
      <c r="FP132" s="268"/>
      <c r="FQ132" s="268"/>
      <c r="FR132" s="268"/>
      <c r="FS132" s="268"/>
      <c r="FT132" s="268"/>
      <c r="FU132" s="268"/>
      <c r="FV132" s="268"/>
      <c r="FW132" s="268"/>
      <c r="FX132" s="268"/>
      <c r="FY132" s="268"/>
      <c r="FZ132" s="268"/>
      <c r="GA132" s="268"/>
      <c r="GB132" s="268"/>
      <c r="GC132" s="268"/>
      <c r="GD132" s="268"/>
      <c r="GE132" s="268"/>
      <c r="GF132" s="268"/>
      <c r="GG132" s="268"/>
      <c r="GH132" s="268"/>
      <c r="GI132" s="268"/>
      <c r="GJ132" s="268"/>
      <c r="GK132" s="268"/>
      <c r="GL132" s="268"/>
      <c r="GM132" s="268"/>
      <c r="GN132" s="268"/>
      <c r="GO132" s="268"/>
      <c r="GP132" s="268"/>
      <c r="GQ132" s="268"/>
      <c r="GR132" s="268"/>
      <c r="GS132" s="268"/>
      <c r="GT132" s="268"/>
      <c r="GU132" s="268"/>
      <c r="GV132" s="268"/>
      <c r="GW132" s="268"/>
      <c r="GX132" s="268"/>
      <c r="GY132" s="268"/>
      <c r="GZ132" s="268"/>
      <c r="HA132" s="268"/>
      <c r="HB132" s="268"/>
      <c r="HC132" s="268"/>
      <c r="HD132" s="268"/>
      <c r="HE132" s="268"/>
      <c r="HF132" s="268"/>
      <c r="HG132" s="268"/>
      <c r="HH132" s="268"/>
      <c r="HI132" s="268"/>
      <c r="HJ132" s="268"/>
      <c r="HK132" s="268"/>
      <c r="HL132" s="268"/>
      <c r="HM132" s="268"/>
      <c r="HN132" s="268"/>
      <c r="HO132" s="268"/>
      <c r="HP132" s="268"/>
      <c r="HQ132" s="268"/>
      <c r="HR132" s="268"/>
      <c r="HS132" s="268"/>
      <c r="HT132" s="268"/>
      <c r="HU132" s="268"/>
      <c r="HV132" s="268"/>
      <c r="HW132" s="268"/>
      <c r="HX132" s="268"/>
      <c r="HY132" s="268"/>
      <c r="HZ132" s="268"/>
      <c r="IA132" s="268"/>
      <c r="IB132" s="268"/>
      <c r="IC132" s="268"/>
      <c r="ID132" s="268"/>
      <c r="IE132" s="268"/>
      <c r="IF132" s="268"/>
      <c r="IG132" s="268"/>
      <c r="IH132" s="268"/>
      <c r="II132" s="268"/>
      <c r="IJ132" s="268"/>
      <c r="IK132" s="268"/>
      <c r="IL132" s="268"/>
      <c r="IM132" s="268"/>
      <c r="IN132" s="268"/>
      <c r="IO132" s="268"/>
      <c r="IP132" s="268"/>
      <c r="IQ132" s="268"/>
      <c r="IR132" s="268"/>
      <c r="IS132" s="268"/>
      <c r="IT132" s="268"/>
      <c r="IU132" s="268"/>
      <c r="IV132" s="268"/>
    </row>
    <row r="133" spans="1:256" s="267" customFormat="1">
      <c r="A133" s="268" t="s">
        <v>511</v>
      </c>
      <c r="B133" s="268">
        <v>3</v>
      </c>
      <c r="C133" s="268">
        <v>5.75</v>
      </c>
      <c r="D133" s="268">
        <v>2</v>
      </c>
      <c r="E133" s="268">
        <v>1.1755555600000001</v>
      </c>
      <c r="F133" s="268">
        <v>0.92822954000000002</v>
      </c>
      <c r="G133" s="267">
        <v>13</v>
      </c>
      <c r="H133" s="268">
        <v>2</v>
      </c>
      <c r="I133" s="268"/>
      <c r="J133" s="268"/>
      <c r="K133" s="268"/>
      <c r="L133" s="268"/>
      <c r="M133" s="268"/>
      <c r="N133" s="268"/>
      <c r="O133" s="268"/>
      <c r="P133" s="268"/>
      <c r="Q133" s="268"/>
      <c r="R133" s="268"/>
      <c r="S133" s="268"/>
      <c r="T133" s="268"/>
      <c r="U133" s="268"/>
      <c r="V133" s="268"/>
      <c r="W133" s="268"/>
      <c r="X133" s="268"/>
      <c r="Y133" s="268"/>
      <c r="Z133" s="268"/>
      <c r="AA133" s="268"/>
      <c r="AB133" s="268"/>
      <c r="AC133" s="268"/>
      <c r="AD133" s="268"/>
      <c r="AE133" s="268"/>
      <c r="AF133" s="268"/>
      <c r="AG133" s="268"/>
      <c r="AH133" s="268"/>
      <c r="AI133" s="268"/>
      <c r="AJ133" s="268"/>
      <c r="AK133" s="268"/>
      <c r="AL133" s="268"/>
      <c r="AM133" s="268"/>
      <c r="AN133" s="268"/>
      <c r="AO133" s="268"/>
      <c r="AP133" s="268"/>
      <c r="AQ133" s="268"/>
      <c r="AR133" s="268"/>
      <c r="AS133" s="268"/>
      <c r="AT133" s="268"/>
      <c r="AU133" s="268"/>
      <c r="AV133" s="268"/>
      <c r="AW133" s="268"/>
      <c r="AX133" s="268"/>
      <c r="AY133" s="268"/>
      <c r="AZ133" s="268"/>
      <c r="BA133" s="268"/>
      <c r="BB133" s="268"/>
      <c r="BC133" s="268"/>
      <c r="BD133" s="268"/>
      <c r="BE133" s="268"/>
      <c r="BF133" s="268"/>
      <c r="BG133" s="268"/>
      <c r="BH133" s="268"/>
      <c r="BI133" s="268"/>
      <c r="BJ133" s="268"/>
      <c r="BK133" s="268"/>
      <c r="BL133" s="268"/>
      <c r="BM133" s="268"/>
      <c r="BN133" s="268"/>
      <c r="BO133" s="268"/>
      <c r="BP133" s="268"/>
      <c r="BQ133" s="268"/>
      <c r="BR133" s="268"/>
      <c r="BS133" s="268"/>
      <c r="BT133" s="268"/>
      <c r="BU133" s="268"/>
      <c r="BV133" s="268"/>
      <c r="BW133" s="268"/>
      <c r="BX133" s="268"/>
      <c r="BY133" s="268"/>
      <c r="BZ133" s="268"/>
      <c r="CA133" s="268"/>
      <c r="CB133" s="268"/>
      <c r="CC133" s="268"/>
      <c r="CD133" s="268"/>
      <c r="CE133" s="268"/>
      <c r="CF133" s="268"/>
      <c r="CG133" s="268"/>
      <c r="CH133" s="268"/>
      <c r="CI133" s="268"/>
      <c r="CJ133" s="268"/>
      <c r="CK133" s="268"/>
      <c r="CL133" s="268"/>
      <c r="CM133" s="268"/>
      <c r="CN133" s="268"/>
      <c r="CO133" s="268"/>
      <c r="CP133" s="268"/>
      <c r="CQ133" s="268"/>
      <c r="CR133" s="268"/>
      <c r="CS133" s="268"/>
      <c r="CT133" s="268"/>
      <c r="CU133" s="268"/>
      <c r="CV133" s="268"/>
      <c r="CW133" s="268"/>
      <c r="CX133" s="268"/>
      <c r="CY133" s="268"/>
      <c r="CZ133" s="268"/>
      <c r="DA133" s="268"/>
      <c r="DB133" s="268"/>
      <c r="DC133" s="268"/>
      <c r="DD133" s="268"/>
      <c r="DE133" s="268"/>
      <c r="DF133" s="268"/>
      <c r="DG133" s="268"/>
      <c r="DH133" s="268"/>
      <c r="DI133" s="268"/>
      <c r="DJ133" s="268"/>
      <c r="DK133" s="268"/>
      <c r="DL133" s="268"/>
      <c r="DM133" s="268"/>
      <c r="DN133" s="268"/>
      <c r="DO133" s="268"/>
      <c r="DP133" s="268"/>
      <c r="DQ133" s="268"/>
      <c r="DR133" s="268"/>
      <c r="DS133" s="268"/>
      <c r="DT133" s="268"/>
      <c r="DU133" s="268"/>
      <c r="DV133" s="268"/>
      <c r="DW133" s="268"/>
      <c r="DX133" s="268"/>
      <c r="DY133" s="268"/>
      <c r="DZ133" s="268"/>
      <c r="EA133" s="268"/>
      <c r="EB133" s="268"/>
      <c r="EC133" s="268"/>
      <c r="ED133" s="268"/>
      <c r="EE133" s="268"/>
      <c r="EF133" s="268"/>
      <c r="EG133" s="268"/>
      <c r="EH133" s="268"/>
      <c r="EI133" s="268"/>
      <c r="EJ133" s="268"/>
      <c r="EK133" s="268"/>
      <c r="EL133" s="268"/>
      <c r="EM133" s="268"/>
      <c r="EN133" s="268"/>
      <c r="EO133" s="268"/>
      <c r="EP133" s="268"/>
      <c r="EQ133" s="268"/>
      <c r="ER133" s="268"/>
      <c r="ES133" s="268"/>
      <c r="ET133" s="268"/>
      <c r="EU133" s="268"/>
      <c r="EV133" s="268"/>
      <c r="EW133" s="268"/>
      <c r="EX133" s="268"/>
      <c r="EY133" s="268"/>
      <c r="EZ133" s="268"/>
      <c r="FA133" s="268"/>
      <c r="FB133" s="268"/>
      <c r="FC133" s="268"/>
      <c r="FD133" s="268"/>
      <c r="FE133" s="268"/>
      <c r="FF133" s="268"/>
      <c r="FG133" s="268"/>
      <c r="FH133" s="268"/>
      <c r="FI133" s="268"/>
      <c r="FJ133" s="268"/>
      <c r="FK133" s="268"/>
      <c r="FL133" s="268"/>
      <c r="FM133" s="268"/>
      <c r="FN133" s="268"/>
      <c r="FO133" s="268"/>
      <c r="FP133" s="268"/>
      <c r="FQ133" s="268"/>
      <c r="FR133" s="268"/>
      <c r="FS133" s="268"/>
      <c r="FT133" s="268"/>
      <c r="FU133" s="268"/>
      <c r="FV133" s="268"/>
      <c r="FW133" s="268"/>
      <c r="FX133" s="268"/>
      <c r="FY133" s="268"/>
      <c r="FZ133" s="268"/>
      <c r="GA133" s="268"/>
      <c r="GB133" s="268"/>
      <c r="GC133" s="268"/>
      <c r="GD133" s="268"/>
      <c r="GE133" s="268"/>
      <c r="GF133" s="268"/>
      <c r="GG133" s="268"/>
      <c r="GH133" s="268"/>
      <c r="GI133" s="268"/>
      <c r="GJ133" s="268"/>
      <c r="GK133" s="268"/>
      <c r="GL133" s="268"/>
      <c r="GM133" s="268"/>
      <c r="GN133" s="268"/>
      <c r="GO133" s="268"/>
      <c r="GP133" s="268"/>
      <c r="GQ133" s="268"/>
      <c r="GR133" s="268"/>
      <c r="GS133" s="268"/>
      <c r="GT133" s="268"/>
      <c r="GU133" s="268"/>
      <c r="GV133" s="268"/>
      <c r="GW133" s="268"/>
      <c r="GX133" s="268"/>
      <c r="GY133" s="268"/>
      <c r="GZ133" s="268"/>
      <c r="HA133" s="268"/>
      <c r="HB133" s="268"/>
      <c r="HC133" s="268"/>
      <c r="HD133" s="268"/>
      <c r="HE133" s="268"/>
      <c r="HF133" s="268"/>
      <c r="HG133" s="268"/>
      <c r="HH133" s="268"/>
      <c r="HI133" s="268"/>
      <c r="HJ133" s="268"/>
      <c r="HK133" s="268"/>
      <c r="HL133" s="268"/>
      <c r="HM133" s="268"/>
      <c r="HN133" s="268"/>
      <c r="HO133" s="268"/>
      <c r="HP133" s="268"/>
      <c r="HQ133" s="268"/>
      <c r="HR133" s="268"/>
      <c r="HS133" s="268"/>
      <c r="HT133" s="268"/>
      <c r="HU133" s="268"/>
      <c r="HV133" s="268"/>
      <c r="HW133" s="268"/>
      <c r="HX133" s="268"/>
      <c r="HY133" s="268"/>
      <c r="HZ133" s="268"/>
      <c r="IA133" s="268"/>
      <c r="IB133" s="268"/>
      <c r="IC133" s="268"/>
      <c r="ID133" s="268"/>
      <c r="IE133" s="268"/>
      <c r="IF133" s="268"/>
      <c r="IG133" s="268"/>
      <c r="IH133" s="268"/>
      <c r="II133" s="268"/>
      <c r="IJ133" s="268"/>
      <c r="IK133" s="268"/>
      <c r="IL133" s="268"/>
      <c r="IM133" s="268"/>
      <c r="IN133" s="268"/>
      <c r="IO133" s="268"/>
      <c r="IP133" s="268"/>
      <c r="IQ133" s="268"/>
      <c r="IR133" s="268"/>
      <c r="IS133" s="268"/>
      <c r="IT133" s="268"/>
      <c r="IU133" s="268"/>
      <c r="IV133" s="268"/>
    </row>
    <row r="134" spans="1:256" s="267" customFormat="1">
      <c r="A134" s="268" t="s">
        <v>511</v>
      </c>
      <c r="B134" s="267">
        <v>3.3</v>
      </c>
      <c r="C134" s="267" t="s">
        <v>18</v>
      </c>
      <c r="D134" s="267">
        <v>2</v>
      </c>
      <c r="E134" s="267">
        <v>1.0516666699999999</v>
      </c>
      <c r="F134" s="267">
        <v>0.74828675</v>
      </c>
      <c r="G134" s="267">
        <v>12</v>
      </c>
      <c r="H134" s="268">
        <v>25</v>
      </c>
      <c r="I134" s="268"/>
      <c r="J134" s="268" t="s">
        <v>588</v>
      </c>
      <c r="K134" s="268">
        <v>6.6333333333333329</v>
      </c>
      <c r="L134" s="268">
        <v>9.625</v>
      </c>
      <c r="M134" s="268">
        <v>2</v>
      </c>
      <c r="N134" s="268">
        <v>1.0912962973333333</v>
      </c>
      <c r="O134" s="268">
        <v>0.80635226831553108</v>
      </c>
      <c r="P134" s="268">
        <v>16.666666666666668</v>
      </c>
      <c r="Q134" s="268">
        <v>2.3333333333333335</v>
      </c>
      <c r="R134" s="268"/>
      <c r="S134" s="268"/>
      <c r="T134" s="268"/>
      <c r="U134" s="268"/>
      <c r="V134" s="268"/>
      <c r="W134" s="268"/>
      <c r="X134" s="268"/>
      <c r="Y134" s="268"/>
      <c r="Z134" s="268"/>
      <c r="AA134" s="268"/>
      <c r="AB134" s="268"/>
      <c r="AC134" s="268"/>
      <c r="AD134" s="268"/>
      <c r="AE134" s="268"/>
      <c r="AF134" s="268"/>
      <c r="AG134" s="268"/>
      <c r="AH134" s="268"/>
      <c r="AI134" s="268"/>
      <c r="AJ134" s="268"/>
      <c r="AK134" s="268"/>
      <c r="AL134" s="268"/>
      <c r="AM134" s="268"/>
      <c r="AN134" s="268"/>
      <c r="AO134" s="268"/>
      <c r="AP134" s="268"/>
      <c r="AQ134" s="268"/>
      <c r="AR134" s="268"/>
      <c r="AS134" s="268"/>
      <c r="AT134" s="268"/>
      <c r="AU134" s="268"/>
      <c r="AV134" s="268"/>
      <c r="AW134" s="268"/>
      <c r="AX134" s="268"/>
      <c r="AY134" s="268"/>
      <c r="AZ134" s="268"/>
      <c r="BA134" s="268"/>
      <c r="BB134" s="268"/>
      <c r="BC134" s="268"/>
      <c r="BD134" s="268"/>
      <c r="BE134" s="268"/>
      <c r="BF134" s="268"/>
      <c r="BG134" s="268"/>
      <c r="BH134" s="268"/>
      <c r="BI134" s="268"/>
      <c r="BJ134" s="268"/>
      <c r="BK134" s="268"/>
      <c r="BL134" s="268"/>
      <c r="BM134" s="268"/>
      <c r="BN134" s="268"/>
      <c r="BO134" s="268"/>
      <c r="BP134" s="268"/>
      <c r="BQ134" s="268"/>
      <c r="BR134" s="268"/>
      <c r="BS134" s="268"/>
      <c r="BT134" s="268"/>
      <c r="BU134" s="268"/>
      <c r="BV134" s="268"/>
      <c r="BW134" s="268"/>
      <c r="BX134" s="268"/>
      <c r="BY134" s="268"/>
      <c r="BZ134" s="268"/>
      <c r="CA134" s="268"/>
      <c r="CB134" s="268"/>
      <c r="CC134" s="268"/>
      <c r="CD134" s="268"/>
      <c r="CE134" s="268"/>
      <c r="CF134" s="268"/>
      <c r="CG134" s="268"/>
      <c r="CH134" s="268"/>
      <c r="CI134" s="268"/>
      <c r="CJ134" s="268"/>
      <c r="CK134" s="268"/>
      <c r="CL134" s="268"/>
      <c r="CM134" s="268"/>
      <c r="CN134" s="268"/>
      <c r="CO134" s="268"/>
      <c r="CP134" s="268"/>
      <c r="CQ134" s="268"/>
      <c r="CR134" s="268"/>
      <c r="CS134" s="268"/>
      <c r="CT134" s="268"/>
      <c r="CU134" s="268"/>
      <c r="CV134" s="268"/>
      <c r="CW134" s="268"/>
      <c r="CX134" s="268"/>
      <c r="CY134" s="268"/>
      <c r="CZ134" s="268"/>
      <c r="DA134" s="268"/>
      <c r="DB134" s="268"/>
      <c r="DC134" s="268"/>
      <c r="DD134" s="268"/>
      <c r="DE134" s="268"/>
      <c r="DF134" s="268"/>
      <c r="DG134" s="268"/>
      <c r="DH134" s="268"/>
      <c r="DI134" s="268"/>
      <c r="DJ134" s="268"/>
      <c r="DK134" s="268"/>
      <c r="DL134" s="268"/>
      <c r="DM134" s="268"/>
      <c r="DN134" s="268"/>
      <c r="DO134" s="268"/>
      <c r="DP134" s="268"/>
      <c r="DQ134" s="268"/>
      <c r="DR134" s="268"/>
      <c r="DS134" s="268"/>
      <c r="DT134" s="268"/>
      <c r="DU134" s="268"/>
      <c r="DV134" s="268"/>
      <c r="DW134" s="268"/>
      <c r="DX134" s="268"/>
      <c r="DY134" s="268"/>
      <c r="DZ134" s="268"/>
      <c r="EA134" s="268"/>
      <c r="EB134" s="268"/>
      <c r="EC134" s="268"/>
      <c r="ED134" s="268"/>
      <c r="EE134" s="268"/>
      <c r="EF134" s="268"/>
      <c r="EG134" s="268"/>
      <c r="EH134" s="268"/>
      <c r="EI134" s="268"/>
      <c r="EJ134" s="268"/>
      <c r="EK134" s="268"/>
      <c r="EL134" s="268"/>
      <c r="EM134" s="268"/>
      <c r="EN134" s="268"/>
      <c r="EO134" s="268"/>
      <c r="EP134" s="268"/>
      <c r="EQ134" s="268"/>
      <c r="ER134" s="268"/>
      <c r="ES134" s="268"/>
      <c r="ET134" s="268"/>
      <c r="EU134" s="268"/>
      <c r="EV134" s="268"/>
      <c r="EW134" s="268"/>
      <c r="EX134" s="268"/>
      <c r="EY134" s="268"/>
      <c r="EZ134" s="268"/>
      <c r="FA134" s="268"/>
      <c r="FB134" s="268"/>
      <c r="FC134" s="268"/>
      <c r="FD134" s="268"/>
      <c r="FE134" s="268"/>
      <c r="FF134" s="268"/>
      <c r="FG134" s="268"/>
      <c r="FH134" s="268"/>
      <c r="FI134" s="268"/>
      <c r="FJ134" s="268"/>
      <c r="FK134" s="268"/>
      <c r="FL134" s="268"/>
      <c r="FM134" s="268"/>
      <c r="FN134" s="268"/>
      <c r="FO134" s="268"/>
      <c r="FP134" s="268"/>
      <c r="FQ134" s="268"/>
      <c r="FR134" s="268"/>
      <c r="FS134" s="268"/>
      <c r="FT134" s="268"/>
      <c r="FU134" s="268"/>
      <c r="FV134" s="268"/>
      <c r="FW134" s="268"/>
      <c r="FX134" s="268"/>
      <c r="FY134" s="268"/>
      <c r="FZ134" s="268"/>
      <c r="GA134" s="268"/>
      <c r="GB134" s="268"/>
      <c r="GC134" s="268"/>
      <c r="GD134" s="268"/>
      <c r="GE134" s="268"/>
      <c r="GF134" s="268"/>
      <c r="GG134" s="268"/>
      <c r="GH134" s="268"/>
      <c r="GI134" s="268"/>
      <c r="GJ134" s="268"/>
      <c r="GK134" s="268"/>
      <c r="GL134" s="268"/>
      <c r="GM134" s="268"/>
      <c r="GN134" s="268"/>
      <c r="GO134" s="268"/>
      <c r="GP134" s="268"/>
      <c r="GQ134" s="268"/>
      <c r="GR134" s="268"/>
      <c r="GS134" s="268"/>
      <c r="GT134" s="268"/>
      <c r="GU134" s="268"/>
      <c r="GV134" s="268"/>
      <c r="GW134" s="268"/>
      <c r="GX134" s="268"/>
      <c r="GY134" s="268"/>
      <c r="GZ134" s="268"/>
      <c r="HA134" s="268"/>
      <c r="HB134" s="268"/>
      <c r="HC134" s="268"/>
      <c r="HD134" s="268"/>
      <c r="HE134" s="268"/>
      <c r="HF134" s="268"/>
      <c r="HG134" s="268"/>
      <c r="HH134" s="268"/>
      <c r="HI134" s="268"/>
      <c r="HJ134" s="268"/>
      <c r="HK134" s="268"/>
      <c r="HL134" s="268"/>
      <c r="HM134" s="268"/>
      <c r="HN134" s="268"/>
      <c r="HO134" s="268"/>
      <c r="HP134" s="268"/>
      <c r="HQ134" s="268"/>
      <c r="HR134" s="268"/>
      <c r="HS134" s="268"/>
      <c r="HT134" s="268"/>
      <c r="HU134" s="268"/>
      <c r="HV134" s="268"/>
      <c r="HW134" s="268"/>
      <c r="HX134" s="268"/>
      <c r="HY134" s="268"/>
      <c r="HZ134" s="268"/>
      <c r="IA134" s="268"/>
      <c r="IB134" s="268"/>
      <c r="IC134" s="268"/>
      <c r="ID134" s="268"/>
      <c r="IE134" s="268"/>
      <c r="IF134" s="268"/>
      <c r="IG134" s="268"/>
      <c r="IH134" s="268"/>
      <c r="II134" s="268"/>
      <c r="IJ134" s="268"/>
      <c r="IK134" s="268"/>
      <c r="IL134" s="268"/>
      <c r="IM134" s="268"/>
      <c r="IN134" s="268"/>
      <c r="IO134" s="268"/>
      <c r="IP134" s="268"/>
      <c r="IQ134" s="268"/>
      <c r="IR134" s="268"/>
      <c r="IS134" s="268"/>
      <c r="IT134" s="268"/>
      <c r="IU134" s="268"/>
      <c r="IV134" s="268"/>
    </row>
    <row r="135" spans="1:256" s="267" customFormat="1">
      <c r="A135" s="268" t="s">
        <v>511</v>
      </c>
      <c r="B135" s="267">
        <v>2.6</v>
      </c>
      <c r="C135" s="267">
        <v>4.25</v>
      </c>
      <c r="D135" s="267">
        <v>3</v>
      </c>
      <c r="E135" s="267">
        <v>1.3</v>
      </c>
      <c r="F135" s="267">
        <v>1.7782608099999999</v>
      </c>
      <c r="G135" s="267">
        <v>16</v>
      </c>
      <c r="H135" s="268">
        <v>4</v>
      </c>
      <c r="I135" s="268"/>
      <c r="J135" s="268" t="s">
        <v>614</v>
      </c>
      <c r="K135" s="268">
        <v>4.9312500000000004</v>
      </c>
      <c r="L135" s="268">
        <v>7.15</v>
      </c>
      <c r="M135" s="268">
        <v>2.375</v>
      </c>
      <c r="N135" s="268">
        <v>1.1709027838749999</v>
      </c>
      <c r="O135" s="268">
        <v>1.2779871241577656</v>
      </c>
      <c r="P135" s="268">
        <v>14.625</v>
      </c>
      <c r="Q135" s="268">
        <v>7.125</v>
      </c>
      <c r="R135" s="268"/>
      <c r="S135" s="268"/>
      <c r="T135" s="268"/>
      <c r="U135" s="268"/>
      <c r="V135" s="268"/>
      <c r="W135" s="268"/>
      <c r="X135" s="268"/>
      <c r="Y135" s="268"/>
      <c r="Z135" s="268"/>
      <c r="AA135" s="268"/>
      <c r="AB135" s="268"/>
      <c r="AC135" s="268"/>
      <c r="AD135" s="268"/>
      <c r="AE135" s="268"/>
      <c r="AF135" s="268"/>
      <c r="AG135" s="268"/>
      <c r="AH135" s="268"/>
      <c r="AI135" s="268"/>
      <c r="AJ135" s="268"/>
      <c r="AK135" s="268"/>
      <c r="AL135" s="268"/>
      <c r="AM135" s="268"/>
      <c r="AN135" s="268"/>
      <c r="AO135" s="268"/>
      <c r="AP135" s="268"/>
      <c r="AQ135" s="268"/>
      <c r="AR135" s="268"/>
      <c r="AS135" s="268"/>
      <c r="AT135" s="268"/>
      <c r="AU135" s="268"/>
      <c r="AV135" s="268"/>
      <c r="AW135" s="268"/>
      <c r="AX135" s="268"/>
      <c r="AY135" s="268"/>
      <c r="AZ135" s="268"/>
      <c r="BA135" s="268"/>
      <c r="BB135" s="268"/>
      <c r="BC135" s="268"/>
      <c r="BD135" s="268"/>
      <c r="BE135" s="268"/>
      <c r="BF135" s="268"/>
      <c r="BG135" s="268"/>
      <c r="BH135" s="268"/>
      <c r="BI135" s="268"/>
      <c r="BJ135" s="268"/>
      <c r="BK135" s="268"/>
      <c r="BL135" s="268"/>
      <c r="BM135" s="268"/>
      <c r="BN135" s="268"/>
      <c r="BO135" s="268"/>
      <c r="BP135" s="268"/>
      <c r="BQ135" s="268"/>
      <c r="BR135" s="268"/>
      <c r="BS135" s="268"/>
      <c r="BT135" s="268"/>
      <c r="BU135" s="268"/>
      <c r="BV135" s="268"/>
      <c r="BW135" s="268"/>
      <c r="BX135" s="268"/>
      <c r="BY135" s="268"/>
      <c r="BZ135" s="268"/>
      <c r="CA135" s="268"/>
      <c r="CB135" s="268"/>
      <c r="CC135" s="268"/>
      <c r="CD135" s="268"/>
      <c r="CE135" s="268"/>
      <c r="CF135" s="268"/>
      <c r="CG135" s="268"/>
      <c r="CH135" s="268"/>
      <c r="CI135" s="268"/>
      <c r="CJ135" s="268"/>
      <c r="CK135" s="268"/>
      <c r="CL135" s="268"/>
      <c r="CM135" s="268"/>
      <c r="CN135" s="268"/>
      <c r="CO135" s="268"/>
      <c r="CP135" s="268"/>
      <c r="CQ135" s="268"/>
      <c r="CR135" s="268"/>
      <c r="CS135" s="268"/>
      <c r="CT135" s="268"/>
      <c r="CU135" s="268"/>
      <c r="CV135" s="268"/>
      <c r="CW135" s="268"/>
      <c r="CX135" s="268"/>
      <c r="CY135" s="268"/>
      <c r="CZ135" s="268"/>
      <c r="DA135" s="268"/>
      <c r="DB135" s="268"/>
      <c r="DC135" s="268"/>
      <c r="DD135" s="268"/>
      <c r="DE135" s="268"/>
      <c r="DF135" s="268"/>
      <c r="DG135" s="268"/>
      <c r="DH135" s="268"/>
      <c r="DI135" s="268"/>
      <c r="DJ135" s="268"/>
      <c r="DK135" s="268"/>
      <c r="DL135" s="268"/>
      <c r="DM135" s="268"/>
      <c r="DN135" s="268"/>
      <c r="DO135" s="268"/>
      <c r="DP135" s="268"/>
      <c r="DQ135" s="268"/>
      <c r="DR135" s="268"/>
      <c r="DS135" s="268"/>
      <c r="DT135" s="268"/>
      <c r="DU135" s="268"/>
      <c r="DV135" s="268"/>
      <c r="DW135" s="268"/>
      <c r="DX135" s="268"/>
      <c r="DY135" s="268"/>
      <c r="DZ135" s="268"/>
      <c r="EA135" s="268"/>
      <c r="EB135" s="268"/>
      <c r="EC135" s="268"/>
      <c r="ED135" s="268"/>
      <c r="EE135" s="268"/>
      <c r="EF135" s="268"/>
      <c r="EG135" s="268"/>
      <c r="EH135" s="268"/>
      <c r="EI135" s="268"/>
      <c r="EJ135" s="268"/>
      <c r="EK135" s="268"/>
      <c r="EL135" s="268"/>
      <c r="EM135" s="268"/>
      <c r="EN135" s="268"/>
      <c r="EO135" s="268"/>
      <c r="EP135" s="268"/>
      <c r="EQ135" s="268"/>
      <c r="ER135" s="268"/>
      <c r="ES135" s="268"/>
      <c r="ET135" s="268"/>
      <c r="EU135" s="268"/>
      <c r="EV135" s="268"/>
      <c r="EW135" s="268"/>
      <c r="EX135" s="268"/>
      <c r="EY135" s="268"/>
      <c r="EZ135" s="268"/>
      <c r="FA135" s="268"/>
      <c r="FB135" s="268"/>
      <c r="FC135" s="268"/>
      <c r="FD135" s="268"/>
      <c r="FE135" s="268"/>
      <c r="FF135" s="268"/>
      <c r="FG135" s="268"/>
      <c r="FH135" s="268"/>
      <c r="FI135" s="268"/>
      <c r="FJ135" s="268"/>
      <c r="FK135" s="268"/>
      <c r="FL135" s="268"/>
      <c r="FM135" s="268"/>
      <c r="FN135" s="268"/>
      <c r="FO135" s="268"/>
      <c r="FP135" s="268"/>
      <c r="FQ135" s="268"/>
      <c r="FR135" s="268"/>
      <c r="FS135" s="268"/>
      <c r="FT135" s="268"/>
      <c r="FU135" s="268"/>
      <c r="FV135" s="268"/>
      <c r="FW135" s="268"/>
      <c r="FX135" s="268"/>
      <c r="FY135" s="268"/>
      <c r="FZ135" s="268"/>
      <c r="GA135" s="268"/>
      <c r="GB135" s="268"/>
      <c r="GC135" s="268"/>
      <c r="GD135" s="268"/>
      <c r="GE135" s="268"/>
      <c r="GF135" s="268"/>
      <c r="GG135" s="268"/>
      <c r="GH135" s="268"/>
      <c r="GI135" s="268"/>
      <c r="GJ135" s="268"/>
      <c r="GK135" s="268"/>
      <c r="GL135" s="268"/>
      <c r="GM135" s="268"/>
      <c r="GN135" s="268"/>
      <c r="GO135" s="268"/>
      <c r="GP135" s="268"/>
      <c r="GQ135" s="268"/>
      <c r="GR135" s="268"/>
      <c r="GS135" s="268"/>
      <c r="GT135" s="268"/>
      <c r="GU135" s="268"/>
      <c r="GV135" s="268"/>
      <c r="GW135" s="268"/>
      <c r="GX135" s="268"/>
      <c r="GY135" s="268"/>
      <c r="GZ135" s="268"/>
      <c r="HA135" s="268"/>
      <c r="HB135" s="268"/>
      <c r="HC135" s="268"/>
      <c r="HD135" s="268"/>
      <c r="HE135" s="268"/>
      <c r="HF135" s="268"/>
      <c r="HG135" s="268"/>
      <c r="HH135" s="268"/>
      <c r="HI135" s="268"/>
      <c r="HJ135" s="268"/>
      <c r="HK135" s="268"/>
      <c r="HL135" s="268"/>
      <c r="HM135" s="268"/>
      <c r="HN135" s="268"/>
      <c r="HO135" s="268"/>
      <c r="HP135" s="268"/>
      <c r="HQ135" s="268"/>
      <c r="HR135" s="268"/>
      <c r="HS135" s="268"/>
      <c r="HT135" s="268"/>
      <c r="HU135" s="268"/>
      <c r="HV135" s="268"/>
      <c r="HW135" s="268"/>
      <c r="HX135" s="268"/>
      <c r="HY135" s="268"/>
      <c r="HZ135" s="268"/>
      <c r="IA135" s="268"/>
      <c r="IB135" s="268"/>
      <c r="IC135" s="268"/>
      <c r="ID135" s="268"/>
      <c r="IE135" s="268"/>
      <c r="IF135" s="268"/>
      <c r="IG135" s="268"/>
      <c r="IH135" s="268"/>
      <c r="II135" s="268"/>
      <c r="IJ135" s="268"/>
      <c r="IK135" s="268"/>
      <c r="IL135" s="268"/>
      <c r="IM135" s="268"/>
      <c r="IN135" s="268"/>
      <c r="IO135" s="268"/>
      <c r="IP135" s="268"/>
      <c r="IQ135" s="268"/>
      <c r="IR135" s="268"/>
      <c r="IS135" s="268"/>
      <c r="IT135" s="268"/>
      <c r="IU135" s="268"/>
      <c r="IV135" s="268"/>
    </row>
    <row r="136" spans="1:256" s="267" customFormat="1">
      <c r="A136" s="268" t="s">
        <v>511</v>
      </c>
      <c r="B136" s="267">
        <v>5.4</v>
      </c>
      <c r="C136" s="267">
        <v>7.8</v>
      </c>
      <c r="D136" s="267">
        <v>1</v>
      </c>
      <c r="E136" s="267">
        <v>1.0011111100000001</v>
      </c>
      <c r="F136" s="268" t="s">
        <v>18</v>
      </c>
      <c r="G136" s="268">
        <v>6</v>
      </c>
      <c r="H136" s="268">
        <v>8</v>
      </c>
      <c r="I136" s="268"/>
      <c r="J136" s="268"/>
      <c r="K136" s="268"/>
      <c r="L136" s="268"/>
      <c r="M136" s="268"/>
      <c r="N136" s="268"/>
      <c r="O136" s="268"/>
      <c r="P136" s="268"/>
      <c r="Q136" s="268"/>
      <c r="R136" s="268"/>
      <c r="S136" s="268"/>
      <c r="T136" s="268"/>
      <c r="U136" s="268"/>
      <c r="V136" s="268"/>
      <c r="W136" s="268"/>
      <c r="X136" s="268"/>
      <c r="Y136" s="268"/>
      <c r="Z136" s="268"/>
      <c r="AA136" s="268"/>
      <c r="AB136" s="268"/>
      <c r="AC136" s="268"/>
      <c r="AD136" s="268"/>
      <c r="AE136" s="268"/>
      <c r="AF136" s="268"/>
      <c r="AG136" s="268"/>
      <c r="AH136" s="268"/>
      <c r="AI136" s="268"/>
      <c r="AJ136" s="268"/>
      <c r="AK136" s="268"/>
      <c r="AL136" s="268"/>
      <c r="AM136" s="268"/>
      <c r="AN136" s="268"/>
      <c r="AO136" s="268"/>
      <c r="AP136" s="268"/>
      <c r="AQ136" s="268"/>
      <c r="AR136" s="268"/>
      <c r="AS136" s="268"/>
      <c r="AT136" s="268"/>
      <c r="AU136" s="268"/>
      <c r="AV136" s="268"/>
      <c r="AW136" s="268"/>
      <c r="AX136" s="268"/>
      <c r="AY136" s="268"/>
      <c r="AZ136" s="268"/>
      <c r="BA136" s="268"/>
      <c r="BB136" s="268"/>
      <c r="BC136" s="268"/>
      <c r="BD136" s="268"/>
      <c r="BE136" s="268"/>
      <c r="BF136" s="268"/>
      <c r="BG136" s="268"/>
      <c r="BH136" s="268"/>
      <c r="BI136" s="268"/>
      <c r="BJ136" s="268"/>
      <c r="BK136" s="268"/>
      <c r="BL136" s="268"/>
      <c r="BM136" s="268"/>
      <c r="BN136" s="268"/>
      <c r="BO136" s="268"/>
      <c r="BP136" s="268"/>
      <c r="BQ136" s="268"/>
      <c r="BR136" s="268"/>
      <c r="BS136" s="268"/>
      <c r="BT136" s="268"/>
      <c r="BU136" s="268"/>
      <c r="BV136" s="268"/>
      <c r="BW136" s="268"/>
      <c r="BX136" s="268"/>
      <c r="BY136" s="268"/>
      <c r="BZ136" s="268"/>
      <c r="CA136" s="268"/>
      <c r="CB136" s="268"/>
      <c r="CC136" s="268"/>
      <c r="CD136" s="268"/>
      <c r="CE136" s="268"/>
      <c r="CF136" s="268"/>
      <c r="CG136" s="268"/>
      <c r="CH136" s="268"/>
      <c r="CI136" s="268"/>
      <c r="CJ136" s="268"/>
      <c r="CK136" s="268"/>
      <c r="CL136" s="268"/>
      <c r="CM136" s="268"/>
      <c r="CN136" s="268"/>
      <c r="CO136" s="268"/>
      <c r="CP136" s="268"/>
      <c r="CQ136" s="268"/>
      <c r="CR136" s="268"/>
      <c r="CS136" s="268"/>
      <c r="CT136" s="268"/>
      <c r="CU136" s="268"/>
      <c r="CV136" s="268"/>
      <c r="CW136" s="268"/>
      <c r="CX136" s="268"/>
      <c r="CY136" s="268"/>
      <c r="CZ136" s="268"/>
      <c r="DA136" s="268"/>
      <c r="DB136" s="268"/>
      <c r="DC136" s="268"/>
      <c r="DD136" s="268"/>
      <c r="DE136" s="268"/>
      <c r="DF136" s="268"/>
      <c r="DG136" s="268"/>
      <c r="DH136" s="268"/>
      <c r="DI136" s="268"/>
      <c r="DJ136" s="268"/>
      <c r="DK136" s="268"/>
      <c r="DL136" s="268"/>
      <c r="DM136" s="268"/>
      <c r="DN136" s="268"/>
      <c r="DO136" s="268"/>
      <c r="DP136" s="268"/>
      <c r="DQ136" s="268"/>
      <c r="DR136" s="268"/>
      <c r="DS136" s="268"/>
      <c r="DT136" s="268"/>
      <c r="DU136" s="268"/>
      <c r="DV136" s="268"/>
      <c r="DW136" s="268"/>
      <c r="DX136" s="268"/>
      <c r="DY136" s="268"/>
      <c r="DZ136" s="268"/>
      <c r="EA136" s="268"/>
      <c r="EB136" s="268"/>
      <c r="EC136" s="268"/>
      <c r="ED136" s="268"/>
      <c r="EE136" s="268"/>
      <c r="EF136" s="268"/>
      <c r="EG136" s="268"/>
      <c r="EH136" s="268"/>
      <c r="EI136" s="268"/>
      <c r="EJ136" s="268"/>
      <c r="EK136" s="268"/>
      <c r="EL136" s="268"/>
      <c r="EM136" s="268"/>
      <c r="EN136" s="268"/>
      <c r="EO136" s="268"/>
      <c r="EP136" s="268"/>
      <c r="EQ136" s="268"/>
      <c r="ER136" s="268"/>
      <c r="ES136" s="268"/>
      <c r="ET136" s="268"/>
      <c r="EU136" s="268"/>
      <c r="EV136" s="268"/>
      <c r="EW136" s="268"/>
      <c r="EX136" s="268"/>
      <c r="EY136" s="268"/>
      <c r="EZ136" s="268"/>
      <c r="FA136" s="268"/>
      <c r="FB136" s="268"/>
      <c r="FC136" s="268"/>
      <c r="FD136" s="268"/>
      <c r="FE136" s="268"/>
      <c r="FF136" s="268"/>
      <c r="FG136" s="268"/>
      <c r="FH136" s="268"/>
      <c r="FI136" s="268"/>
      <c r="FJ136" s="268"/>
      <c r="FK136" s="268"/>
      <c r="FL136" s="268"/>
      <c r="FM136" s="268"/>
      <c r="FN136" s="268"/>
      <c r="FO136" s="268"/>
      <c r="FP136" s="268"/>
      <c r="FQ136" s="268"/>
      <c r="FR136" s="268"/>
      <c r="FS136" s="268"/>
      <c r="FT136" s="268"/>
      <c r="FU136" s="268"/>
      <c r="FV136" s="268"/>
      <c r="FW136" s="268"/>
      <c r="FX136" s="268"/>
      <c r="FY136" s="268"/>
      <c r="FZ136" s="268"/>
      <c r="GA136" s="268"/>
      <c r="GB136" s="268"/>
      <c r="GC136" s="268"/>
      <c r="GD136" s="268"/>
      <c r="GE136" s="268"/>
      <c r="GF136" s="268"/>
      <c r="GG136" s="268"/>
      <c r="GH136" s="268"/>
      <c r="GI136" s="268"/>
      <c r="GJ136" s="268"/>
      <c r="GK136" s="268"/>
      <c r="GL136" s="268"/>
      <c r="GM136" s="268"/>
      <c r="GN136" s="268"/>
      <c r="GO136" s="268"/>
      <c r="GP136" s="268"/>
      <c r="GQ136" s="268"/>
      <c r="GR136" s="268"/>
      <c r="GS136" s="268"/>
      <c r="GT136" s="268"/>
      <c r="GU136" s="268"/>
      <c r="GV136" s="268"/>
      <c r="GW136" s="268"/>
      <c r="GX136" s="268"/>
      <c r="GY136" s="268"/>
      <c r="GZ136" s="268"/>
      <c r="HA136" s="268"/>
      <c r="HB136" s="268"/>
      <c r="HC136" s="268"/>
      <c r="HD136" s="268"/>
      <c r="HE136" s="268"/>
      <c r="HF136" s="268"/>
      <c r="HG136" s="268"/>
      <c r="HH136" s="268"/>
      <c r="HI136" s="268"/>
      <c r="HJ136" s="268"/>
      <c r="HK136" s="268"/>
      <c r="HL136" s="268"/>
      <c r="HM136" s="268"/>
      <c r="HN136" s="268"/>
      <c r="HO136" s="268"/>
      <c r="HP136" s="268"/>
      <c r="HQ136" s="268"/>
      <c r="HR136" s="268"/>
      <c r="HS136" s="268"/>
      <c r="HT136" s="268"/>
      <c r="HU136" s="268"/>
      <c r="HV136" s="268"/>
      <c r="HW136" s="268"/>
      <c r="HX136" s="268"/>
      <c r="HY136" s="268"/>
      <c r="HZ136" s="268"/>
      <c r="IA136" s="268"/>
      <c r="IB136" s="268"/>
      <c r="IC136" s="268"/>
      <c r="ID136" s="268"/>
      <c r="IE136" s="268"/>
      <c r="IF136" s="268"/>
      <c r="IG136" s="268"/>
      <c r="IH136" s="268"/>
      <c r="II136" s="268"/>
      <c r="IJ136" s="268"/>
      <c r="IK136" s="268"/>
      <c r="IL136" s="268"/>
      <c r="IM136" s="268"/>
      <c r="IN136" s="268"/>
      <c r="IO136" s="268"/>
      <c r="IP136" s="268"/>
      <c r="IQ136" s="268"/>
      <c r="IR136" s="268"/>
      <c r="IS136" s="268"/>
      <c r="IT136" s="268"/>
      <c r="IU136" s="268"/>
      <c r="IV136" s="268"/>
    </row>
    <row r="137" spans="1:256" s="267" customFormat="1">
      <c r="A137" s="268" t="s">
        <v>511</v>
      </c>
      <c r="B137" s="268">
        <v>13</v>
      </c>
      <c r="C137" s="268">
        <v>16</v>
      </c>
      <c r="D137" s="267">
        <v>2</v>
      </c>
      <c r="E137" s="268">
        <v>1.2</v>
      </c>
      <c r="F137" s="267">
        <v>1.4392092076043614</v>
      </c>
      <c r="G137" s="268">
        <v>11</v>
      </c>
      <c r="H137" s="268">
        <v>11</v>
      </c>
      <c r="I137" s="268"/>
      <c r="J137" s="268"/>
      <c r="K137" s="268"/>
      <c r="L137" s="268"/>
      <c r="M137" s="268"/>
      <c r="N137" s="268"/>
      <c r="O137" s="268"/>
      <c r="P137" s="268"/>
      <c r="Q137" s="268"/>
      <c r="R137" s="268"/>
      <c r="S137" s="268"/>
      <c r="T137" s="268"/>
      <c r="U137" s="268"/>
      <c r="V137" s="268"/>
      <c r="W137" s="268"/>
      <c r="X137" s="268"/>
      <c r="Y137" s="268"/>
      <c r="Z137" s="268"/>
      <c r="AA137" s="268"/>
      <c r="AB137" s="268"/>
      <c r="AC137" s="268"/>
      <c r="AD137" s="268"/>
      <c r="AE137" s="268"/>
      <c r="AF137" s="268"/>
      <c r="AG137" s="268"/>
      <c r="AH137" s="268"/>
      <c r="AI137" s="268"/>
      <c r="AJ137" s="268"/>
      <c r="AK137" s="268"/>
      <c r="AL137" s="268"/>
      <c r="AM137" s="268"/>
      <c r="AN137" s="268"/>
      <c r="AO137" s="268"/>
      <c r="AP137" s="268"/>
      <c r="AQ137" s="268"/>
      <c r="AR137" s="268"/>
      <c r="AS137" s="268"/>
      <c r="AT137" s="268"/>
      <c r="AU137" s="268"/>
      <c r="AV137" s="268"/>
      <c r="AW137" s="268"/>
      <c r="AX137" s="268"/>
      <c r="AY137" s="268"/>
      <c r="AZ137" s="268"/>
      <c r="BA137" s="268"/>
      <c r="BB137" s="268"/>
      <c r="BC137" s="268"/>
      <c r="BD137" s="268"/>
      <c r="BE137" s="268"/>
      <c r="BF137" s="268"/>
      <c r="BG137" s="268"/>
      <c r="BH137" s="268"/>
      <c r="BI137" s="268"/>
      <c r="BJ137" s="268"/>
      <c r="BK137" s="268"/>
      <c r="BL137" s="268"/>
      <c r="BM137" s="268"/>
      <c r="BN137" s="268"/>
      <c r="BO137" s="268"/>
      <c r="BP137" s="268"/>
      <c r="BQ137" s="268"/>
      <c r="BR137" s="268"/>
      <c r="BS137" s="268"/>
      <c r="BT137" s="268"/>
      <c r="BU137" s="268"/>
      <c r="BV137" s="268"/>
      <c r="BW137" s="268"/>
      <c r="BX137" s="268"/>
      <c r="BY137" s="268"/>
      <c r="BZ137" s="268"/>
      <c r="CA137" s="268"/>
      <c r="CB137" s="268"/>
      <c r="CC137" s="268"/>
      <c r="CD137" s="268"/>
      <c r="CE137" s="268"/>
      <c r="CF137" s="268"/>
      <c r="CG137" s="268"/>
      <c r="CH137" s="268"/>
      <c r="CI137" s="268"/>
      <c r="CJ137" s="268"/>
      <c r="CK137" s="268"/>
      <c r="CL137" s="268"/>
      <c r="CM137" s="268"/>
      <c r="CN137" s="268"/>
      <c r="CO137" s="268"/>
      <c r="CP137" s="268"/>
      <c r="CQ137" s="268"/>
      <c r="CR137" s="268"/>
      <c r="CS137" s="268"/>
      <c r="CT137" s="268"/>
      <c r="CU137" s="268"/>
      <c r="CV137" s="268"/>
      <c r="CW137" s="268"/>
      <c r="CX137" s="268"/>
      <c r="CY137" s="268"/>
      <c r="CZ137" s="268"/>
      <c r="DA137" s="268"/>
      <c r="DB137" s="268"/>
      <c r="DC137" s="268"/>
      <c r="DD137" s="268"/>
      <c r="DE137" s="268"/>
      <c r="DF137" s="268"/>
      <c r="DG137" s="268"/>
      <c r="DH137" s="268"/>
      <c r="DI137" s="268"/>
      <c r="DJ137" s="268"/>
      <c r="DK137" s="268"/>
      <c r="DL137" s="268"/>
      <c r="DM137" s="268"/>
      <c r="DN137" s="268"/>
      <c r="DO137" s="268"/>
      <c r="DP137" s="268"/>
      <c r="DQ137" s="268"/>
      <c r="DR137" s="268"/>
      <c r="DS137" s="268"/>
      <c r="DT137" s="268"/>
      <c r="DU137" s="268"/>
      <c r="DV137" s="268"/>
      <c r="DW137" s="268"/>
      <c r="DX137" s="268"/>
      <c r="DY137" s="268"/>
      <c r="DZ137" s="268"/>
      <c r="EA137" s="268"/>
      <c r="EB137" s="268"/>
      <c r="EC137" s="268"/>
      <c r="ED137" s="268"/>
      <c r="EE137" s="268"/>
      <c r="EF137" s="268"/>
      <c r="EG137" s="268"/>
      <c r="EH137" s="268"/>
      <c r="EI137" s="268"/>
      <c r="EJ137" s="268"/>
      <c r="EK137" s="268"/>
      <c r="EL137" s="268"/>
      <c r="EM137" s="268"/>
      <c r="EN137" s="268"/>
      <c r="EO137" s="268"/>
      <c r="EP137" s="268"/>
      <c r="EQ137" s="268"/>
      <c r="ER137" s="268"/>
      <c r="ES137" s="268"/>
      <c r="ET137" s="268"/>
      <c r="EU137" s="268"/>
      <c r="EV137" s="268"/>
      <c r="EW137" s="268"/>
      <c r="EX137" s="268"/>
      <c r="EY137" s="268"/>
      <c r="EZ137" s="268"/>
      <c r="FA137" s="268"/>
      <c r="FB137" s="268"/>
      <c r="FC137" s="268"/>
      <c r="FD137" s="268"/>
      <c r="FE137" s="268"/>
      <c r="FF137" s="268"/>
      <c r="FG137" s="268"/>
      <c r="FH137" s="268"/>
      <c r="FI137" s="268"/>
      <c r="FJ137" s="268"/>
      <c r="FK137" s="268"/>
      <c r="FL137" s="268"/>
      <c r="FM137" s="268"/>
      <c r="FN137" s="268"/>
      <c r="FO137" s="268"/>
      <c r="FP137" s="268"/>
      <c r="FQ137" s="268"/>
      <c r="FR137" s="268"/>
      <c r="FS137" s="268"/>
      <c r="FT137" s="268"/>
      <c r="FU137" s="268"/>
      <c r="FV137" s="268"/>
      <c r="FW137" s="268"/>
      <c r="FX137" s="268"/>
      <c r="FY137" s="268"/>
      <c r="FZ137" s="268"/>
      <c r="GA137" s="268"/>
      <c r="GB137" s="268"/>
      <c r="GC137" s="268"/>
      <c r="GD137" s="268"/>
      <c r="GE137" s="268"/>
      <c r="GF137" s="268"/>
      <c r="GG137" s="268"/>
      <c r="GH137" s="268"/>
      <c r="GI137" s="268"/>
      <c r="GJ137" s="268"/>
      <c r="GK137" s="268"/>
      <c r="GL137" s="268"/>
      <c r="GM137" s="268"/>
      <c r="GN137" s="268"/>
      <c r="GO137" s="268"/>
      <c r="GP137" s="268"/>
      <c r="GQ137" s="268"/>
      <c r="GR137" s="268"/>
      <c r="GS137" s="268"/>
      <c r="GT137" s="268"/>
      <c r="GU137" s="268"/>
      <c r="GV137" s="268"/>
      <c r="GW137" s="268"/>
      <c r="GX137" s="268"/>
      <c r="GY137" s="268"/>
      <c r="GZ137" s="268"/>
      <c r="HA137" s="268"/>
      <c r="HB137" s="268"/>
      <c r="HC137" s="268"/>
      <c r="HD137" s="268"/>
      <c r="HE137" s="268"/>
      <c r="HF137" s="268"/>
      <c r="HG137" s="268"/>
      <c r="HH137" s="268"/>
      <c r="HI137" s="268"/>
      <c r="HJ137" s="268"/>
      <c r="HK137" s="268"/>
      <c r="HL137" s="268"/>
      <c r="HM137" s="268"/>
      <c r="HN137" s="268"/>
      <c r="HO137" s="268"/>
      <c r="HP137" s="268"/>
      <c r="HQ137" s="268"/>
      <c r="HR137" s="268"/>
      <c r="HS137" s="268"/>
      <c r="HT137" s="268"/>
      <c r="HU137" s="268"/>
      <c r="HV137" s="268"/>
      <c r="HW137" s="268"/>
      <c r="HX137" s="268"/>
      <c r="HY137" s="268"/>
      <c r="HZ137" s="268"/>
      <c r="IA137" s="268"/>
      <c r="IB137" s="268"/>
      <c r="IC137" s="268"/>
      <c r="ID137" s="268"/>
      <c r="IE137" s="268"/>
      <c r="IF137" s="268"/>
      <c r="IG137" s="268"/>
      <c r="IH137" s="268"/>
      <c r="II137" s="268"/>
      <c r="IJ137" s="268"/>
      <c r="IK137" s="268"/>
      <c r="IL137" s="268"/>
      <c r="IM137" s="268"/>
      <c r="IN137" s="268"/>
      <c r="IO137" s="268"/>
      <c r="IP137" s="268"/>
      <c r="IQ137" s="268"/>
      <c r="IR137" s="268"/>
      <c r="IS137" s="268"/>
      <c r="IT137" s="268"/>
      <c r="IU137" s="268"/>
      <c r="IV137" s="268"/>
    </row>
    <row r="138" spans="1:256" s="267" customFormat="1">
      <c r="A138" s="268" t="s">
        <v>511</v>
      </c>
      <c r="B138" s="267">
        <v>2.6</v>
      </c>
      <c r="C138" s="267">
        <v>3.2</v>
      </c>
      <c r="D138" s="267">
        <v>2</v>
      </c>
      <c r="E138" s="267">
        <v>1.1088888889999999</v>
      </c>
      <c r="F138" s="267">
        <v>1.3048579</v>
      </c>
      <c r="G138" s="267">
        <v>13</v>
      </c>
      <c r="H138" s="268">
        <v>12</v>
      </c>
      <c r="I138" s="268"/>
      <c r="J138" s="268"/>
      <c r="K138" s="268"/>
      <c r="L138" s="268"/>
      <c r="M138" s="268"/>
      <c r="N138" s="268"/>
      <c r="O138" s="268"/>
      <c r="P138" s="268"/>
      <c r="Q138" s="268"/>
      <c r="R138" s="268"/>
      <c r="S138" s="268"/>
      <c r="T138" s="268"/>
      <c r="U138" s="268"/>
      <c r="V138" s="268"/>
      <c r="W138" s="268"/>
      <c r="X138" s="268"/>
      <c r="Y138" s="268"/>
      <c r="Z138" s="268"/>
      <c r="AA138" s="268"/>
      <c r="AB138" s="268"/>
      <c r="AC138" s="268"/>
      <c r="AD138" s="268"/>
      <c r="AE138" s="268"/>
      <c r="AF138" s="268"/>
      <c r="AG138" s="268"/>
      <c r="AH138" s="268"/>
      <c r="AI138" s="268"/>
      <c r="AJ138" s="268"/>
      <c r="AK138" s="268"/>
      <c r="AL138" s="268"/>
      <c r="AM138" s="268"/>
      <c r="AN138" s="268"/>
      <c r="AO138" s="268"/>
      <c r="AP138" s="268"/>
      <c r="AQ138" s="268"/>
      <c r="AR138" s="268"/>
      <c r="AS138" s="268"/>
      <c r="AT138" s="268"/>
      <c r="AU138" s="268"/>
      <c r="AV138" s="268"/>
      <c r="AW138" s="268"/>
      <c r="AX138" s="268"/>
      <c r="AY138" s="268"/>
      <c r="AZ138" s="268"/>
      <c r="BA138" s="268"/>
      <c r="BB138" s="268"/>
      <c r="BC138" s="268"/>
      <c r="BD138" s="268"/>
      <c r="BE138" s="268"/>
      <c r="BF138" s="268"/>
      <c r="BG138" s="268"/>
      <c r="BH138" s="268"/>
      <c r="BI138" s="268"/>
      <c r="BJ138" s="268"/>
      <c r="BK138" s="268"/>
      <c r="BL138" s="268"/>
      <c r="BM138" s="268"/>
      <c r="BN138" s="268"/>
      <c r="BO138" s="268"/>
      <c r="BP138" s="268"/>
      <c r="BQ138" s="268"/>
      <c r="BR138" s="268"/>
      <c r="BS138" s="268"/>
      <c r="BT138" s="268"/>
      <c r="BU138" s="268"/>
      <c r="BV138" s="268"/>
      <c r="BW138" s="268"/>
      <c r="BX138" s="268"/>
      <c r="BY138" s="268"/>
      <c r="BZ138" s="268"/>
      <c r="CA138" s="268"/>
      <c r="CB138" s="268"/>
      <c r="CC138" s="268"/>
      <c r="CD138" s="268"/>
      <c r="CE138" s="268"/>
      <c r="CF138" s="268"/>
      <c r="CG138" s="268"/>
      <c r="CH138" s="268"/>
      <c r="CI138" s="268"/>
      <c r="CJ138" s="268"/>
      <c r="CK138" s="268"/>
      <c r="CL138" s="268"/>
      <c r="CM138" s="268"/>
      <c r="CN138" s="268"/>
      <c r="CO138" s="268"/>
      <c r="CP138" s="268"/>
      <c r="CQ138" s="268"/>
      <c r="CR138" s="268"/>
      <c r="CS138" s="268"/>
      <c r="CT138" s="268"/>
      <c r="CU138" s="268"/>
      <c r="CV138" s="268"/>
      <c r="CW138" s="268"/>
      <c r="CX138" s="268"/>
      <c r="CY138" s="268"/>
      <c r="CZ138" s="268"/>
      <c r="DA138" s="268"/>
      <c r="DB138" s="268"/>
      <c r="DC138" s="268"/>
      <c r="DD138" s="268"/>
      <c r="DE138" s="268"/>
      <c r="DF138" s="268"/>
      <c r="DG138" s="268"/>
      <c r="DH138" s="268"/>
      <c r="DI138" s="268"/>
      <c r="DJ138" s="268"/>
      <c r="DK138" s="268"/>
      <c r="DL138" s="268"/>
      <c r="DM138" s="268"/>
      <c r="DN138" s="268"/>
      <c r="DO138" s="268"/>
      <c r="DP138" s="268"/>
      <c r="DQ138" s="268"/>
      <c r="DR138" s="268"/>
      <c r="DS138" s="268"/>
      <c r="DT138" s="268"/>
      <c r="DU138" s="268"/>
      <c r="DV138" s="268"/>
      <c r="DW138" s="268"/>
      <c r="DX138" s="268"/>
      <c r="DY138" s="268"/>
      <c r="DZ138" s="268"/>
      <c r="EA138" s="268"/>
      <c r="EB138" s="268"/>
      <c r="EC138" s="268"/>
      <c r="ED138" s="268"/>
      <c r="EE138" s="268"/>
      <c r="EF138" s="268"/>
      <c r="EG138" s="268"/>
      <c r="EH138" s="268"/>
      <c r="EI138" s="268"/>
      <c r="EJ138" s="268"/>
      <c r="EK138" s="268"/>
      <c r="EL138" s="268"/>
      <c r="EM138" s="268"/>
      <c r="EN138" s="268"/>
      <c r="EO138" s="268"/>
      <c r="EP138" s="268"/>
      <c r="EQ138" s="268"/>
      <c r="ER138" s="268"/>
      <c r="ES138" s="268"/>
      <c r="ET138" s="268"/>
      <c r="EU138" s="268"/>
      <c r="EV138" s="268"/>
      <c r="EW138" s="268"/>
      <c r="EX138" s="268"/>
      <c r="EY138" s="268"/>
      <c r="EZ138" s="268"/>
      <c r="FA138" s="268"/>
      <c r="FB138" s="268"/>
      <c r="FC138" s="268"/>
      <c r="FD138" s="268"/>
      <c r="FE138" s="268"/>
      <c r="FF138" s="268"/>
      <c r="FG138" s="268"/>
      <c r="FH138" s="268"/>
      <c r="FI138" s="268"/>
      <c r="FJ138" s="268"/>
      <c r="FK138" s="268"/>
      <c r="FL138" s="268"/>
      <c r="FM138" s="268"/>
      <c r="FN138" s="268"/>
      <c r="FO138" s="268"/>
      <c r="FP138" s="268"/>
      <c r="FQ138" s="268"/>
      <c r="FR138" s="268"/>
      <c r="FS138" s="268"/>
      <c r="FT138" s="268"/>
      <c r="FU138" s="268"/>
      <c r="FV138" s="268"/>
      <c r="FW138" s="268"/>
      <c r="FX138" s="268"/>
      <c r="FY138" s="268"/>
      <c r="FZ138" s="268"/>
      <c r="GA138" s="268"/>
      <c r="GB138" s="268"/>
      <c r="GC138" s="268"/>
      <c r="GD138" s="268"/>
      <c r="GE138" s="268"/>
      <c r="GF138" s="268"/>
      <c r="GG138" s="268"/>
      <c r="GH138" s="268"/>
      <c r="GI138" s="268"/>
      <c r="GJ138" s="268"/>
      <c r="GK138" s="268"/>
      <c r="GL138" s="268"/>
      <c r="GM138" s="268"/>
      <c r="GN138" s="268"/>
      <c r="GO138" s="268"/>
      <c r="GP138" s="268"/>
      <c r="GQ138" s="268"/>
      <c r="GR138" s="268"/>
      <c r="GS138" s="268"/>
      <c r="GT138" s="268"/>
      <c r="GU138" s="268"/>
      <c r="GV138" s="268"/>
      <c r="GW138" s="268"/>
      <c r="GX138" s="268"/>
      <c r="GY138" s="268"/>
      <c r="GZ138" s="268"/>
      <c r="HA138" s="268"/>
      <c r="HB138" s="268"/>
      <c r="HC138" s="268"/>
      <c r="HD138" s="268"/>
      <c r="HE138" s="268"/>
      <c r="HF138" s="268"/>
      <c r="HG138" s="268"/>
      <c r="HH138" s="268"/>
      <c r="HI138" s="268"/>
      <c r="HJ138" s="268"/>
      <c r="HK138" s="268"/>
      <c r="HL138" s="268"/>
      <c r="HM138" s="268"/>
      <c r="HN138" s="268"/>
      <c r="HO138" s="268"/>
      <c r="HP138" s="268"/>
      <c r="HQ138" s="268"/>
      <c r="HR138" s="268"/>
      <c r="HS138" s="268"/>
      <c r="HT138" s="268"/>
      <c r="HU138" s="268"/>
      <c r="HV138" s="268"/>
      <c r="HW138" s="268"/>
      <c r="HX138" s="268"/>
      <c r="HY138" s="268"/>
      <c r="HZ138" s="268"/>
      <c r="IA138" s="268"/>
      <c r="IB138" s="268"/>
      <c r="IC138" s="268"/>
      <c r="ID138" s="268"/>
      <c r="IE138" s="268"/>
      <c r="IF138" s="268"/>
      <c r="IG138" s="268"/>
      <c r="IH138" s="268"/>
      <c r="II138" s="268"/>
      <c r="IJ138" s="268"/>
      <c r="IK138" s="268"/>
      <c r="IL138" s="268"/>
      <c r="IM138" s="268"/>
      <c r="IN138" s="268"/>
      <c r="IO138" s="268"/>
      <c r="IP138" s="268"/>
      <c r="IQ138" s="268"/>
      <c r="IR138" s="268"/>
      <c r="IS138" s="268"/>
      <c r="IT138" s="268"/>
      <c r="IU138" s="268"/>
      <c r="IV138" s="268"/>
    </row>
    <row r="139" spans="1:256" s="267" customFormat="1">
      <c r="A139" s="268" t="s">
        <v>511</v>
      </c>
      <c r="B139" s="267">
        <v>1.4</v>
      </c>
      <c r="C139" s="267">
        <v>2.6</v>
      </c>
      <c r="D139" s="267">
        <v>3</v>
      </c>
      <c r="E139" s="267">
        <v>1.172222222</v>
      </c>
      <c r="F139" s="267">
        <v>2.2120339100000002</v>
      </c>
      <c r="G139" s="267">
        <v>17</v>
      </c>
      <c r="H139" s="268">
        <v>6</v>
      </c>
      <c r="I139" s="268"/>
      <c r="J139" s="268"/>
      <c r="K139" s="268"/>
      <c r="L139" s="268"/>
      <c r="M139" s="268"/>
      <c r="N139" s="268"/>
      <c r="O139" s="268"/>
      <c r="P139" s="268"/>
      <c r="Q139" s="268"/>
      <c r="R139" s="268"/>
      <c r="S139" s="268"/>
      <c r="T139" s="268"/>
      <c r="U139" s="268"/>
      <c r="V139" s="268"/>
      <c r="W139" s="268"/>
      <c r="X139" s="268"/>
      <c r="Y139" s="268"/>
      <c r="Z139" s="268"/>
      <c r="AA139" s="268"/>
      <c r="AB139" s="268"/>
      <c r="AC139" s="268"/>
      <c r="AD139" s="268"/>
      <c r="AE139" s="268"/>
      <c r="AF139" s="268"/>
      <c r="AG139" s="268"/>
      <c r="AH139" s="268"/>
      <c r="AI139" s="268"/>
      <c r="AJ139" s="268"/>
      <c r="AK139" s="268"/>
      <c r="AL139" s="268"/>
      <c r="AM139" s="268"/>
      <c r="AN139" s="268"/>
      <c r="AO139" s="268"/>
      <c r="AP139" s="268"/>
      <c r="AQ139" s="268"/>
      <c r="AR139" s="268"/>
      <c r="AS139" s="268"/>
      <c r="AT139" s="268"/>
      <c r="AU139" s="268"/>
      <c r="AV139" s="268"/>
      <c r="AW139" s="268"/>
      <c r="AX139" s="268"/>
      <c r="AY139" s="268"/>
      <c r="AZ139" s="268"/>
      <c r="BA139" s="268"/>
      <c r="BB139" s="268"/>
      <c r="BC139" s="268"/>
      <c r="BD139" s="268"/>
      <c r="BE139" s="268"/>
      <c r="BF139" s="268"/>
      <c r="BG139" s="268"/>
      <c r="BH139" s="268"/>
      <c r="BI139" s="268"/>
      <c r="BJ139" s="268"/>
      <c r="BK139" s="268"/>
      <c r="BL139" s="268"/>
      <c r="BM139" s="268"/>
      <c r="BN139" s="268"/>
      <c r="BO139" s="268"/>
      <c r="BP139" s="268"/>
      <c r="BQ139" s="268"/>
      <c r="BR139" s="268"/>
      <c r="BS139" s="268"/>
      <c r="BT139" s="268"/>
      <c r="BU139" s="268"/>
      <c r="BV139" s="268"/>
      <c r="BW139" s="268"/>
      <c r="BX139" s="268"/>
      <c r="BY139" s="268"/>
      <c r="BZ139" s="268"/>
      <c r="CA139" s="268"/>
      <c r="CB139" s="268"/>
      <c r="CC139" s="268"/>
      <c r="CD139" s="268"/>
      <c r="CE139" s="268"/>
      <c r="CF139" s="268"/>
      <c r="CG139" s="268"/>
      <c r="CH139" s="268"/>
      <c r="CI139" s="268"/>
      <c r="CJ139" s="268"/>
      <c r="CK139" s="268"/>
      <c r="CL139" s="268"/>
      <c r="CM139" s="268"/>
      <c r="CN139" s="268"/>
      <c r="CO139" s="268"/>
      <c r="CP139" s="268"/>
      <c r="CQ139" s="268"/>
      <c r="CR139" s="268"/>
      <c r="CS139" s="268"/>
      <c r="CT139" s="268"/>
      <c r="CU139" s="268"/>
      <c r="CV139" s="268"/>
      <c r="CW139" s="268"/>
      <c r="CX139" s="268"/>
      <c r="CY139" s="268"/>
      <c r="CZ139" s="268"/>
      <c r="DA139" s="268"/>
      <c r="DB139" s="268"/>
      <c r="DC139" s="268"/>
      <c r="DD139" s="268"/>
      <c r="DE139" s="268"/>
      <c r="DF139" s="268"/>
      <c r="DG139" s="268"/>
      <c r="DH139" s="268"/>
      <c r="DI139" s="268"/>
      <c r="DJ139" s="268"/>
      <c r="DK139" s="268"/>
      <c r="DL139" s="268"/>
      <c r="DM139" s="268"/>
      <c r="DN139" s="268"/>
      <c r="DO139" s="268"/>
      <c r="DP139" s="268"/>
      <c r="DQ139" s="268"/>
      <c r="DR139" s="268"/>
      <c r="DS139" s="268"/>
      <c r="DT139" s="268"/>
      <c r="DU139" s="268"/>
      <c r="DV139" s="268"/>
      <c r="DW139" s="268"/>
      <c r="DX139" s="268"/>
      <c r="DY139" s="268"/>
      <c r="DZ139" s="268"/>
      <c r="EA139" s="268"/>
      <c r="EB139" s="268"/>
      <c r="EC139" s="268"/>
      <c r="ED139" s="268"/>
      <c r="EE139" s="268"/>
      <c r="EF139" s="268"/>
      <c r="EG139" s="268"/>
      <c r="EH139" s="268"/>
      <c r="EI139" s="268"/>
      <c r="EJ139" s="268"/>
      <c r="EK139" s="268"/>
      <c r="EL139" s="268"/>
      <c r="EM139" s="268"/>
      <c r="EN139" s="268"/>
      <c r="EO139" s="268"/>
      <c r="EP139" s="268"/>
      <c r="EQ139" s="268"/>
      <c r="ER139" s="268"/>
      <c r="ES139" s="268"/>
      <c r="ET139" s="268"/>
      <c r="EU139" s="268"/>
      <c r="EV139" s="268"/>
      <c r="EW139" s="268"/>
      <c r="EX139" s="268"/>
      <c r="EY139" s="268"/>
      <c r="EZ139" s="268"/>
      <c r="FA139" s="268"/>
      <c r="FB139" s="268"/>
      <c r="FC139" s="268"/>
      <c r="FD139" s="268"/>
      <c r="FE139" s="268"/>
      <c r="FF139" s="268"/>
      <c r="FG139" s="268"/>
      <c r="FH139" s="268"/>
      <c r="FI139" s="268"/>
      <c r="FJ139" s="268"/>
      <c r="FK139" s="268"/>
      <c r="FL139" s="268"/>
      <c r="FM139" s="268"/>
      <c r="FN139" s="268"/>
      <c r="FO139" s="268"/>
      <c r="FP139" s="268"/>
      <c r="FQ139" s="268"/>
      <c r="FR139" s="268"/>
      <c r="FS139" s="268"/>
      <c r="FT139" s="268"/>
      <c r="FU139" s="268"/>
      <c r="FV139" s="268"/>
      <c r="FW139" s="268"/>
      <c r="FX139" s="268"/>
      <c r="FY139" s="268"/>
      <c r="FZ139" s="268"/>
      <c r="GA139" s="268"/>
      <c r="GB139" s="268"/>
      <c r="GC139" s="268"/>
      <c r="GD139" s="268"/>
      <c r="GE139" s="268"/>
      <c r="GF139" s="268"/>
      <c r="GG139" s="268"/>
      <c r="GH139" s="268"/>
      <c r="GI139" s="268"/>
      <c r="GJ139" s="268"/>
      <c r="GK139" s="268"/>
      <c r="GL139" s="268"/>
      <c r="GM139" s="268"/>
      <c r="GN139" s="268"/>
      <c r="GO139" s="268"/>
      <c r="GP139" s="268"/>
      <c r="GQ139" s="268"/>
      <c r="GR139" s="268"/>
      <c r="GS139" s="268"/>
      <c r="GT139" s="268"/>
      <c r="GU139" s="268"/>
      <c r="GV139" s="268"/>
      <c r="GW139" s="268"/>
      <c r="GX139" s="268"/>
      <c r="GY139" s="268"/>
      <c r="GZ139" s="268"/>
      <c r="HA139" s="268"/>
      <c r="HB139" s="268"/>
      <c r="HC139" s="268"/>
      <c r="HD139" s="268"/>
      <c r="HE139" s="268"/>
      <c r="HF139" s="268"/>
      <c r="HG139" s="268"/>
      <c r="HH139" s="268"/>
      <c r="HI139" s="268"/>
      <c r="HJ139" s="268"/>
      <c r="HK139" s="268"/>
      <c r="HL139" s="268"/>
      <c r="HM139" s="268"/>
      <c r="HN139" s="268"/>
      <c r="HO139" s="268"/>
      <c r="HP139" s="268"/>
      <c r="HQ139" s="268"/>
      <c r="HR139" s="268"/>
      <c r="HS139" s="268"/>
      <c r="HT139" s="268"/>
      <c r="HU139" s="268"/>
      <c r="HV139" s="268"/>
      <c r="HW139" s="268"/>
      <c r="HX139" s="268"/>
      <c r="HY139" s="268"/>
      <c r="HZ139" s="268"/>
      <c r="IA139" s="268"/>
      <c r="IB139" s="268"/>
      <c r="IC139" s="268"/>
      <c r="ID139" s="268"/>
      <c r="IE139" s="268"/>
      <c r="IF139" s="268"/>
      <c r="IG139" s="268"/>
      <c r="IH139" s="268"/>
      <c r="II139" s="268"/>
      <c r="IJ139" s="268"/>
      <c r="IK139" s="268"/>
      <c r="IL139" s="268"/>
      <c r="IM139" s="268"/>
      <c r="IN139" s="268"/>
      <c r="IO139" s="268"/>
      <c r="IP139" s="268"/>
      <c r="IQ139" s="268"/>
      <c r="IR139" s="268"/>
      <c r="IS139" s="268"/>
      <c r="IT139" s="268"/>
      <c r="IU139" s="268"/>
      <c r="IV139" s="268"/>
    </row>
    <row r="140" spans="1:256" s="267" customFormat="1">
      <c r="A140" s="268" t="s">
        <v>511</v>
      </c>
      <c r="B140" s="268">
        <v>2.5</v>
      </c>
      <c r="C140" s="268">
        <v>5.5</v>
      </c>
      <c r="D140" s="267">
        <v>2</v>
      </c>
      <c r="E140" s="268">
        <v>1.33444444</v>
      </c>
      <c r="F140" s="268">
        <v>1.3044636700000001</v>
      </c>
      <c r="G140" s="267">
        <v>11</v>
      </c>
      <c r="H140" s="268">
        <v>4</v>
      </c>
      <c r="I140" s="268"/>
      <c r="M140" s="268"/>
      <c r="Q140" s="268"/>
      <c r="S140" s="268"/>
      <c r="T140" s="268"/>
      <c r="U140" s="268"/>
      <c r="V140" s="268"/>
      <c r="W140" s="268"/>
      <c r="X140" s="268"/>
      <c r="Y140" s="268"/>
      <c r="Z140" s="268"/>
      <c r="AA140" s="268"/>
      <c r="AB140" s="268"/>
      <c r="AC140" s="268"/>
      <c r="AD140" s="268"/>
      <c r="AE140" s="268"/>
      <c r="AF140" s="268"/>
      <c r="AG140" s="268"/>
      <c r="AH140" s="268"/>
      <c r="AI140" s="268"/>
      <c r="AJ140" s="268"/>
      <c r="AK140" s="268"/>
      <c r="AL140" s="268"/>
      <c r="AM140" s="268"/>
      <c r="AN140" s="268"/>
      <c r="AO140" s="268"/>
      <c r="AP140" s="268"/>
      <c r="AQ140" s="268"/>
      <c r="AR140" s="268"/>
      <c r="AS140" s="268"/>
      <c r="AT140" s="268"/>
      <c r="AU140" s="268"/>
      <c r="AV140" s="268"/>
      <c r="AW140" s="268"/>
      <c r="AX140" s="268"/>
      <c r="AY140" s="268"/>
      <c r="AZ140" s="268"/>
      <c r="BA140" s="268"/>
      <c r="BB140" s="268"/>
      <c r="BC140" s="268"/>
      <c r="BD140" s="268"/>
      <c r="BE140" s="268"/>
      <c r="BF140" s="268"/>
      <c r="BG140" s="268"/>
      <c r="BH140" s="268"/>
      <c r="BI140" s="268"/>
      <c r="BJ140" s="268"/>
      <c r="BK140" s="268"/>
      <c r="BL140" s="268"/>
      <c r="BM140" s="268"/>
      <c r="BN140" s="268"/>
      <c r="BO140" s="268"/>
      <c r="BP140" s="268"/>
      <c r="BQ140" s="268"/>
      <c r="BR140" s="268"/>
      <c r="BS140" s="268"/>
      <c r="BT140" s="268"/>
      <c r="BU140" s="268"/>
      <c r="BV140" s="268"/>
      <c r="BW140" s="268"/>
      <c r="BX140" s="268"/>
      <c r="BY140" s="268"/>
      <c r="BZ140" s="268"/>
      <c r="CA140" s="268"/>
      <c r="CB140" s="268"/>
      <c r="CC140" s="268"/>
      <c r="CD140" s="268"/>
      <c r="CE140" s="268"/>
      <c r="CF140" s="268"/>
      <c r="CG140" s="268"/>
      <c r="CH140" s="268"/>
      <c r="CI140" s="268"/>
      <c r="CJ140" s="268"/>
      <c r="CK140" s="268"/>
      <c r="CL140" s="268"/>
      <c r="CM140" s="268"/>
      <c r="CN140" s="268"/>
      <c r="CO140" s="268"/>
      <c r="CP140" s="268"/>
      <c r="CQ140" s="268"/>
      <c r="CR140" s="268"/>
      <c r="CS140" s="268"/>
      <c r="CT140" s="268"/>
      <c r="CU140" s="268"/>
      <c r="CV140" s="268"/>
      <c r="CW140" s="268"/>
      <c r="CX140" s="268"/>
      <c r="CY140" s="268"/>
      <c r="CZ140" s="268"/>
      <c r="DA140" s="268"/>
      <c r="DB140" s="268"/>
      <c r="DC140" s="268"/>
      <c r="DD140" s="268"/>
      <c r="DE140" s="268"/>
      <c r="DF140" s="268"/>
      <c r="DG140" s="268"/>
      <c r="DH140" s="268"/>
      <c r="DI140" s="268"/>
      <c r="DJ140" s="268"/>
      <c r="DK140" s="268"/>
      <c r="DL140" s="268"/>
      <c r="DM140" s="268"/>
      <c r="DN140" s="268"/>
      <c r="DO140" s="268"/>
      <c r="DP140" s="268"/>
      <c r="DQ140" s="268"/>
      <c r="DR140" s="268"/>
      <c r="DS140" s="268"/>
      <c r="DT140" s="268"/>
      <c r="DU140" s="268"/>
      <c r="DV140" s="268"/>
      <c r="DW140" s="268"/>
      <c r="DX140" s="268"/>
      <c r="DY140" s="268"/>
      <c r="DZ140" s="268"/>
      <c r="EA140" s="268"/>
      <c r="EB140" s="268"/>
      <c r="EC140" s="268"/>
      <c r="ED140" s="268"/>
      <c r="EE140" s="268"/>
      <c r="EF140" s="268"/>
      <c r="EG140" s="268"/>
      <c r="EH140" s="268"/>
      <c r="EI140" s="268"/>
      <c r="EJ140" s="268"/>
      <c r="EK140" s="268"/>
      <c r="EL140" s="268"/>
      <c r="EM140" s="268"/>
      <c r="EN140" s="268"/>
      <c r="EO140" s="268"/>
      <c r="EP140" s="268"/>
      <c r="EQ140" s="268"/>
      <c r="ER140" s="268"/>
      <c r="ES140" s="268"/>
      <c r="ET140" s="268"/>
      <c r="EU140" s="268"/>
      <c r="EV140" s="268"/>
      <c r="EW140" s="268"/>
      <c r="EX140" s="268"/>
      <c r="EY140" s="268"/>
      <c r="EZ140" s="268"/>
      <c r="FA140" s="268"/>
      <c r="FB140" s="268"/>
      <c r="FC140" s="268"/>
      <c r="FD140" s="268"/>
      <c r="FE140" s="268"/>
      <c r="FF140" s="268"/>
      <c r="FG140" s="268"/>
      <c r="FH140" s="268"/>
      <c r="FI140" s="268"/>
      <c r="FJ140" s="268"/>
      <c r="FK140" s="268"/>
      <c r="FL140" s="268"/>
      <c r="FM140" s="268"/>
      <c r="FN140" s="268"/>
      <c r="FO140" s="268"/>
      <c r="FP140" s="268"/>
      <c r="FQ140" s="268"/>
      <c r="FR140" s="268"/>
      <c r="FS140" s="268"/>
      <c r="FT140" s="268"/>
      <c r="FU140" s="268"/>
      <c r="FV140" s="268"/>
      <c r="FW140" s="268"/>
      <c r="FX140" s="268"/>
      <c r="FY140" s="268"/>
      <c r="FZ140" s="268"/>
      <c r="GA140" s="268"/>
      <c r="GB140" s="268"/>
      <c r="GC140" s="268"/>
      <c r="GD140" s="268"/>
      <c r="GE140" s="268"/>
      <c r="GF140" s="268"/>
      <c r="GG140" s="268"/>
      <c r="GH140" s="268"/>
      <c r="GI140" s="268"/>
      <c r="GJ140" s="268"/>
      <c r="GK140" s="268"/>
      <c r="GL140" s="268"/>
      <c r="GM140" s="268"/>
      <c r="GN140" s="268"/>
      <c r="GO140" s="268"/>
      <c r="GP140" s="268"/>
      <c r="GQ140" s="268"/>
      <c r="GR140" s="268"/>
      <c r="GS140" s="268"/>
      <c r="GT140" s="268"/>
      <c r="GU140" s="268"/>
      <c r="GV140" s="268"/>
      <c r="GW140" s="268"/>
      <c r="GX140" s="268"/>
      <c r="GY140" s="268"/>
      <c r="GZ140" s="268"/>
      <c r="HA140" s="268"/>
      <c r="HB140" s="268"/>
      <c r="HC140" s="268"/>
      <c r="HD140" s="268"/>
      <c r="HE140" s="268"/>
      <c r="HF140" s="268"/>
      <c r="HG140" s="268"/>
      <c r="HH140" s="268"/>
      <c r="HI140" s="268"/>
      <c r="HJ140" s="268"/>
      <c r="HK140" s="268"/>
      <c r="HL140" s="268"/>
      <c r="HM140" s="268"/>
      <c r="HN140" s="268"/>
      <c r="HO140" s="268"/>
      <c r="HP140" s="268"/>
      <c r="HQ140" s="268"/>
      <c r="HR140" s="268"/>
      <c r="HS140" s="268"/>
      <c r="HT140" s="268"/>
      <c r="HU140" s="268"/>
      <c r="HV140" s="268"/>
      <c r="HW140" s="268"/>
      <c r="HX140" s="268"/>
      <c r="HY140" s="268"/>
      <c r="HZ140" s="268"/>
      <c r="IA140" s="268"/>
      <c r="IB140" s="268"/>
      <c r="IC140" s="268"/>
      <c r="ID140" s="268"/>
      <c r="IE140" s="268"/>
      <c r="IF140" s="268"/>
      <c r="IG140" s="268"/>
      <c r="IH140" s="268"/>
      <c r="II140" s="268"/>
      <c r="IJ140" s="268"/>
      <c r="IK140" s="268"/>
      <c r="IL140" s="268"/>
      <c r="IM140" s="268"/>
      <c r="IN140" s="268"/>
      <c r="IO140" s="268"/>
      <c r="IP140" s="268"/>
      <c r="IQ140" s="268"/>
      <c r="IR140" s="268"/>
      <c r="IS140" s="268"/>
      <c r="IT140" s="268"/>
      <c r="IU140" s="268"/>
      <c r="IV140" s="268"/>
    </row>
    <row r="141" spans="1:256" s="267" customFormat="1">
      <c r="A141" s="268" t="s">
        <v>511</v>
      </c>
      <c r="B141" s="267">
        <v>11</v>
      </c>
      <c r="C141" s="267">
        <v>14</v>
      </c>
      <c r="D141" s="267">
        <v>2</v>
      </c>
      <c r="E141" s="268">
        <v>1.1000000000000001</v>
      </c>
      <c r="F141" s="267">
        <v>1.3904382621603799</v>
      </c>
      <c r="G141" s="267">
        <v>15</v>
      </c>
      <c r="H141" s="267">
        <v>16</v>
      </c>
      <c r="I141" s="268"/>
      <c r="J141" s="246"/>
      <c r="K141" s="246"/>
      <c r="L141" s="246"/>
      <c r="M141" s="246"/>
      <c r="N141" s="246"/>
      <c r="O141" s="246"/>
      <c r="P141" s="246"/>
      <c r="Q141" s="246"/>
      <c r="R141" s="246"/>
      <c r="U141" s="268"/>
      <c r="Y141" s="268"/>
      <c r="AC141" s="268"/>
      <c r="AG141" s="268"/>
      <c r="AK141" s="268"/>
      <c r="AO141" s="268"/>
      <c r="AS141" s="268"/>
      <c r="AW141" s="268"/>
      <c r="BA141" s="268"/>
      <c r="BE141" s="268"/>
      <c r="BI141" s="268"/>
      <c r="BM141" s="268"/>
      <c r="BQ141" s="268"/>
      <c r="BU141" s="268"/>
      <c r="BY141" s="268"/>
      <c r="CC141" s="268"/>
      <c r="CG141" s="268"/>
      <c r="CK141" s="268"/>
      <c r="CO141" s="268"/>
      <c r="CS141" s="268"/>
      <c r="CW141" s="268"/>
      <c r="DA141" s="268"/>
      <c r="DE141" s="268"/>
      <c r="DI141" s="268"/>
      <c r="DM141" s="268"/>
      <c r="DQ141" s="268"/>
      <c r="DU141" s="268"/>
      <c r="DY141" s="268"/>
      <c r="EC141" s="268"/>
      <c r="EG141" s="268"/>
      <c r="EK141" s="268"/>
      <c r="EO141" s="268"/>
      <c r="ES141" s="268"/>
      <c r="EW141" s="268"/>
      <c r="FA141" s="268"/>
      <c r="FE141" s="268"/>
      <c r="FI141" s="268"/>
      <c r="FM141" s="268"/>
      <c r="FQ141" s="268"/>
      <c r="FU141" s="268"/>
      <c r="FY141" s="268"/>
      <c r="GC141" s="268"/>
      <c r="GG141" s="268"/>
      <c r="GK141" s="268"/>
      <c r="GO141" s="268"/>
      <c r="GS141" s="268"/>
      <c r="GW141" s="268"/>
      <c r="HA141" s="268"/>
      <c r="HE141" s="268"/>
      <c r="HI141" s="268"/>
      <c r="HM141" s="268"/>
      <c r="HQ141" s="268"/>
      <c r="HU141" s="268"/>
      <c r="HY141" s="268"/>
      <c r="IC141" s="268"/>
      <c r="IG141" s="268"/>
      <c r="IK141" s="268"/>
      <c r="IO141" s="268"/>
      <c r="IS141" s="268"/>
    </row>
    <row r="142" spans="1:256" s="251" customFormat="1">
      <c r="A142" s="82" t="s">
        <v>240</v>
      </c>
      <c r="B142" s="63">
        <v>3.85</v>
      </c>
      <c r="C142" s="63">
        <v>6.35</v>
      </c>
      <c r="D142" s="63">
        <v>3</v>
      </c>
      <c r="E142" s="63">
        <v>1.36111111</v>
      </c>
      <c r="F142" s="63">
        <v>1.3427670300000001</v>
      </c>
      <c r="G142" s="63">
        <v>26</v>
      </c>
      <c r="H142" s="82">
        <v>3</v>
      </c>
      <c r="I142" s="246"/>
      <c r="J142" s="246"/>
      <c r="K142" s="246"/>
      <c r="L142" s="246"/>
      <c r="M142" s="246"/>
      <c r="N142" s="246"/>
      <c r="O142" s="246"/>
      <c r="P142" s="246"/>
      <c r="Q142" s="246"/>
      <c r="R142" s="246"/>
      <c r="S142" s="246"/>
      <c r="T142" s="246"/>
      <c r="U142" s="246"/>
      <c r="V142" s="246"/>
      <c r="W142" s="246"/>
      <c r="X142" s="246"/>
      <c r="Y142" s="246"/>
      <c r="Z142" s="246"/>
      <c r="AA142" s="246"/>
      <c r="AB142" s="246"/>
      <c r="AC142" s="246"/>
      <c r="AD142" s="246"/>
      <c r="AE142" s="246"/>
      <c r="AF142" s="246"/>
      <c r="AG142" s="246"/>
      <c r="AH142" s="246"/>
      <c r="AI142" s="246"/>
      <c r="AJ142" s="246"/>
      <c r="AK142" s="246"/>
      <c r="AL142" s="246"/>
      <c r="AM142" s="246"/>
      <c r="AN142" s="246"/>
      <c r="AO142" s="246"/>
      <c r="AP142" s="246"/>
      <c r="AQ142" s="246"/>
      <c r="AR142" s="246"/>
      <c r="AS142" s="246"/>
      <c r="AT142" s="246"/>
      <c r="AU142" s="246"/>
      <c r="AV142" s="246"/>
      <c r="AW142" s="246"/>
      <c r="AX142" s="246"/>
      <c r="AY142" s="246"/>
      <c r="AZ142" s="246"/>
      <c r="BA142" s="246"/>
      <c r="BB142" s="246"/>
      <c r="BC142" s="246"/>
      <c r="BD142" s="246"/>
      <c r="BE142" s="246"/>
      <c r="BF142" s="246"/>
      <c r="BG142" s="246"/>
      <c r="BH142" s="246"/>
      <c r="BI142" s="246"/>
      <c r="BJ142" s="246"/>
      <c r="BK142" s="246"/>
      <c r="BL142" s="246"/>
      <c r="BM142" s="246"/>
      <c r="BN142" s="246"/>
      <c r="BO142" s="246"/>
      <c r="BP142" s="246"/>
      <c r="BQ142" s="246"/>
      <c r="BR142" s="246"/>
      <c r="BS142" s="246"/>
      <c r="BT142" s="246"/>
      <c r="BU142" s="246"/>
      <c r="BV142" s="246"/>
      <c r="BW142" s="246"/>
      <c r="BX142" s="246"/>
      <c r="BY142" s="246"/>
      <c r="BZ142" s="246"/>
      <c r="CA142" s="246"/>
      <c r="CB142" s="246"/>
      <c r="CC142" s="246"/>
      <c r="CD142" s="246"/>
      <c r="CE142" s="246"/>
      <c r="CF142" s="246"/>
      <c r="CG142" s="246"/>
      <c r="CH142" s="246"/>
      <c r="CI142" s="246"/>
      <c r="CJ142" s="246"/>
      <c r="CK142" s="246"/>
      <c r="CL142" s="246"/>
      <c r="CM142" s="246"/>
      <c r="CN142" s="246"/>
      <c r="CO142" s="246"/>
      <c r="CP142" s="246"/>
      <c r="CQ142" s="246"/>
      <c r="CR142" s="246"/>
      <c r="CS142" s="246"/>
      <c r="CT142" s="246"/>
      <c r="CU142" s="246"/>
      <c r="CV142" s="246"/>
      <c r="CW142" s="246"/>
      <c r="CX142" s="246"/>
      <c r="CY142" s="246"/>
      <c r="CZ142" s="246"/>
      <c r="DA142" s="246"/>
      <c r="DB142" s="246"/>
      <c r="DC142" s="246"/>
      <c r="DD142" s="246"/>
      <c r="DE142" s="246"/>
      <c r="DF142" s="246"/>
      <c r="DG142" s="246"/>
      <c r="DH142" s="246"/>
      <c r="DI142" s="246"/>
      <c r="DJ142" s="246"/>
      <c r="DK142" s="246"/>
      <c r="DL142" s="246"/>
      <c r="DM142" s="246"/>
      <c r="DN142" s="246"/>
      <c r="DO142" s="246"/>
      <c r="DP142" s="246"/>
      <c r="DQ142" s="246"/>
      <c r="DR142" s="246"/>
      <c r="DS142" s="246"/>
      <c r="DT142" s="246"/>
      <c r="DU142" s="246"/>
      <c r="DV142" s="246"/>
      <c r="DW142" s="246"/>
      <c r="DX142" s="246"/>
      <c r="DY142" s="246"/>
      <c r="DZ142" s="246"/>
      <c r="EA142" s="246"/>
      <c r="EB142" s="246"/>
      <c r="EC142" s="246"/>
      <c r="ED142" s="246"/>
      <c r="EE142" s="246"/>
      <c r="EF142" s="246"/>
      <c r="EG142" s="246"/>
      <c r="EH142" s="246"/>
      <c r="EI142" s="246"/>
      <c r="EJ142" s="246"/>
      <c r="EK142" s="246"/>
      <c r="EL142" s="246"/>
      <c r="EM142" s="246"/>
      <c r="EN142" s="246"/>
      <c r="EO142" s="246"/>
      <c r="EP142" s="246"/>
      <c r="EQ142" s="246"/>
      <c r="ER142" s="246"/>
      <c r="ES142" s="246"/>
      <c r="ET142" s="246"/>
      <c r="EU142" s="246"/>
      <c r="EV142" s="246"/>
      <c r="EW142" s="246"/>
      <c r="EX142" s="246"/>
      <c r="EY142" s="246"/>
      <c r="EZ142" s="246"/>
      <c r="FA142" s="246"/>
      <c r="FB142" s="246"/>
      <c r="FC142" s="246"/>
      <c r="FD142" s="246"/>
      <c r="FE142" s="246"/>
      <c r="FF142" s="246"/>
      <c r="FG142" s="246"/>
      <c r="FH142" s="246"/>
      <c r="FI142" s="246"/>
      <c r="FJ142" s="246"/>
      <c r="FK142" s="246"/>
      <c r="FL142" s="246"/>
      <c r="FM142" s="246"/>
      <c r="FN142" s="246"/>
      <c r="FO142" s="246"/>
      <c r="FP142" s="246"/>
      <c r="FQ142" s="246"/>
      <c r="FR142" s="246"/>
      <c r="FS142" s="246"/>
      <c r="FT142" s="246"/>
      <c r="FU142" s="246"/>
      <c r="FV142" s="246"/>
      <c r="FW142" s="246"/>
      <c r="FX142" s="246"/>
      <c r="FY142" s="246"/>
      <c r="FZ142" s="246"/>
      <c r="GA142" s="246"/>
      <c r="GB142" s="246"/>
      <c r="GC142" s="246"/>
      <c r="GD142" s="246"/>
      <c r="GE142" s="246"/>
      <c r="GF142" s="246"/>
      <c r="GG142" s="246"/>
      <c r="GH142" s="246"/>
      <c r="GI142" s="246"/>
      <c r="GJ142" s="246"/>
      <c r="GK142" s="246"/>
      <c r="GL142" s="246"/>
      <c r="GM142" s="246"/>
      <c r="GN142" s="246"/>
      <c r="GO142" s="246"/>
      <c r="GP142" s="246"/>
      <c r="GQ142" s="246"/>
      <c r="GR142" s="246"/>
      <c r="GS142" s="246"/>
      <c r="GT142" s="246"/>
      <c r="GU142" s="246"/>
      <c r="GV142" s="246"/>
      <c r="GW142" s="246"/>
      <c r="GX142" s="246"/>
      <c r="GY142" s="246"/>
      <c r="GZ142" s="246"/>
      <c r="HA142" s="246"/>
      <c r="HB142" s="246"/>
      <c r="HC142" s="246"/>
      <c r="HD142" s="246"/>
      <c r="HE142" s="246"/>
      <c r="HF142" s="246"/>
      <c r="HG142" s="246"/>
      <c r="HH142" s="246"/>
      <c r="HI142" s="246"/>
      <c r="HJ142" s="246"/>
      <c r="HK142" s="246"/>
      <c r="HL142" s="246"/>
      <c r="HM142" s="246"/>
      <c r="HN142" s="246"/>
      <c r="HO142" s="246"/>
      <c r="HP142" s="246"/>
      <c r="HQ142" s="246"/>
      <c r="HR142" s="246"/>
      <c r="HS142" s="246"/>
      <c r="HT142" s="246"/>
      <c r="HU142" s="246"/>
      <c r="HV142" s="246"/>
      <c r="HW142" s="246"/>
      <c r="HX142" s="246"/>
      <c r="HY142" s="246"/>
      <c r="HZ142" s="246"/>
      <c r="IA142" s="246"/>
      <c r="IB142" s="246"/>
      <c r="IC142" s="246"/>
      <c r="ID142" s="246"/>
      <c r="IE142" s="246"/>
      <c r="IF142" s="246"/>
      <c r="IG142" s="246"/>
      <c r="IH142" s="246"/>
      <c r="II142" s="246"/>
      <c r="IJ142" s="246"/>
      <c r="IK142" s="246"/>
      <c r="IL142" s="246"/>
      <c r="IM142" s="246"/>
      <c r="IN142" s="246"/>
      <c r="IO142" s="246"/>
      <c r="IP142" s="246"/>
      <c r="IQ142" s="246"/>
      <c r="IR142" s="246"/>
      <c r="IS142" s="246"/>
      <c r="IT142" s="246"/>
      <c r="IU142" s="246"/>
      <c r="IV142" s="246"/>
    </row>
    <row r="143" spans="1:256" s="251" customFormat="1">
      <c r="A143" s="82" t="s">
        <v>578</v>
      </c>
      <c r="B143" s="63">
        <v>1.4</v>
      </c>
      <c r="C143" s="63">
        <v>2.6</v>
      </c>
      <c r="D143" s="63">
        <v>3</v>
      </c>
      <c r="E143" s="63">
        <v>1.172222222</v>
      </c>
      <c r="F143" s="63">
        <v>2.2120339100000002</v>
      </c>
      <c r="G143" s="63">
        <v>17</v>
      </c>
      <c r="H143" s="82">
        <v>1</v>
      </c>
      <c r="I143" s="246"/>
      <c r="J143" s="270"/>
      <c r="K143" s="270"/>
      <c r="L143" s="270"/>
      <c r="M143" s="270"/>
      <c r="N143" s="270"/>
      <c r="O143" s="270"/>
      <c r="P143" s="270"/>
      <c r="Q143" s="270"/>
      <c r="R143" s="270"/>
      <c r="S143" s="246"/>
      <c r="T143" s="246"/>
      <c r="U143" s="246"/>
      <c r="V143" s="246"/>
      <c r="W143" s="246"/>
      <c r="X143" s="246"/>
      <c r="Y143" s="246"/>
      <c r="Z143" s="246"/>
      <c r="AA143" s="246"/>
      <c r="AB143" s="246"/>
      <c r="AC143" s="246"/>
      <c r="AD143" s="246"/>
      <c r="AE143" s="246"/>
      <c r="AF143" s="246"/>
      <c r="AG143" s="246"/>
      <c r="AH143" s="246"/>
      <c r="AI143" s="246"/>
      <c r="AJ143" s="246"/>
      <c r="AK143" s="246"/>
      <c r="AL143" s="246"/>
      <c r="AM143" s="246"/>
      <c r="AN143" s="246"/>
      <c r="AO143" s="246"/>
      <c r="AP143" s="246"/>
      <c r="AQ143" s="246"/>
      <c r="AR143" s="246"/>
      <c r="AS143" s="246"/>
      <c r="AT143" s="246"/>
      <c r="AU143" s="246"/>
      <c r="AV143" s="246"/>
      <c r="AW143" s="246"/>
      <c r="AX143" s="246"/>
      <c r="AY143" s="246"/>
      <c r="AZ143" s="246"/>
      <c r="BA143" s="246"/>
      <c r="BB143" s="246"/>
      <c r="BC143" s="246"/>
      <c r="BD143" s="246"/>
      <c r="BE143" s="246"/>
      <c r="BF143" s="246"/>
      <c r="BG143" s="246"/>
      <c r="BH143" s="246"/>
      <c r="BI143" s="246"/>
      <c r="BJ143" s="246"/>
      <c r="BK143" s="246"/>
      <c r="BL143" s="246"/>
      <c r="BM143" s="246"/>
      <c r="BN143" s="246"/>
      <c r="BO143" s="246"/>
      <c r="BP143" s="246"/>
      <c r="BQ143" s="246"/>
      <c r="BR143" s="246"/>
      <c r="BS143" s="246"/>
      <c r="BT143" s="246"/>
      <c r="BU143" s="246"/>
      <c r="BV143" s="246"/>
      <c r="BW143" s="246"/>
      <c r="BX143" s="246"/>
      <c r="BY143" s="246"/>
      <c r="BZ143" s="246"/>
      <c r="CA143" s="246"/>
      <c r="CB143" s="246"/>
      <c r="CC143" s="246"/>
      <c r="CD143" s="246"/>
      <c r="CE143" s="246"/>
      <c r="CF143" s="246"/>
      <c r="CG143" s="246"/>
      <c r="CH143" s="246"/>
      <c r="CI143" s="246"/>
      <c r="CJ143" s="246"/>
      <c r="CK143" s="246"/>
      <c r="CL143" s="246"/>
      <c r="CM143" s="246"/>
      <c r="CN143" s="246"/>
      <c r="CO143" s="246"/>
      <c r="CP143" s="246"/>
      <c r="CQ143" s="246"/>
      <c r="CR143" s="246"/>
      <c r="CS143" s="246"/>
      <c r="CT143" s="246"/>
      <c r="CU143" s="246"/>
      <c r="CV143" s="246"/>
      <c r="CW143" s="246"/>
      <c r="CX143" s="246"/>
      <c r="CY143" s="246"/>
      <c r="CZ143" s="246"/>
      <c r="DA143" s="246"/>
      <c r="DB143" s="246"/>
      <c r="DC143" s="246"/>
      <c r="DD143" s="246"/>
      <c r="DE143" s="246"/>
      <c r="DF143" s="246"/>
      <c r="DG143" s="246"/>
      <c r="DH143" s="246"/>
      <c r="DI143" s="246"/>
      <c r="DJ143" s="246"/>
      <c r="DK143" s="246"/>
      <c r="DL143" s="246"/>
      <c r="DM143" s="246"/>
      <c r="DN143" s="246"/>
      <c r="DO143" s="246"/>
      <c r="DP143" s="246"/>
      <c r="DQ143" s="246"/>
      <c r="DR143" s="246"/>
      <c r="DS143" s="246"/>
      <c r="DT143" s="246"/>
      <c r="DU143" s="246"/>
      <c r="DV143" s="246"/>
      <c r="DW143" s="246"/>
      <c r="DX143" s="246"/>
      <c r="DY143" s="246"/>
      <c r="DZ143" s="246"/>
      <c r="EA143" s="246"/>
      <c r="EB143" s="246"/>
      <c r="EC143" s="246"/>
      <c r="ED143" s="246"/>
      <c r="EE143" s="246"/>
      <c r="EF143" s="246"/>
      <c r="EG143" s="246"/>
      <c r="EH143" s="246"/>
      <c r="EI143" s="246"/>
      <c r="EJ143" s="246"/>
      <c r="EK143" s="246"/>
      <c r="EL143" s="246"/>
      <c r="EM143" s="246"/>
      <c r="EN143" s="246"/>
      <c r="EO143" s="246"/>
      <c r="EP143" s="246"/>
      <c r="EQ143" s="246"/>
      <c r="ER143" s="246"/>
      <c r="ES143" s="246"/>
      <c r="ET143" s="246"/>
      <c r="EU143" s="246"/>
      <c r="EV143" s="246"/>
      <c r="EW143" s="246"/>
      <c r="EX143" s="246"/>
      <c r="EY143" s="246"/>
      <c r="EZ143" s="246"/>
      <c r="FA143" s="246"/>
      <c r="FB143" s="246"/>
      <c r="FC143" s="246"/>
      <c r="FD143" s="246"/>
      <c r="FE143" s="246"/>
      <c r="FF143" s="246"/>
      <c r="FG143" s="246"/>
      <c r="FH143" s="246"/>
      <c r="FI143" s="246"/>
      <c r="FJ143" s="246"/>
      <c r="FK143" s="246"/>
      <c r="FL143" s="246"/>
      <c r="FM143" s="246"/>
      <c r="FN143" s="246"/>
      <c r="FO143" s="246"/>
      <c r="FP143" s="246"/>
      <c r="FQ143" s="246"/>
      <c r="FR143" s="246"/>
      <c r="FS143" s="246"/>
      <c r="FT143" s="246"/>
      <c r="FU143" s="246"/>
      <c r="FV143" s="246"/>
      <c r="FW143" s="246"/>
      <c r="FX143" s="246"/>
      <c r="FY143" s="246"/>
      <c r="FZ143" s="246"/>
      <c r="GA143" s="246"/>
      <c r="GB143" s="246"/>
      <c r="GC143" s="246"/>
      <c r="GD143" s="246"/>
      <c r="GE143" s="246"/>
      <c r="GF143" s="246"/>
      <c r="GG143" s="246"/>
      <c r="GH143" s="246"/>
      <c r="GI143" s="246"/>
      <c r="GJ143" s="246"/>
      <c r="GK143" s="246"/>
      <c r="GL143" s="246"/>
      <c r="GM143" s="246"/>
      <c r="GN143" s="246"/>
      <c r="GO143" s="246"/>
      <c r="GP143" s="246"/>
      <c r="GQ143" s="246"/>
      <c r="GR143" s="246"/>
      <c r="GS143" s="246"/>
      <c r="GT143" s="246"/>
      <c r="GU143" s="246"/>
      <c r="GV143" s="246"/>
      <c r="GW143" s="246"/>
      <c r="GX143" s="246"/>
      <c r="GY143" s="246"/>
      <c r="GZ143" s="246"/>
      <c r="HA143" s="246"/>
      <c r="HB143" s="246"/>
      <c r="HC143" s="246"/>
      <c r="HD143" s="246"/>
      <c r="HE143" s="246"/>
      <c r="HF143" s="246"/>
      <c r="HG143" s="246"/>
      <c r="HH143" s="246"/>
      <c r="HI143" s="246"/>
      <c r="HJ143" s="246"/>
      <c r="HK143" s="246"/>
      <c r="HL143" s="246"/>
      <c r="HM143" s="246"/>
      <c r="HN143" s="246"/>
      <c r="HO143" s="246"/>
      <c r="HP143" s="246"/>
      <c r="HQ143" s="246"/>
      <c r="HR143" s="246"/>
      <c r="HS143" s="246"/>
      <c r="HT143" s="246"/>
      <c r="HU143" s="246"/>
      <c r="HV143" s="246"/>
      <c r="HW143" s="246"/>
      <c r="HX143" s="246"/>
      <c r="HY143" s="246"/>
      <c r="HZ143" s="246"/>
      <c r="IA143" s="246"/>
      <c r="IB143" s="246"/>
      <c r="IC143" s="246"/>
      <c r="ID143" s="246"/>
      <c r="IE143" s="246"/>
      <c r="IF143" s="246"/>
      <c r="IG143" s="246"/>
      <c r="IH143" s="246"/>
      <c r="II143" s="246"/>
      <c r="IJ143" s="246"/>
      <c r="IK143" s="246"/>
      <c r="IL143" s="246"/>
      <c r="IM143" s="246"/>
      <c r="IN143" s="246"/>
      <c r="IO143" s="246"/>
      <c r="IP143" s="246"/>
      <c r="IQ143" s="246"/>
      <c r="IR143" s="246"/>
      <c r="IS143" s="246"/>
      <c r="IT143" s="246"/>
      <c r="IU143" s="246"/>
      <c r="IV143" s="246"/>
    </row>
    <row r="144" spans="1:256" s="271" customFormat="1">
      <c r="A144" s="270" t="s">
        <v>451</v>
      </c>
      <c r="B144" s="271">
        <v>5.5</v>
      </c>
      <c r="C144" s="271">
        <v>7</v>
      </c>
      <c r="D144" s="271">
        <v>2</v>
      </c>
      <c r="E144" s="271">
        <v>1.708111111</v>
      </c>
      <c r="F144" s="271">
        <v>0.72607473</v>
      </c>
      <c r="G144" s="271">
        <v>11</v>
      </c>
      <c r="H144" s="270">
        <v>2</v>
      </c>
      <c r="I144" s="270"/>
      <c r="J144" s="270"/>
      <c r="K144" s="270"/>
      <c r="L144" s="270"/>
      <c r="M144" s="270"/>
      <c r="N144" s="270"/>
      <c r="O144" s="270"/>
      <c r="P144" s="270"/>
      <c r="Q144" s="270"/>
      <c r="R144" s="270"/>
      <c r="S144" s="270"/>
      <c r="T144" s="270"/>
      <c r="U144" s="270"/>
      <c r="V144" s="270"/>
      <c r="W144" s="270"/>
      <c r="X144" s="270"/>
      <c r="Y144" s="270"/>
      <c r="Z144" s="270"/>
      <c r="AA144" s="270"/>
      <c r="AB144" s="270"/>
      <c r="AC144" s="270"/>
      <c r="AD144" s="270"/>
      <c r="AE144" s="270"/>
      <c r="AF144" s="270"/>
      <c r="AG144" s="270"/>
      <c r="AH144" s="270"/>
      <c r="AI144" s="270"/>
      <c r="AJ144" s="270"/>
      <c r="AK144" s="270"/>
      <c r="AL144" s="270"/>
      <c r="AM144" s="270"/>
      <c r="AN144" s="270"/>
      <c r="AO144" s="270"/>
      <c r="AP144" s="270"/>
      <c r="AQ144" s="270"/>
      <c r="AR144" s="270"/>
      <c r="AS144" s="270"/>
      <c r="AT144" s="270"/>
      <c r="AU144" s="270"/>
      <c r="AV144" s="270"/>
      <c r="AW144" s="270"/>
      <c r="AX144" s="270"/>
      <c r="AY144" s="270"/>
      <c r="AZ144" s="270"/>
      <c r="BA144" s="270"/>
      <c r="BB144" s="270"/>
      <c r="BC144" s="270"/>
      <c r="BD144" s="270"/>
      <c r="BE144" s="270"/>
      <c r="BF144" s="270"/>
      <c r="BG144" s="270"/>
      <c r="BH144" s="270"/>
      <c r="BI144" s="270"/>
      <c r="BJ144" s="270"/>
      <c r="BK144" s="270"/>
      <c r="BL144" s="270"/>
      <c r="BM144" s="270"/>
      <c r="BN144" s="270"/>
      <c r="BO144" s="270"/>
      <c r="BP144" s="270"/>
      <c r="BQ144" s="270"/>
      <c r="BR144" s="270"/>
      <c r="BS144" s="270"/>
      <c r="BT144" s="270"/>
      <c r="BU144" s="270"/>
      <c r="BV144" s="270"/>
      <c r="BW144" s="270"/>
      <c r="BX144" s="270"/>
      <c r="BY144" s="270"/>
      <c r="BZ144" s="270"/>
      <c r="CA144" s="270"/>
      <c r="CB144" s="270"/>
      <c r="CC144" s="270"/>
      <c r="CD144" s="270"/>
      <c r="CE144" s="270"/>
      <c r="CF144" s="270"/>
      <c r="CG144" s="270"/>
      <c r="CH144" s="270"/>
      <c r="CI144" s="270"/>
      <c r="CJ144" s="270"/>
      <c r="CK144" s="270"/>
      <c r="CL144" s="270"/>
      <c r="CM144" s="270"/>
      <c r="CN144" s="270"/>
      <c r="CO144" s="270"/>
      <c r="CP144" s="270"/>
      <c r="CQ144" s="270"/>
      <c r="CR144" s="270"/>
      <c r="CS144" s="270"/>
      <c r="CT144" s="270"/>
      <c r="CU144" s="270"/>
      <c r="CV144" s="270"/>
      <c r="CW144" s="270"/>
      <c r="CX144" s="270"/>
      <c r="CY144" s="270"/>
      <c r="CZ144" s="270"/>
      <c r="DA144" s="270"/>
      <c r="DB144" s="270"/>
      <c r="DC144" s="270"/>
      <c r="DD144" s="270"/>
      <c r="DE144" s="270"/>
      <c r="DF144" s="270"/>
      <c r="DG144" s="270"/>
      <c r="DH144" s="270"/>
      <c r="DI144" s="270"/>
      <c r="DJ144" s="270"/>
      <c r="DK144" s="270"/>
      <c r="DL144" s="270"/>
      <c r="DM144" s="270"/>
      <c r="DN144" s="270"/>
      <c r="DO144" s="270"/>
      <c r="DP144" s="270"/>
      <c r="DQ144" s="270"/>
      <c r="DR144" s="270"/>
      <c r="DS144" s="270"/>
      <c r="DT144" s="270"/>
      <c r="DU144" s="270"/>
      <c r="DV144" s="270"/>
      <c r="DW144" s="270"/>
      <c r="DX144" s="270"/>
      <c r="DY144" s="270"/>
      <c r="DZ144" s="270"/>
      <c r="EA144" s="270"/>
      <c r="EB144" s="270"/>
      <c r="EC144" s="270"/>
      <c r="ED144" s="270"/>
      <c r="EE144" s="270"/>
      <c r="EF144" s="270"/>
      <c r="EG144" s="270"/>
      <c r="EH144" s="270"/>
      <c r="EI144" s="270"/>
      <c r="EJ144" s="270"/>
      <c r="EK144" s="270"/>
      <c r="EL144" s="270"/>
      <c r="EM144" s="270"/>
      <c r="EN144" s="270"/>
      <c r="EO144" s="270"/>
      <c r="EP144" s="270"/>
      <c r="EQ144" s="270"/>
      <c r="ER144" s="270"/>
      <c r="ES144" s="270"/>
      <c r="ET144" s="270"/>
      <c r="EU144" s="270"/>
      <c r="EV144" s="270"/>
      <c r="EW144" s="270"/>
      <c r="EX144" s="270"/>
      <c r="EY144" s="270"/>
      <c r="EZ144" s="270"/>
      <c r="FA144" s="270"/>
      <c r="FB144" s="270"/>
      <c r="FC144" s="270"/>
      <c r="FD144" s="270"/>
      <c r="FE144" s="270"/>
      <c r="FF144" s="270"/>
      <c r="FG144" s="270"/>
      <c r="FH144" s="270"/>
      <c r="FI144" s="270"/>
      <c r="FJ144" s="270"/>
      <c r="FK144" s="270"/>
      <c r="FL144" s="270"/>
      <c r="FM144" s="270"/>
      <c r="FN144" s="270"/>
      <c r="FO144" s="270"/>
      <c r="FP144" s="270"/>
      <c r="FQ144" s="270"/>
      <c r="FR144" s="270"/>
      <c r="FS144" s="270"/>
      <c r="FT144" s="270"/>
      <c r="FU144" s="270"/>
      <c r="FV144" s="270"/>
      <c r="FW144" s="270"/>
      <c r="FX144" s="270"/>
      <c r="FY144" s="270"/>
      <c r="FZ144" s="270"/>
      <c r="GA144" s="270"/>
      <c r="GB144" s="270"/>
      <c r="GC144" s="270"/>
      <c r="GD144" s="270"/>
      <c r="GE144" s="270"/>
      <c r="GF144" s="270"/>
      <c r="GG144" s="270"/>
      <c r="GH144" s="270"/>
      <c r="GI144" s="270"/>
      <c r="GJ144" s="270"/>
      <c r="GK144" s="270"/>
      <c r="GL144" s="270"/>
      <c r="GM144" s="270"/>
      <c r="GN144" s="270"/>
      <c r="GO144" s="270"/>
      <c r="GP144" s="270"/>
      <c r="GQ144" s="270"/>
      <c r="GR144" s="270"/>
      <c r="GS144" s="270"/>
      <c r="GT144" s="270"/>
      <c r="GU144" s="270"/>
      <c r="GV144" s="270"/>
      <c r="GW144" s="270"/>
      <c r="GX144" s="270"/>
      <c r="GY144" s="270"/>
      <c r="GZ144" s="270"/>
      <c r="HA144" s="270"/>
      <c r="HB144" s="270"/>
      <c r="HC144" s="270"/>
      <c r="HD144" s="270"/>
      <c r="HE144" s="270"/>
      <c r="HF144" s="270"/>
      <c r="HG144" s="270"/>
      <c r="HH144" s="270"/>
      <c r="HI144" s="270"/>
      <c r="HJ144" s="270"/>
      <c r="HK144" s="270"/>
      <c r="HL144" s="270"/>
      <c r="HM144" s="270"/>
      <c r="HN144" s="270"/>
      <c r="HO144" s="270"/>
      <c r="HP144" s="270"/>
      <c r="HQ144" s="270"/>
      <c r="HR144" s="270"/>
      <c r="HS144" s="270"/>
      <c r="HT144" s="270"/>
      <c r="HU144" s="270"/>
      <c r="HV144" s="270"/>
      <c r="HW144" s="270"/>
      <c r="HX144" s="270"/>
      <c r="HY144" s="270"/>
      <c r="HZ144" s="270"/>
      <c r="IA144" s="270"/>
      <c r="IB144" s="270"/>
      <c r="IC144" s="270"/>
      <c r="ID144" s="270"/>
      <c r="IE144" s="270"/>
      <c r="IF144" s="270"/>
      <c r="IG144" s="270"/>
      <c r="IH144" s="270"/>
      <c r="II144" s="270"/>
      <c r="IJ144" s="270"/>
      <c r="IK144" s="270"/>
      <c r="IL144" s="270"/>
      <c r="IM144" s="270"/>
      <c r="IN144" s="270"/>
      <c r="IO144" s="270"/>
      <c r="IP144" s="270"/>
      <c r="IQ144" s="270"/>
      <c r="IR144" s="270"/>
      <c r="IS144" s="270"/>
      <c r="IT144" s="270"/>
      <c r="IU144" s="270"/>
      <c r="IV144" s="270"/>
    </row>
    <row r="145" spans="1:256" s="271" customFormat="1">
      <c r="A145" s="270" t="s">
        <v>451</v>
      </c>
      <c r="B145" s="271">
        <v>2.6</v>
      </c>
      <c r="C145" s="271">
        <v>4.25</v>
      </c>
      <c r="D145" s="271">
        <v>3</v>
      </c>
      <c r="E145" s="271">
        <v>1.3</v>
      </c>
      <c r="F145" s="271">
        <v>1.7782608099999999</v>
      </c>
      <c r="G145" s="271">
        <v>16</v>
      </c>
      <c r="H145" s="270">
        <v>1</v>
      </c>
      <c r="I145" s="270"/>
      <c r="J145" s="63">
        <v>3.85</v>
      </c>
      <c r="K145" s="63">
        <v>6.35</v>
      </c>
      <c r="L145" s="63">
        <v>3</v>
      </c>
      <c r="M145" s="63">
        <v>1.36111111</v>
      </c>
      <c r="N145" s="63">
        <v>1.3427670300000001</v>
      </c>
      <c r="O145" s="63">
        <v>26</v>
      </c>
      <c r="P145" s="82">
        <v>1</v>
      </c>
      <c r="Q145" s="82" t="s">
        <v>177</v>
      </c>
      <c r="R145" s="63">
        <v>3.85</v>
      </c>
      <c r="S145" s="270"/>
      <c r="T145" s="270"/>
      <c r="U145" s="270"/>
      <c r="V145" s="270"/>
      <c r="W145" s="270"/>
      <c r="X145" s="270"/>
      <c r="Y145" s="270"/>
      <c r="Z145" s="270"/>
      <c r="AA145" s="270"/>
      <c r="AB145" s="270"/>
      <c r="AC145" s="270"/>
      <c r="AD145" s="270"/>
      <c r="AE145" s="270"/>
      <c r="AF145" s="270"/>
      <c r="AG145" s="270"/>
      <c r="AH145" s="270"/>
      <c r="AI145" s="270"/>
      <c r="AJ145" s="270"/>
      <c r="AK145" s="270"/>
      <c r="AL145" s="270"/>
      <c r="AM145" s="270"/>
      <c r="AN145" s="270"/>
      <c r="AO145" s="270"/>
      <c r="AP145" s="270"/>
      <c r="AQ145" s="270"/>
      <c r="AR145" s="270"/>
      <c r="AS145" s="270"/>
      <c r="AT145" s="270"/>
      <c r="AU145" s="270"/>
      <c r="AV145" s="270"/>
      <c r="AW145" s="270"/>
      <c r="AX145" s="270"/>
      <c r="AY145" s="270"/>
      <c r="AZ145" s="270"/>
      <c r="BA145" s="270"/>
      <c r="BB145" s="270"/>
      <c r="BC145" s="270"/>
      <c r="BD145" s="270"/>
      <c r="BE145" s="270"/>
      <c r="BF145" s="270"/>
      <c r="BG145" s="270"/>
      <c r="BH145" s="270"/>
      <c r="BI145" s="270"/>
      <c r="BJ145" s="270"/>
      <c r="BK145" s="270"/>
      <c r="BL145" s="270"/>
      <c r="BM145" s="270"/>
      <c r="BN145" s="270"/>
      <c r="BO145" s="270"/>
      <c r="BP145" s="270"/>
      <c r="BQ145" s="270"/>
      <c r="BR145" s="270"/>
      <c r="BS145" s="270"/>
      <c r="BT145" s="270"/>
      <c r="BU145" s="270"/>
      <c r="BV145" s="270"/>
      <c r="BW145" s="270"/>
      <c r="BX145" s="270"/>
      <c r="BY145" s="270"/>
      <c r="BZ145" s="270"/>
      <c r="CA145" s="270"/>
      <c r="CB145" s="270"/>
      <c r="CC145" s="270"/>
      <c r="CD145" s="270"/>
      <c r="CE145" s="270"/>
      <c r="CF145" s="270"/>
      <c r="CG145" s="270"/>
      <c r="CH145" s="270"/>
      <c r="CI145" s="270"/>
      <c r="CJ145" s="270"/>
      <c r="CK145" s="270"/>
      <c r="CL145" s="270"/>
      <c r="CM145" s="270"/>
      <c r="CN145" s="270"/>
      <c r="CO145" s="270"/>
      <c r="CP145" s="270"/>
      <c r="CQ145" s="270"/>
      <c r="CR145" s="270"/>
      <c r="CS145" s="270"/>
      <c r="CT145" s="270"/>
      <c r="CU145" s="270"/>
      <c r="CV145" s="270"/>
      <c r="CW145" s="270"/>
      <c r="CX145" s="270"/>
      <c r="CY145" s="270"/>
      <c r="CZ145" s="270"/>
      <c r="DA145" s="270"/>
      <c r="DB145" s="270"/>
      <c r="DC145" s="270"/>
      <c r="DD145" s="270"/>
      <c r="DE145" s="270"/>
      <c r="DF145" s="270"/>
      <c r="DG145" s="270"/>
      <c r="DH145" s="270"/>
      <c r="DI145" s="270"/>
      <c r="DJ145" s="270"/>
      <c r="DK145" s="270"/>
      <c r="DL145" s="270"/>
      <c r="DM145" s="270"/>
      <c r="DN145" s="270"/>
      <c r="DO145" s="270"/>
      <c r="DP145" s="270"/>
      <c r="DQ145" s="270"/>
      <c r="DR145" s="270"/>
      <c r="DS145" s="270"/>
      <c r="DT145" s="270"/>
      <c r="DU145" s="270"/>
      <c r="DV145" s="270"/>
      <c r="DW145" s="270"/>
      <c r="DX145" s="270"/>
      <c r="DY145" s="270"/>
      <c r="DZ145" s="270"/>
      <c r="EA145" s="270"/>
      <c r="EB145" s="270"/>
      <c r="EC145" s="270"/>
      <c r="ED145" s="270"/>
      <c r="EE145" s="270"/>
      <c r="EF145" s="270"/>
      <c r="EG145" s="270"/>
      <c r="EH145" s="270"/>
      <c r="EI145" s="270"/>
      <c r="EJ145" s="270"/>
      <c r="EK145" s="270"/>
      <c r="EL145" s="270"/>
      <c r="EM145" s="270"/>
      <c r="EN145" s="270"/>
      <c r="EO145" s="270"/>
      <c r="EP145" s="270"/>
      <c r="EQ145" s="270"/>
      <c r="ER145" s="270"/>
      <c r="ES145" s="270"/>
      <c r="ET145" s="270"/>
      <c r="EU145" s="270"/>
      <c r="EV145" s="270"/>
      <c r="EW145" s="270"/>
      <c r="EX145" s="270"/>
      <c r="EY145" s="270"/>
      <c r="EZ145" s="270"/>
      <c r="FA145" s="270"/>
      <c r="FB145" s="270"/>
      <c r="FC145" s="270"/>
      <c r="FD145" s="270"/>
      <c r="FE145" s="270"/>
      <c r="FF145" s="270"/>
      <c r="FG145" s="270"/>
      <c r="FH145" s="270"/>
      <c r="FI145" s="270"/>
      <c r="FJ145" s="270"/>
      <c r="FK145" s="270"/>
      <c r="FL145" s="270"/>
      <c r="FM145" s="270"/>
      <c r="FN145" s="270"/>
      <c r="FO145" s="270"/>
      <c r="FP145" s="270"/>
      <c r="FQ145" s="270"/>
      <c r="FR145" s="270"/>
      <c r="FS145" s="270"/>
      <c r="FT145" s="270"/>
      <c r="FU145" s="270"/>
      <c r="FV145" s="270"/>
      <c r="FW145" s="270"/>
      <c r="FX145" s="270"/>
      <c r="FY145" s="270"/>
      <c r="FZ145" s="270"/>
      <c r="GA145" s="270"/>
      <c r="GB145" s="270"/>
      <c r="GC145" s="270"/>
      <c r="GD145" s="270"/>
      <c r="GE145" s="270"/>
      <c r="GF145" s="270"/>
      <c r="GG145" s="270"/>
      <c r="GH145" s="270"/>
      <c r="GI145" s="270"/>
      <c r="GJ145" s="270"/>
      <c r="GK145" s="270"/>
      <c r="GL145" s="270"/>
      <c r="GM145" s="270"/>
      <c r="GN145" s="270"/>
      <c r="GO145" s="270"/>
      <c r="GP145" s="270"/>
      <c r="GQ145" s="270"/>
      <c r="GR145" s="270"/>
      <c r="GS145" s="270"/>
      <c r="GT145" s="270"/>
      <c r="GU145" s="270"/>
      <c r="GV145" s="270"/>
      <c r="GW145" s="270"/>
      <c r="GX145" s="270"/>
      <c r="GY145" s="270"/>
      <c r="GZ145" s="270"/>
      <c r="HA145" s="270"/>
      <c r="HB145" s="270"/>
      <c r="HC145" s="270"/>
      <c r="HD145" s="270"/>
      <c r="HE145" s="270"/>
      <c r="HF145" s="270"/>
      <c r="HG145" s="270"/>
      <c r="HH145" s="270"/>
      <c r="HI145" s="270"/>
      <c r="HJ145" s="270"/>
      <c r="HK145" s="270"/>
      <c r="HL145" s="270"/>
      <c r="HM145" s="270"/>
      <c r="HN145" s="270"/>
      <c r="HO145" s="270"/>
      <c r="HP145" s="270"/>
      <c r="HQ145" s="270"/>
      <c r="HR145" s="270"/>
      <c r="HS145" s="270"/>
      <c r="HT145" s="270"/>
      <c r="HU145" s="270"/>
      <c r="HV145" s="270"/>
      <c r="HW145" s="270"/>
      <c r="HX145" s="270"/>
      <c r="HY145" s="270"/>
      <c r="HZ145" s="270"/>
      <c r="IA145" s="270"/>
      <c r="IB145" s="270"/>
      <c r="IC145" s="270"/>
      <c r="ID145" s="270"/>
      <c r="IE145" s="270"/>
      <c r="IF145" s="270"/>
      <c r="IG145" s="270"/>
      <c r="IH145" s="270"/>
      <c r="II145" s="270"/>
      <c r="IJ145" s="270"/>
      <c r="IK145" s="270"/>
      <c r="IL145" s="270"/>
      <c r="IM145" s="270"/>
      <c r="IN145" s="270"/>
      <c r="IO145" s="270"/>
      <c r="IP145" s="270"/>
      <c r="IQ145" s="270"/>
      <c r="IR145" s="270"/>
      <c r="IS145" s="270"/>
      <c r="IT145" s="270"/>
      <c r="IU145" s="270"/>
      <c r="IV145" s="270"/>
    </row>
    <row r="146" spans="1:256" s="251" customFormat="1">
      <c r="A146" s="82" t="s">
        <v>177</v>
      </c>
      <c r="B146" s="63">
        <v>3.85</v>
      </c>
      <c r="C146" s="63">
        <v>6.35</v>
      </c>
      <c r="D146" s="63">
        <v>3</v>
      </c>
      <c r="E146" s="63">
        <v>1.36111111</v>
      </c>
      <c r="F146" s="63">
        <v>1.3427670300000001</v>
      </c>
      <c r="G146" s="63">
        <v>26</v>
      </c>
      <c r="H146" s="82">
        <v>1</v>
      </c>
      <c r="I146" s="82" t="s">
        <v>177</v>
      </c>
      <c r="J146" s="246"/>
      <c r="K146" s="246"/>
      <c r="L146" s="246"/>
      <c r="M146" s="246"/>
      <c r="N146" s="246"/>
      <c r="O146" s="246"/>
      <c r="P146" s="246"/>
      <c r="Q146" s="246"/>
      <c r="R146" s="246"/>
      <c r="S146" s="63">
        <v>6.35</v>
      </c>
      <c r="T146" s="63">
        <v>3</v>
      </c>
      <c r="U146" s="63">
        <v>1.36111111</v>
      </c>
      <c r="V146" s="63">
        <v>1.3427670300000001</v>
      </c>
      <c r="W146" s="63">
        <v>26</v>
      </c>
      <c r="X146" s="82">
        <v>1</v>
      </c>
      <c r="Y146" s="82" t="s">
        <v>177</v>
      </c>
      <c r="Z146" s="63">
        <v>3.85</v>
      </c>
      <c r="AA146" s="63">
        <v>6.35</v>
      </c>
      <c r="AB146" s="63">
        <v>3</v>
      </c>
      <c r="AC146" s="63">
        <v>1.36111111</v>
      </c>
      <c r="AD146" s="63">
        <v>1.3427670300000001</v>
      </c>
      <c r="AE146" s="63">
        <v>26</v>
      </c>
      <c r="AF146" s="82">
        <v>1</v>
      </c>
      <c r="AG146" s="82" t="s">
        <v>177</v>
      </c>
      <c r="AH146" s="63">
        <v>3.85</v>
      </c>
      <c r="AI146" s="63">
        <v>6.35</v>
      </c>
      <c r="AJ146" s="63">
        <v>3</v>
      </c>
      <c r="AK146" s="63">
        <v>1.36111111</v>
      </c>
      <c r="AL146" s="63">
        <v>1.3427670300000001</v>
      </c>
      <c r="AM146" s="63">
        <v>26</v>
      </c>
      <c r="AN146" s="82">
        <v>1</v>
      </c>
      <c r="AO146" s="82" t="s">
        <v>177</v>
      </c>
      <c r="AP146" s="63">
        <v>3.85</v>
      </c>
      <c r="AQ146" s="63">
        <v>6.35</v>
      </c>
      <c r="AR146" s="63">
        <v>3</v>
      </c>
      <c r="AS146" s="63">
        <v>1.36111111</v>
      </c>
      <c r="AT146" s="63">
        <v>1.3427670300000001</v>
      </c>
      <c r="AU146" s="63">
        <v>26</v>
      </c>
      <c r="AV146" s="82">
        <v>1</v>
      </c>
      <c r="AW146" s="82" t="s">
        <v>177</v>
      </c>
      <c r="AX146" s="63">
        <v>3.85</v>
      </c>
      <c r="AY146" s="63">
        <v>6.35</v>
      </c>
      <c r="AZ146" s="63">
        <v>3</v>
      </c>
      <c r="BA146" s="63">
        <v>1.36111111</v>
      </c>
      <c r="BB146" s="63">
        <v>1.3427670300000001</v>
      </c>
      <c r="BC146" s="63">
        <v>26</v>
      </c>
      <c r="BD146" s="82">
        <v>1</v>
      </c>
      <c r="BE146" s="82" t="s">
        <v>177</v>
      </c>
      <c r="BF146" s="63">
        <v>3.85</v>
      </c>
      <c r="BG146" s="63">
        <v>6.35</v>
      </c>
      <c r="BH146" s="63">
        <v>3</v>
      </c>
      <c r="BI146" s="63">
        <v>1.36111111</v>
      </c>
      <c r="BJ146" s="63">
        <v>1.3427670300000001</v>
      </c>
      <c r="BK146" s="63">
        <v>26</v>
      </c>
      <c r="BL146" s="82">
        <v>1</v>
      </c>
      <c r="BM146" s="82" t="s">
        <v>177</v>
      </c>
      <c r="BN146" s="63">
        <v>3.85</v>
      </c>
      <c r="BO146" s="63">
        <v>6.35</v>
      </c>
      <c r="BP146" s="63">
        <v>3</v>
      </c>
      <c r="BQ146" s="63">
        <v>1.36111111</v>
      </c>
      <c r="BR146" s="63">
        <v>1.3427670300000001</v>
      </c>
      <c r="BS146" s="63">
        <v>26</v>
      </c>
      <c r="BT146" s="82">
        <v>1</v>
      </c>
      <c r="BU146" s="82" t="s">
        <v>177</v>
      </c>
      <c r="BV146" s="63">
        <v>3.85</v>
      </c>
      <c r="BW146" s="63">
        <v>6.35</v>
      </c>
      <c r="BX146" s="63">
        <v>3</v>
      </c>
      <c r="BY146" s="63">
        <v>1.36111111</v>
      </c>
      <c r="BZ146" s="63">
        <v>1.3427670300000001</v>
      </c>
      <c r="CA146" s="63">
        <v>26</v>
      </c>
      <c r="CB146" s="82">
        <v>1</v>
      </c>
      <c r="CC146" s="82" t="s">
        <v>177</v>
      </c>
      <c r="CD146" s="63">
        <v>3.85</v>
      </c>
      <c r="CE146" s="63">
        <v>6.35</v>
      </c>
      <c r="CF146" s="63">
        <v>3</v>
      </c>
      <c r="CG146" s="63">
        <v>1.36111111</v>
      </c>
      <c r="CH146" s="63">
        <v>1.3427670300000001</v>
      </c>
      <c r="CI146" s="63">
        <v>26</v>
      </c>
      <c r="CJ146" s="82">
        <v>1</v>
      </c>
      <c r="CK146" s="82" t="s">
        <v>177</v>
      </c>
      <c r="CL146" s="63">
        <v>3.85</v>
      </c>
      <c r="CM146" s="63">
        <v>6.35</v>
      </c>
      <c r="CN146" s="63">
        <v>3</v>
      </c>
      <c r="CO146" s="63">
        <v>1.36111111</v>
      </c>
      <c r="CP146" s="63">
        <v>1.3427670300000001</v>
      </c>
      <c r="CQ146" s="63">
        <v>26</v>
      </c>
      <c r="CR146" s="82">
        <v>1</v>
      </c>
      <c r="CS146" s="82" t="s">
        <v>177</v>
      </c>
      <c r="CT146" s="63">
        <v>3.85</v>
      </c>
      <c r="CU146" s="63">
        <v>6.35</v>
      </c>
      <c r="CV146" s="63">
        <v>3</v>
      </c>
      <c r="CW146" s="63">
        <v>1.36111111</v>
      </c>
      <c r="CX146" s="63">
        <v>1.3427670300000001</v>
      </c>
      <c r="CY146" s="63">
        <v>26</v>
      </c>
      <c r="CZ146" s="82">
        <v>1</v>
      </c>
      <c r="DA146" s="82" t="s">
        <v>177</v>
      </c>
      <c r="DB146" s="63">
        <v>3.85</v>
      </c>
      <c r="DC146" s="63">
        <v>6.35</v>
      </c>
      <c r="DD146" s="63">
        <v>3</v>
      </c>
      <c r="DE146" s="63">
        <v>1.36111111</v>
      </c>
      <c r="DF146" s="63">
        <v>1.3427670300000001</v>
      </c>
      <c r="DG146" s="63">
        <v>26</v>
      </c>
      <c r="DH146" s="82">
        <v>1</v>
      </c>
      <c r="DI146" s="82" t="s">
        <v>177</v>
      </c>
      <c r="DJ146" s="63">
        <v>3.85</v>
      </c>
      <c r="DK146" s="63">
        <v>6.35</v>
      </c>
      <c r="DL146" s="63">
        <v>3</v>
      </c>
      <c r="DM146" s="63">
        <v>1.36111111</v>
      </c>
      <c r="DN146" s="63">
        <v>1.3427670300000001</v>
      </c>
      <c r="DO146" s="63">
        <v>26</v>
      </c>
      <c r="DP146" s="82">
        <v>1</v>
      </c>
      <c r="DQ146" s="82" t="s">
        <v>177</v>
      </c>
      <c r="DR146" s="63">
        <v>3.85</v>
      </c>
      <c r="DS146" s="63">
        <v>6.35</v>
      </c>
      <c r="DT146" s="63">
        <v>3</v>
      </c>
      <c r="DU146" s="63">
        <v>1.36111111</v>
      </c>
      <c r="DV146" s="63">
        <v>1.3427670300000001</v>
      </c>
      <c r="DW146" s="63">
        <v>26</v>
      </c>
      <c r="DX146" s="82">
        <v>1</v>
      </c>
      <c r="DY146" s="82" t="s">
        <v>177</v>
      </c>
      <c r="DZ146" s="63">
        <v>3.85</v>
      </c>
      <c r="EA146" s="63">
        <v>6.35</v>
      </c>
      <c r="EB146" s="63">
        <v>3</v>
      </c>
      <c r="EC146" s="63">
        <v>1.36111111</v>
      </c>
      <c r="ED146" s="63">
        <v>1.3427670300000001</v>
      </c>
      <c r="EE146" s="63">
        <v>26</v>
      </c>
      <c r="EF146" s="82">
        <v>1</v>
      </c>
      <c r="EG146" s="82" t="s">
        <v>177</v>
      </c>
      <c r="EH146" s="63">
        <v>3.85</v>
      </c>
      <c r="EI146" s="63">
        <v>6.35</v>
      </c>
      <c r="EJ146" s="63">
        <v>3</v>
      </c>
      <c r="EK146" s="63">
        <v>1.36111111</v>
      </c>
      <c r="EL146" s="63">
        <v>1.3427670300000001</v>
      </c>
      <c r="EM146" s="63">
        <v>26</v>
      </c>
      <c r="EN146" s="82">
        <v>1</v>
      </c>
      <c r="EO146" s="82" t="s">
        <v>177</v>
      </c>
      <c r="EP146" s="63">
        <v>3.85</v>
      </c>
      <c r="EQ146" s="63">
        <v>6.35</v>
      </c>
      <c r="ER146" s="63">
        <v>3</v>
      </c>
      <c r="ES146" s="63">
        <v>1.36111111</v>
      </c>
      <c r="ET146" s="63">
        <v>1.3427670300000001</v>
      </c>
      <c r="EU146" s="63">
        <v>26</v>
      </c>
      <c r="EV146" s="82">
        <v>1</v>
      </c>
      <c r="EW146" s="82" t="s">
        <v>177</v>
      </c>
      <c r="EX146" s="63">
        <v>3.85</v>
      </c>
      <c r="EY146" s="63">
        <v>6.35</v>
      </c>
      <c r="EZ146" s="63">
        <v>3</v>
      </c>
      <c r="FA146" s="63">
        <v>1.36111111</v>
      </c>
      <c r="FB146" s="63">
        <v>1.3427670300000001</v>
      </c>
      <c r="FC146" s="63">
        <v>26</v>
      </c>
      <c r="FD146" s="82">
        <v>1</v>
      </c>
      <c r="FE146" s="82" t="s">
        <v>177</v>
      </c>
      <c r="FF146" s="63">
        <v>3.85</v>
      </c>
      <c r="FG146" s="63">
        <v>6.35</v>
      </c>
      <c r="FH146" s="63">
        <v>3</v>
      </c>
      <c r="FI146" s="63">
        <v>1.36111111</v>
      </c>
      <c r="FJ146" s="63">
        <v>1.3427670300000001</v>
      </c>
      <c r="FK146" s="63">
        <v>26</v>
      </c>
      <c r="FL146" s="82">
        <v>1</v>
      </c>
      <c r="FM146" s="82" t="s">
        <v>177</v>
      </c>
      <c r="FN146" s="63">
        <v>3.85</v>
      </c>
      <c r="FO146" s="63">
        <v>6.35</v>
      </c>
      <c r="FP146" s="63">
        <v>3</v>
      </c>
      <c r="FQ146" s="63">
        <v>1.36111111</v>
      </c>
      <c r="FR146" s="63">
        <v>1.3427670300000001</v>
      </c>
      <c r="FS146" s="63">
        <v>26</v>
      </c>
      <c r="FT146" s="82">
        <v>1</v>
      </c>
      <c r="FU146" s="82" t="s">
        <v>177</v>
      </c>
      <c r="FV146" s="63">
        <v>3.85</v>
      </c>
      <c r="FW146" s="63">
        <v>6.35</v>
      </c>
      <c r="FX146" s="63">
        <v>3</v>
      </c>
      <c r="FY146" s="63">
        <v>1.36111111</v>
      </c>
      <c r="FZ146" s="63">
        <v>1.3427670300000001</v>
      </c>
      <c r="GA146" s="63">
        <v>26</v>
      </c>
      <c r="GB146" s="82">
        <v>1</v>
      </c>
      <c r="GC146" s="82" t="s">
        <v>177</v>
      </c>
      <c r="GD146" s="63">
        <v>3.85</v>
      </c>
      <c r="GE146" s="63">
        <v>6.35</v>
      </c>
      <c r="GF146" s="63">
        <v>3</v>
      </c>
      <c r="GG146" s="63">
        <v>1.36111111</v>
      </c>
      <c r="GH146" s="63">
        <v>1.3427670300000001</v>
      </c>
      <c r="GI146" s="63">
        <v>26</v>
      </c>
      <c r="GJ146" s="82">
        <v>1</v>
      </c>
      <c r="GK146" s="82" t="s">
        <v>177</v>
      </c>
      <c r="GL146" s="63">
        <v>3.85</v>
      </c>
      <c r="GM146" s="63">
        <v>6.35</v>
      </c>
      <c r="GN146" s="63">
        <v>3</v>
      </c>
      <c r="GO146" s="63">
        <v>1.36111111</v>
      </c>
      <c r="GP146" s="63">
        <v>1.3427670300000001</v>
      </c>
      <c r="GQ146" s="63">
        <v>26</v>
      </c>
      <c r="GR146" s="82">
        <v>1</v>
      </c>
      <c r="GS146" s="82" t="s">
        <v>177</v>
      </c>
      <c r="GT146" s="63">
        <v>3.85</v>
      </c>
      <c r="GU146" s="63">
        <v>6.35</v>
      </c>
      <c r="GV146" s="63">
        <v>3</v>
      </c>
      <c r="GW146" s="63">
        <v>1.36111111</v>
      </c>
      <c r="GX146" s="63">
        <v>1.3427670300000001</v>
      </c>
      <c r="GY146" s="63">
        <v>26</v>
      </c>
      <c r="GZ146" s="82">
        <v>1</v>
      </c>
      <c r="HA146" s="82" t="s">
        <v>177</v>
      </c>
      <c r="HB146" s="63">
        <v>3.85</v>
      </c>
      <c r="HC146" s="63">
        <v>6.35</v>
      </c>
      <c r="HD146" s="63">
        <v>3</v>
      </c>
      <c r="HE146" s="63">
        <v>1.36111111</v>
      </c>
      <c r="HF146" s="63">
        <v>1.3427670300000001</v>
      </c>
      <c r="HG146" s="63">
        <v>26</v>
      </c>
      <c r="HH146" s="82">
        <v>1</v>
      </c>
      <c r="HI146" s="82" t="s">
        <v>177</v>
      </c>
      <c r="HJ146" s="63">
        <v>3.85</v>
      </c>
      <c r="HK146" s="63">
        <v>6.35</v>
      </c>
      <c r="HL146" s="63">
        <v>3</v>
      </c>
      <c r="HM146" s="63">
        <v>1.36111111</v>
      </c>
      <c r="HN146" s="63">
        <v>1.3427670300000001</v>
      </c>
      <c r="HO146" s="63">
        <v>26</v>
      </c>
      <c r="HP146" s="82">
        <v>1</v>
      </c>
      <c r="HQ146" s="82" t="s">
        <v>177</v>
      </c>
      <c r="HR146" s="63">
        <v>3.85</v>
      </c>
      <c r="HS146" s="63">
        <v>6.35</v>
      </c>
      <c r="HT146" s="63">
        <v>3</v>
      </c>
      <c r="HU146" s="63">
        <v>1.36111111</v>
      </c>
      <c r="HV146" s="63">
        <v>1.3427670300000001</v>
      </c>
      <c r="HW146" s="63">
        <v>26</v>
      </c>
      <c r="HX146" s="82">
        <v>1</v>
      </c>
      <c r="HY146" s="82" t="s">
        <v>177</v>
      </c>
      <c r="HZ146" s="63">
        <v>3.85</v>
      </c>
      <c r="IA146" s="63">
        <v>6.35</v>
      </c>
      <c r="IB146" s="63">
        <v>3</v>
      </c>
      <c r="IC146" s="63">
        <v>1.36111111</v>
      </c>
      <c r="ID146" s="63">
        <v>1.3427670300000001</v>
      </c>
      <c r="IE146" s="63">
        <v>26</v>
      </c>
      <c r="IF146" s="82">
        <v>1</v>
      </c>
      <c r="IG146" s="82" t="s">
        <v>177</v>
      </c>
      <c r="IH146" s="63">
        <v>3.85</v>
      </c>
      <c r="II146" s="63">
        <v>6.35</v>
      </c>
      <c r="IJ146" s="63">
        <v>3</v>
      </c>
      <c r="IK146" s="63">
        <v>1.36111111</v>
      </c>
      <c r="IL146" s="63">
        <v>1.3427670300000001</v>
      </c>
      <c r="IM146" s="63">
        <v>26</v>
      </c>
      <c r="IN146" s="82">
        <v>1</v>
      </c>
      <c r="IO146" s="82" t="s">
        <v>177</v>
      </c>
      <c r="IP146" s="63">
        <v>3.85</v>
      </c>
      <c r="IQ146" s="63">
        <v>6.35</v>
      </c>
      <c r="IR146" s="63">
        <v>3</v>
      </c>
      <c r="IS146" s="63">
        <v>1.36111111</v>
      </c>
      <c r="IT146" s="63">
        <v>1.3427670300000001</v>
      </c>
      <c r="IU146" s="63">
        <v>26</v>
      </c>
      <c r="IV146" s="82">
        <v>1</v>
      </c>
    </row>
    <row r="147" spans="1:256" s="251" customFormat="1">
      <c r="A147" s="82" t="s">
        <v>177</v>
      </c>
      <c r="B147" s="82">
        <v>2</v>
      </c>
      <c r="C147" s="82">
        <v>2.6</v>
      </c>
      <c r="D147" s="63">
        <v>2</v>
      </c>
      <c r="E147" s="82">
        <v>1.1499999999999999</v>
      </c>
      <c r="F147" s="63">
        <v>1.0560369691177922</v>
      </c>
      <c r="G147" s="82">
        <v>10</v>
      </c>
      <c r="H147" s="82">
        <v>1</v>
      </c>
      <c r="I147" s="246"/>
      <c r="J147" s="268" t="s">
        <v>616</v>
      </c>
      <c r="K147" s="268" t="e">
        <f>K28=AVERAGE(B148:B164)+L141+J28:Q31+J29+J32</f>
        <v>#VALUE!</v>
      </c>
      <c r="L147" s="268">
        <f t="shared" ref="L147:Q147" si="14">AVERAGE(C148:C164)</f>
        <v>6.0100000000000007</v>
      </c>
      <c r="M147" s="268">
        <f t="shared" si="14"/>
        <v>2.1764705882352939</v>
      </c>
      <c r="N147" s="268">
        <f t="shared" si="14"/>
        <v>1.2420751635882354</v>
      </c>
      <c r="O147" s="268">
        <f t="shared" si="14"/>
        <v>1.4302850182402114</v>
      </c>
      <c r="P147" s="268">
        <f t="shared" si="14"/>
        <v>13.529411764705882</v>
      </c>
      <c r="Q147" s="268">
        <f t="shared" si="14"/>
        <v>2.3125</v>
      </c>
      <c r="R147" s="268"/>
      <c r="S147" s="246"/>
      <c r="T147" s="246"/>
      <c r="U147" s="246"/>
      <c r="V147" s="246"/>
      <c r="W147" s="246"/>
      <c r="X147" s="246"/>
      <c r="Y147" s="246"/>
      <c r="Z147" s="246"/>
      <c r="AA147" s="246"/>
      <c r="AB147" s="246"/>
      <c r="AC147" s="246"/>
      <c r="AD147" s="246"/>
      <c r="AE147" s="246"/>
      <c r="AF147" s="246"/>
      <c r="AG147" s="246"/>
      <c r="AH147" s="246"/>
      <c r="AI147" s="246"/>
      <c r="AJ147" s="246"/>
      <c r="AK147" s="246"/>
      <c r="AL147" s="246"/>
      <c r="AM147" s="246"/>
      <c r="AN147" s="246"/>
      <c r="AO147" s="246"/>
      <c r="AP147" s="246"/>
      <c r="AQ147" s="246"/>
      <c r="AR147" s="246"/>
      <c r="AS147" s="246"/>
      <c r="AT147" s="246"/>
      <c r="AU147" s="246"/>
      <c r="AV147" s="246"/>
      <c r="AW147" s="246"/>
      <c r="AX147" s="246"/>
      <c r="AY147" s="246"/>
      <c r="AZ147" s="246"/>
      <c r="BA147" s="246"/>
      <c r="BB147" s="246"/>
      <c r="BC147" s="246"/>
      <c r="BD147" s="246"/>
      <c r="BE147" s="246"/>
      <c r="BF147" s="246"/>
      <c r="BG147" s="246"/>
      <c r="BH147" s="246"/>
      <c r="BI147" s="246"/>
      <c r="BJ147" s="246"/>
      <c r="BK147" s="246"/>
      <c r="BL147" s="246"/>
      <c r="BM147" s="246"/>
      <c r="BN147" s="246"/>
      <c r="BO147" s="246"/>
      <c r="BP147" s="246"/>
      <c r="BQ147" s="246"/>
      <c r="BR147" s="246"/>
      <c r="BS147" s="246"/>
      <c r="BT147" s="246"/>
      <c r="BU147" s="246"/>
      <c r="BV147" s="246"/>
      <c r="BW147" s="246"/>
      <c r="BX147" s="246"/>
      <c r="BY147" s="246"/>
      <c r="BZ147" s="246"/>
      <c r="CA147" s="246"/>
      <c r="CB147" s="246"/>
      <c r="CC147" s="246"/>
      <c r="CD147" s="246"/>
      <c r="CE147" s="246"/>
      <c r="CF147" s="246"/>
      <c r="CG147" s="246"/>
      <c r="CH147" s="246"/>
      <c r="CI147" s="246"/>
      <c r="CJ147" s="246"/>
      <c r="CK147" s="246"/>
      <c r="CL147" s="246"/>
      <c r="CM147" s="246"/>
      <c r="CN147" s="246"/>
      <c r="CO147" s="246"/>
      <c r="CP147" s="246"/>
      <c r="CQ147" s="246"/>
      <c r="CR147" s="246"/>
      <c r="CS147" s="246"/>
      <c r="CT147" s="246"/>
      <c r="CU147" s="246"/>
      <c r="CV147" s="246"/>
      <c r="CW147" s="246"/>
      <c r="CX147" s="246"/>
      <c r="CY147" s="246"/>
      <c r="CZ147" s="246"/>
      <c r="DA147" s="246"/>
      <c r="DB147" s="246"/>
      <c r="DC147" s="246"/>
      <c r="DD147" s="246"/>
      <c r="DE147" s="246"/>
      <c r="DF147" s="246"/>
      <c r="DG147" s="246"/>
      <c r="DH147" s="246"/>
      <c r="DI147" s="246"/>
      <c r="DJ147" s="246"/>
      <c r="DK147" s="246"/>
      <c r="DL147" s="246"/>
      <c r="DM147" s="246"/>
      <c r="DN147" s="246"/>
      <c r="DO147" s="246"/>
      <c r="DP147" s="246"/>
      <c r="DQ147" s="246"/>
      <c r="DR147" s="246"/>
      <c r="DS147" s="246"/>
      <c r="DT147" s="246"/>
      <c r="DU147" s="246"/>
      <c r="DV147" s="246"/>
      <c r="DW147" s="246"/>
      <c r="DX147" s="246"/>
      <c r="DY147" s="246"/>
      <c r="DZ147" s="246"/>
      <c r="EA147" s="246"/>
      <c r="EB147" s="246"/>
      <c r="EC147" s="246"/>
      <c r="ED147" s="246"/>
      <c r="EE147" s="246"/>
      <c r="EF147" s="246"/>
      <c r="EG147" s="246"/>
      <c r="EH147" s="246"/>
      <c r="EI147" s="246"/>
      <c r="EJ147" s="246"/>
      <c r="EK147" s="246"/>
      <c r="EL147" s="246"/>
      <c r="EM147" s="246"/>
      <c r="EN147" s="246"/>
      <c r="EO147" s="246"/>
      <c r="EP147" s="246"/>
      <c r="EQ147" s="246"/>
      <c r="ER147" s="246"/>
      <c r="ES147" s="246"/>
      <c r="ET147" s="246"/>
      <c r="EU147" s="246"/>
      <c r="EV147" s="246"/>
      <c r="EW147" s="246"/>
      <c r="EX147" s="246"/>
      <c r="EY147" s="246"/>
      <c r="EZ147" s="246"/>
      <c r="FA147" s="246"/>
      <c r="FB147" s="246"/>
      <c r="FC147" s="246"/>
      <c r="FD147" s="246"/>
      <c r="FE147" s="246"/>
      <c r="FF147" s="246"/>
      <c r="FG147" s="246"/>
      <c r="FH147" s="246"/>
      <c r="FI147" s="246"/>
      <c r="FJ147" s="246"/>
      <c r="FK147" s="246"/>
      <c r="FL147" s="246"/>
      <c r="FM147" s="246"/>
      <c r="FN147" s="246"/>
      <c r="FO147" s="246"/>
      <c r="FP147" s="246"/>
      <c r="FQ147" s="246"/>
      <c r="FR147" s="246"/>
      <c r="FS147" s="246"/>
      <c r="FT147" s="246"/>
      <c r="FU147" s="246"/>
      <c r="FV147" s="246"/>
      <c r="FW147" s="246"/>
      <c r="FX147" s="246"/>
      <c r="FY147" s="246"/>
      <c r="FZ147" s="246"/>
      <c r="GA147" s="246"/>
      <c r="GB147" s="246"/>
      <c r="GC147" s="246"/>
      <c r="GD147" s="246"/>
      <c r="GE147" s="246"/>
      <c r="GF147" s="246"/>
      <c r="GG147" s="246"/>
      <c r="GH147" s="246"/>
      <c r="GI147" s="246"/>
      <c r="GJ147" s="246"/>
      <c r="GK147" s="246"/>
      <c r="GL147" s="246"/>
      <c r="GM147" s="246"/>
      <c r="GN147" s="246"/>
      <c r="GO147" s="246"/>
      <c r="GP147" s="246"/>
      <c r="GQ147" s="246"/>
      <c r="GR147" s="246"/>
      <c r="GS147" s="246"/>
      <c r="GT147" s="246"/>
      <c r="GU147" s="246"/>
      <c r="GV147" s="246"/>
      <c r="GW147" s="246"/>
      <c r="GX147" s="246"/>
      <c r="GY147" s="246"/>
      <c r="GZ147" s="246"/>
      <c r="HA147" s="246"/>
      <c r="HB147" s="246"/>
      <c r="HC147" s="246"/>
      <c r="HD147" s="246"/>
      <c r="HE147" s="246"/>
      <c r="HF147" s="246"/>
      <c r="HG147" s="246"/>
      <c r="HH147" s="246"/>
      <c r="HI147" s="246"/>
      <c r="HJ147" s="246"/>
      <c r="HK147" s="246"/>
      <c r="HL147" s="246"/>
      <c r="HM147" s="246"/>
      <c r="HN147" s="246"/>
      <c r="HO147" s="246"/>
      <c r="HP147" s="246"/>
      <c r="HQ147" s="246"/>
      <c r="HR147" s="246"/>
      <c r="HS147" s="246"/>
      <c r="HT147" s="246"/>
      <c r="HU147" s="246"/>
      <c r="HV147" s="246"/>
      <c r="HW147" s="246"/>
      <c r="HX147" s="246"/>
      <c r="HY147" s="246"/>
      <c r="HZ147" s="246"/>
      <c r="IA147" s="246"/>
      <c r="IB147" s="246"/>
      <c r="IC147" s="246"/>
      <c r="ID147" s="246"/>
      <c r="IE147" s="246"/>
      <c r="IF147" s="246"/>
      <c r="IG147" s="246"/>
      <c r="IH147" s="246"/>
      <c r="II147" s="246"/>
      <c r="IJ147" s="246"/>
      <c r="IK147" s="246"/>
      <c r="IL147" s="246"/>
      <c r="IM147" s="246"/>
      <c r="IN147" s="246"/>
      <c r="IO147" s="246"/>
      <c r="IP147" s="246"/>
      <c r="IQ147" s="246"/>
      <c r="IR147" s="246"/>
      <c r="IS147" s="246"/>
      <c r="IT147" s="246"/>
      <c r="IU147" s="246"/>
      <c r="IV147" s="246"/>
    </row>
    <row r="148" spans="1:256" s="267" customFormat="1">
      <c r="A148" s="268" t="s">
        <v>616</v>
      </c>
      <c r="B148" s="267">
        <v>2.6</v>
      </c>
      <c r="C148" s="267">
        <v>4.25</v>
      </c>
      <c r="D148" s="267">
        <v>3</v>
      </c>
      <c r="E148" s="267">
        <v>1.3</v>
      </c>
      <c r="F148" s="267">
        <v>1.7782608099999999</v>
      </c>
      <c r="G148" s="267">
        <v>16</v>
      </c>
      <c r="H148" s="268">
        <v>2</v>
      </c>
      <c r="I148" s="268"/>
      <c r="J148" s="82" t="s">
        <v>588</v>
      </c>
      <c r="K148" s="266">
        <f>AVERAGE(B165:B167)</f>
        <v>6.6333333333333329</v>
      </c>
      <c r="L148" s="266">
        <f>AVERAGE(C165:C167)</f>
        <v>9.625</v>
      </c>
      <c r="M148" s="266">
        <v>2</v>
      </c>
      <c r="N148" s="266">
        <f>AVERAGE(E165:E167)</f>
        <v>1.0912962973333333</v>
      </c>
      <c r="O148" s="266">
        <f>AVERAGE(F165:F167)</f>
        <v>0.80635226831553108</v>
      </c>
      <c r="P148" s="266">
        <f>AVERAGE(G165:G167)</f>
        <v>16.666666666666668</v>
      </c>
      <c r="Q148" s="266">
        <f>AVERAGE(H165:H167)</f>
        <v>2.3333333333333335</v>
      </c>
      <c r="R148" s="266"/>
      <c r="S148" s="268"/>
      <c r="T148" s="268"/>
      <c r="U148" s="268"/>
      <c r="V148" s="268"/>
      <c r="W148" s="268"/>
      <c r="X148" s="268"/>
      <c r="Y148" s="268"/>
      <c r="Z148" s="268"/>
      <c r="AA148" s="268"/>
      <c r="AB148" s="268"/>
      <c r="AC148" s="268"/>
      <c r="AD148" s="268"/>
      <c r="AE148" s="268"/>
      <c r="AF148" s="268"/>
      <c r="AG148" s="268"/>
      <c r="AH148" s="268"/>
      <c r="AI148" s="268"/>
      <c r="AJ148" s="268"/>
      <c r="AK148" s="268"/>
      <c r="AL148" s="268"/>
      <c r="AM148" s="268"/>
      <c r="AN148" s="268"/>
      <c r="AO148" s="268"/>
      <c r="AP148" s="268"/>
      <c r="AQ148" s="268"/>
      <c r="AR148" s="268"/>
      <c r="AS148" s="268"/>
      <c r="AT148" s="268"/>
      <c r="AU148" s="268"/>
      <c r="AV148" s="268"/>
      <c r="AW148" s="268"/>
      <c r="AX148" s="268"/>
      <c r="AY148" s="268"/>
      <c r="AZ148" s="268"/>
      <c r="BA148" s="268"/>
      <c r="BB148" s="268"/>
      <c r="BC148" s="268"/>
      <c r="BD148" s="268"/>
      <c r="BE148" s="268"/>
      <c r="BF148" s="268"/>
      <c r="BG148" s="268"/>
      <c r="BH148" s="268"/>
      <c r="BI148" s="268"/>
      <c r="BJ148" s="268"/>
      <c r="BK148" s="268"/>
      <c r="BL148" s="268"/>
      <c r="BM148" s="268"/>
      <c r="BN148" s="268"/>
      <c r="BO148" s="268"/>
      <c r="BP148" s="268"/>
      <c r="BQ148" s="268"/>
      <c r="BR148" s="268"/>
      <c r="BS148" s="268"/>
      <c r="BT148" s="268"/>
      <c r="BU148" s="268"/>
      <c r="BV148" s="268"/>
      <c r="BW148" s="268"/>
      <c r="BX148" s="268"/>
      <c r="BY148" s="268"/>
      <c r="BZ148" s="268"/>
      <c r="CA148" s="268"/>
      <c r="CB148" s="268"/>
      <c r="CC148" s="268"/>
      <c r="CD148" s="268"/>
      <c r="CE148" s="268"/>
      <c r="CF148" s="268"/>
      <c r="CG148" s="268"/>
      <c r="CH148" s="268"/>
      <c r="CI148" s="268"/>
      <c r="CJ148" s="268"/>
      <c r="CK148" s="268"/>
      <c r="CL148" s="268"/>
      <c r="CM148" s="268"/>
      <c r="CN148" s="268"/>
      <c r="CO148" s="268"/>
      <c r="CP148" s="268"/>
      <c r="CQ148" s="268"/>
      <c r="CR148" s="268"/>
      <c r="CS148" s="268"/>
      <c r="CT148" s="268"/>
      <c r="CU148" s="268"/>
      <c r="CV148" s="268"/>
      <c r="CW148" s="268"/>
      <c r="CX148" s="268"/>
      <c r="CY148" s="268"/>
      <c r="CZ148" s="268"/>
      <c r="DA148" s="268"/>
      <c r="DB148" s="268"/>
      <c r="DC148" s="268"/>
      <c r="DD148" s="268"/>
      <c r="DE148" s="268"/>
      <c r="DF148" s="268"/>
      <c r="DG148" s="268"/>
      <c r="DH148" s="268"/>
      <c r="DI148" s="268"/>
      <c r="DJ148" s="268"/>
      <c r="DK148" s="268"/>
      <c r="DL148" s="268"/>
      <c r="DM148" s="268"/>
      <c r="DN148" s="268"/>
      <c r="DO148" s="268"/>
      <c r="DP148" s="268"/>
      <c r="DQ148" s="268"/>
      <c r="DR148" s="268"/>
      <c r="DS148" s="268"/>
      <c r="DT148" s="268"/>
      <c r="DU148" s="268"/>
      <c r="DV148" s="268"/>
      <c r="DW148" s="268"/>
      <c r="DX148" s="268"/>
      <c r="DY148" s="268"/>
      <c r="DZ148" s="268"/>
      <c r="EA148" s="268"/>
      <c r="EB148" s="268"/>
      <c r="EC148" s="268"/>
      <c r="ED148" s="268"/>
      <c r="EE148" s="268"/>
      <c r="EF148" s="268"/>
      <c r="EG148" s="268"/>
      <c r="EH148" s="268"/>
      <c r="EI148" s="268"/>
      <c r="EJ148" s="268"/>
      <c r="EK148" s="268"/>
      <c r="EL148" s="268"/>
      <c r="EM148" s="268"/>
      <c r="EN148" s="268"/>
      <c r="EO148" s="268"/>
      <c r="EP148" s="268"/>
      <c r="EQ148" s="268"/>
      <c r="ER148" s="268"/>
      <c r="ES148" s="268"/>
      <c r="ET148" s="268"/>
      <c r="EU148" s="268"/>
      <c r="EV148" s="268"/>
      <c r="EW148" s="268"/>
      <c r="EX148" s="268"/>
      <c r="EY148" s="268"/>
      <c r="EZ148" s="268"/>
      <c r="FA148" s="268"/>
      <c r="FB148" s="268"/>
      <c r="FC148" s="268"/>
      <c r="FD148" s="268"/>
      <c r="FE148" s="268"/>
      <c r="FF148" s="268"/>
      <c r="FG148" s="268"/>
      <c r="FH148" s="268"/>
      <c r="FI148" s="268"/>
      <c r="FJ148" s="268"/>
      <c r="FK148" s="268"/>
      <c r="FL148" s="268"/>
      <c r="FM148" s="268"/>
      <c r="FN148" s="268"/>
      <c r="FO148" s="268"/>
      <c r="FP148" s="268"/>
      <c r="FQ148" s="268"/>
      <c r="FR148" s="268"/>
      <c r="FS148" s="268"/>
      <c r="FT148" s="268"/>
      <c r="FU148" s="268"/>
      <c r="FV148" s="268"/>
      <c r="FW148" s="268"/>
      <c r="FX148" s="268"/>
      <c r="FY148" s="268"/>
      <c r="FZ148" s="268"/>
      <c r="GA148" s="268"/>
      <c r="GB148" s="268"/>
      <c r="GC148" s="268"/>
      <c r="GD148" s="268"/>
      <c r="GE148" s="268"/>
      <c r="GF148" s="268"/>
      <c r="GG148" s="268"/>
      <c r="GH148" s="268"/>
      <c r="GI148" s="268"/>
      <c r="GJ148" s="268"/>
      <c r="GK148" s="268"/>
      <c r="GL148" s="268"/>
      <c r="GM148" s="268"/>
      <c r="GN148" s="268"/>
      <c r="GO148" s="268"/>
      <c r="GP148" s="268"/>
      <c r="GQ148" s="268"/>
      <c r="GR148" s="268"/>
      <c r="GS148" s="268"/>
      <c r="GT148" s="268"/>
      <c r="GU148" s="268"/>
      <c r="GV148" s="268"/>
      <c r="GW148" s="268"/>
      <c r="GX148" s="268"/>
      <c r="GY148" s="268"/>
      <c r="GZ148" s="268"/>
      <c r="HA148" s="268"/>
      <c r="HB148" s="268"/>
      <c r="HC148" s="268"/>
      <c r="HD148" s="268"/>
      <c r="HE148" s="268"/>
      <c r="HF148" s="268"/>
      <c r="HG148" s="268"/>
      <c r="HH148" s="268"/>
      <c r="HI148" s="268"/>
      <c r="HJ148" s="268"/>
      <c r="HK148" s="268"/>
      <c r="HL148" s="268"/>
      <c r="HM148" s="268"/>
      <c r="HN148" s="268"/>
      <c r="HO148" s="268"/>
      <c r="HP148" s="268"/>
      <c r="HQ148" s="268"/>
      <c r="HR148" s="268"/>
      <c r="HS148" s="268"/>
      <c r="HT148" s="268"/>
      <c r="HU148" s="268"/>
      <c r="HV148" s="268"/>
      <c r="HW148" s="268"/>
      <c r="HX148" s="268"/>
      <c r="HY148" s="268"/>
      <c r="HZ148" s="268"/>
      <c r="IA148" s="268"/>
      <c r="IB148" s="268"/>
      <c r="IC148" s="268"/>
      <c r="ID148" s="268"/>
      <c r="IE148" s="268"/>
      <c r="IF148" s="268"/>
      <c r="IG148" s="268"/>
      <c r="IH148" s="268"/>
      <c r="II148" s="268"/>
      <c r="IJ148" s="268"/>
      <c r="IK148" s="268"/>
      <c r="IL148" s="268"/>
      <c r="IM148" s="268"/>
      <c r="IN148" s="268"/>
      <c r="IO148" s="268"/>
      <c r="IP148" s="268"/>
      <c r="IQ148" s="268"/>
      <c r="IR148" s="268"/>
      <c r="IS148" s="268"/>
      <c r="IT148" s="268"/>
      <c r="IU148" s="268"/>
      <c r="IV148" s="268"/>
    </row>
    <row r="149" spans="1:256" s="267" customFormat="1">
      <c r="A149" s="266" t="s">
        <v>616</v>
      </c>
      <c r="B149" s="267">
        <v>4.8</v>
      </c>
      <c r="C149" s="267" t="s">
        <v>18</v>
      </c>
      <c r="D149" s="267">
        <v>1</v>
      </c>
      <c r="E149" s="267">
        <v>1.02</v>
      </c>
      <c r="F149" s="267" t="s">
        <v>18</v>
      </c>
      <c r="G149" s="267">
        <v>3</v>
      </c>
      <c r="H149" s="266" t="s">
        <v>40</v>
      </c>
      <c r="I149" s="266"/>
      <c r="J149" s="270" t="s">
        <v>614</v>
      </c>
      <c r="K149" s="268">
        <f t="shared" ref="K149:Q149" si="15">AVERAGE(B168:B175)</f>
        <v>4.9312500000000004</v>
      </c>
      <c r="L149" s="268">
        <f t="shared" si="15"/>
        <v>7.1499999999999995</v>
      </c>
      <c r="M149" s="268">
        <f t="shared" si="15"/>
        <v>2.375</v>
      </c>
      <c r="N149" s="268">
        <f t="shared" si="15"/>
        <v>1.1709027838749999</v>
      </c>
      <c r="O149" s="268">
        <f t="shared" si="15"/>
        <v>1.2779871241577656</v>
      </c>
      <c r="P149" s="268">
        <f t="shared" si="15"/>
        <v>14.625</v>
      </c>
      <c r="Q149" s="268">
        <f t="shared" si="15"/>
        <v>7.125</v>
      </c>
      <c r="R149" s="268"/>
      <c r="S149" s="266"/>
      <c r="T149" s="266"/>
      <c r="U149" s="266"/>
      <c r="V149" s="266"/>
      <c r="W149" s="266"/>
      <c r="X149" s="266"/>
      <c r="Y149" s="266"/>
      <c r="Z149" s="266"/>
      <c r="AA149" s="266"/>
      <c r="AB149" s="266"/>
      <c r="AC149" s="266"/>
      <c r="AD149" s="266"/>
      <c r="AE149" s="266"/>
      <c r="AF149" s="266"/>
      <c r="AG149" s="266"/>
      <c r="AH149" s="266"/>
      <c r="AI149" s="266"/>
      <c r="AJ149" s="266"/>
      <c r="AK149" s="266"/>
      <c r="AL149" s="266"/>
      <c r="AM149" s="266"/>
      <c r="AN149" s="266"/>
      <c r="AO149" s="266"/>
      <c r="AP149" s="266"/>
      <c r="AQ149" s="266"/>
      <c r="AR149" s="266"/>
      <c r="AS149" s="266"/>
      <c r="AT149" s="266"/>
      <c r="AU149" s="266"/>
      <c r="AV149" s="266"/>
      <c r="AW149" s="266"/>
      <c r="AX149" s="266"/>
      <c r="AY149" s="266"/>
      <c r="AZ149" s="266"/>
      <c r="BA149" s="266"/>
      <c r="BB149" s="266"/>
      <c r="BC149" s="266"/>
      <c r="BD149" s="266"/>
      <c r="BE149" s="266"/>
      <c r="BF149" s="266"/>
      <c r="BG149" s="266"/>
      <c r="BH149" s="266"/>
      <c r="BI149" s="266"/>
      <c r="BJ149" s="266"/>
      <c r="BK149" s="266"/>
      <c r="BL149" s="266"/>
      <c r="BM149" s="266"/>
      <c r="BN149" s="266"/>
      <c r="BO149" s="266"/>
      <c r="BP149" s="266"/>
      <c r="BQ149" s="266"/>
      <c r="BR149" s="266"/>
      <c r="BS149" s="266"/>
      <c r="BT149" s="266"/>
      <c r="BU149" s="266"/>
      <c r="BV149" s="266"/>
      <c r="BW149" s="266"/>
      <c r="BX149" s="266"/>
      <c r="BY149" s="266"/>
      <c r="BZ149" s="266"/>
      <c r="CA149" s="266"/>
      <c r="CB149" s="266"/>
      <c r="CC149" s="266"/>
      <c r="CD149" s="266"/>
      <c r="CE149" s="266"/>
      <c r="CF149" s="266"/>
      <c r="CG149" s="266"/>
      <c r="CH149" s="266"/>
      <c r="CI149" s="266"/>
      <c r="CJ149" s="266"/>
      <c r="CK149" s="266"/>
      <c r="CL149" s="266"/>
      <c r="CM149" s="266"/>
      <c r="CN149" s="266"/>
      <c r="CO149" s="266"/>
      <c r="CP149" s="266"/>
      <c r="CQ149" s="266"/>
      <c r="CR149" s="266"/>
      <c r="CS149" s="266"/>
      <c r="CT149" s="266"/>
      <c r="CU149" s="266"/>
      <c r="CV149" s="266"/>
      <c r="CW149" s="266"/>
      <c r="CX149" s="266"/>
      <c r="CY149" s="266"/>
      <c r="CZ149" s="266"/>
      <c r="DA149" s="266"/>
      <c r="DB149" s="266"/>
      <c r="DC149" s="266"/>
      <c r="DD149" s="266"/>
      <c r="DE149" s="266"/>
      <c r="DF149" s="266"/>
      <c r="DG149" s="266"/>
      <c r="DH149" s="266"/>
      <c r="DI149" s="266"/>
      <c r="DJ149" s="266"/>
      <c r="DK149" s="266"/>
      <c r="DL149" s="266"/>
      <c r="DM149" s="266"/>
      <c r="DN149" s="266"/>
      <c r="DO149" s="266"/>
      <c r="DP149" s="266"/>
      <c r="DQ149" s="266"/>
      <c r="DR149" s="266"/>
      <c r="DS149" s="266"/>
      <c r="DT149" s="266"/>
      <c r="DU149" s="266"/>
      <c r="DV149" s="266"/>
      <c r="DW149" s="266"/>
      <c r="DX149" s="266"/>
      <c r="DY149" s="266"/>
      <c r="DZ149" s="266"/>
      <c r="EA149" s="266"/>
      <c r="EB149" s="266"/>
      <c r="EC149" s="266"/>
      <c r="ED149" s="266"/>
      <c r="EE149" s="266"/>
      <c r="EF149" s="266"/>
      <c r="EG149" s="266"/>
      <c r="EH149" s="266"/>
      <c r="EI149" s="266"/>
      <c r="EJ149" s="266"/>
      <c r="EK149" s="266"/>
      <c r="EL149" s="266"/>
      <c r="EM149" s="266"/>
      <c r="EN149" s="266"/>
      <c r="EO149" s="266"/>
      <c r="EP149" s="266"/>
      <c r="EQ149" s="266"/>
      <c r="ER149" s="266"/>
      <c r="ES149" s="266"/>
      <c r="ET149" s="266"/>
      <c r="EU149" s="266"/>
      <c r="EV149" s="266"/>
      <c r="EW149" s="266"/>
      <c r="EX149" s="266"/>
      <c r="EY149" s="266"/>
      <c r="EZ149" s="266"/>
      <c r="FA149" s="266"/>
      <c r="FB149" s="266"/>
      <c r="FC149" s="266"/>
      <c r="FD149" s="266"/>
      <c r="FE149" s="266"/>
      <c r="FF149" s="266"/>
      <c r="FG149" s="266"/>
      <c r="FH149" s="266"/>
      <c r="FI149" s="266"/>
      <c r="FJ149" s="266"/>
      <c r="FK149" s="266"/>
      <c r="FL149" s="266"/>
      <c r="FM149" s="266"/>
      <c r="FN149" s="266"/>
      <c r="FO149" s="266"/>
      <c r="FP149" s="266"/>
      <c r="FQ149" s="266"/>
      <c r="FR149" s="266"/>
      <c r="FS149" s="266"/>
      <c r="FT149" s="266"/>
      <c r="FU149" s="266"/>
      <c r="FV149" s="266"/>
      <c r="FW149" s="266"/>
      <c r="FX149" s="266"/>
      <c r="FY149" s="266"/>
      <c r="FZ149" s="266"/>
      <c r="GA149" s="266"/>
      <c r="GB149" s="266"/>
      <c r="GC149" s="266"/>
      <c r="GD149" s="266"/>
      <c r="GE149" s="266"/>
      <c r="GF149" s="266"/>
      <c r="GG149" s="266"/>
      <c r="GH149" s="266"/>
      <c r="GI149" s="266"/>
      <c r="GJ149" s="266"/>
      <c r="GK149" s="266"/>
      <c r="GL149" s="266"/>
      <c r="GM149" s="266"/>
      <c r="GN149" s="266"/>
      <c r="GO149" s="266"/>
      <c r="GP149" s="266"/>
      <c r="GQ149" s="266"/>
      <c r="GR149" s="266"/>
      <c r="GS149" s="266"/>
      <c r="GT149" s="266"/>
      <c r="GU149" s="266"/>
      <c r="GV149" s="266"/>
      <c r="GW149" s="266"/>
      <c r="GX149" s="266"/>
      <c r="GY149" s="266"/>
      <c r="GZ149" s="266"/>
      <c r="HA149" s="266"/>
      <c r="HB149" s="266"/>
      <c r="HC149" s="266"/>
      <c r="HD149" s="266"/>
      <c r="HE149" s="266"/>
      <c r="HF149" s="266"/>
      <c r="HG149" s="266"/>
      <c r="HH149" s="266"/>
      <c r="HI149" s="266"/>
      <c r="HJ149" s="266"/>
      <c r="HK149" s="266"/>
      <c r="HL149" s="266"/>
      <c r="HM149" s="266"/>
      <c r="HN149" s="266"/>
      <c r="HO149" s="266"/>
      <c r="HP149" s="266"/>
      <c r="HQ149" s="266"/>
      <c r="HR149" s="266"/>
      <c r="HS149" s="266"/>
      <c r="HT149" s="266"/>
      <c r="HU149" s="266"/>
      <c r="HV149" s="266"/>
      <c r="HW149" s="266"/>
      <c r="HX149" s="266"/>
      <c r="HY149" s="266"/>
      <c r="HZ149" s="266"/>
      <c r="IA149" s="266"/>
      <c r="IB149" s="266"/>
      <c r="IC149" s="266"/>
      <c r="ID149" s="266"/>
      <c r="IE149" s="266"/>
      <c r="IF149" s="266"/>
      <c r="IG149" s="266"/>
      <c r="IH149" s="266"/>
      <c r="II149" s="266"/>
      <c r="IJ149" s="266"/>
      <c r="IK149" s="266"/>
      <c r="IL149" s="266"/>
      <c r="IM149" s="266"/>
      <c r="IN149" s="266"/>
      <c r="IO149" s="266"/>
      <c r="IP149" s="266"/>
      <c r="IQ149" s="266"/>
      <c r="IR149" s="266"/>
      <c r="IS149" s="266"/>
      <c r="IT149" s="266"/>
      <c r="IU149" s="266"/>
      <c r="IV149" s="266"/>
    </row>
    <row r="150" spans="1:256" s="267" customFormat="1">
      <c r="A150" s="268" t="s">
        <v>616</v>
      </c>
      <c r="B150" s="267">
        <v>3.2</v>
      </c>
      <c r="C150" s="267">
        <v>3.5</v>
      </c>
      <c r="D150" s="267">
        <v>1</v>
      </c>
      <c r="E150" s="267">
        <v>1</v>
      </c>
      <c r="F150" s="267" t="s">
        <v>18</v>
      </c>
      <c r="G150" s="267">
        <v>6</v>
      </c>
      <c r="H150" s="268">
        <v>1</v>
      </c>
      <c r="I150" s="268"/>
      <c r="J150" s="279" t="s">
        <v>514</v>
      </c>
      <c r="K150" s="268">
        <f t="shared" ref="K150:Q150" si="16">AVERAGE(B176:B179)</f>
        <v>3.4575</v>
      </c>
      <c r="L150" s="268">
        <f t="shared" si="16"/>
        <v>4.3533333333333335</v>
      </c>
      <c r="M150" s="268">
        <f t="shared" si="16"/>
        <v>2.25</v>
      </c>
      <c r="N150" s="268">
        <f t="shared" si="16"/>
        <v>1.1537500107500001</v>
      </c>
      <c r="O150" s="268">
        <f t="shared" si="16"/>
        <v>2.31086978</v>
      </c>
      <c r="P150" s="268">
        <f t="shared" si="16"/>
        <v>10.5</v>
      </c>
      <c r="Q150" s="268">
        <f t="shared" si="16"/>
        <v>2.6666666666666665</v>
      </c>
      <c r="R150" s="268"/>
      <c r="S150" s="268"/>
      <c r="T150" s="268"/>
      <c r="U150" s="268"/>
      <c r="V150" s="268"/>
      <c r="W150" s="268"/>
      <c r="X150" s="268"/>
      <c r="Y150" s="268"/>
      <c r="Z150" s="268"/>
      <c r="AA150" s="268"/>
      <c r="AB150" s="268"/>
      <c r="AC150" s="268"/>
      <c r="AD150" s="268"/>
      <c r="AE150" s="268"/>
      <c r="AF150" s="268"/>
      <c r="AG150" s="268"/>
      <c r="AH150" s="268"/>
      <c r="AI150" s="268"/>
      <c r="AJ150" s="268"/>
      <c r="AK150" s="268"/>
      <c r="AL150" s="268"/>
      <c r="AM150" s="268"/>
      <c r="AN150" s="268"/>
      <c r="AO150" s="268"/>
      <c r="AP150" s="268"/>
      <c r="AQ150" s="268"/>
      <c r="AR150" s="268"/>
      <c r="AS150" s="268"/>
      <c r="AT150" s="268"/>
      <c r="AU150" s="268"/>
      <c r="AV150" s="268"/>
      <c r="AW150" s="268"/>
      <c r="AX150" s="268"/>
      <c r="AY150" s="268"/>
      <c r="AZ150" s="268"/>
      <c r="BA150" s="268"/>
      <c r="BB150" s="268"/>
      <c r="BC150" s="268"/>
      <c r="BD150" s="268"/>
      <c r="BE150" s="268"/>
      <c r="BF150" s="268"/>
      <c r="BG150" s="268"/>
      <c r="BH150" s="268"/>
      <c r="BI150" s="268"/>
      <c r="BJ150" s="268"/>
      <c r="BK150" s="268"/>
      <c r="BL150" s="268"/>
      <c r="BM150" s="268"/>
      <c r="BN150" s="268"/>
      <c r="BO150" s="268"/>
      <c r="BP150" s="268"/>
      <c r="BQ150" s="268"/>
      <c r="BR150" s="268"/>
      <c r="BS150" s="268"/>
      <c r="BT150" s="268"/>
      <c r="BU150" s="268"/>
      <c r="BV150" s="268"/>
      <c r="BW150" s="268"/>
      <c r="BX150" s="268"/>
      <c r="BY150" s="268"/>
      <c r="BZ150" s="268"/>
      <c r="CA150" s="268"/>
      <c r="CB150" s="268"/>
      <c r="CC150" s="268"/>
      <c r="CD150" s="268"/>
      <c r="CE150" s="268"/>
      <c r="CF150" s="268"/>
      <c r="CG150" s="268"/>
      <c r="CH150" s="268"/>
      <c r="CI150" s="268"/>
      <c r="CJ150" s="268"/>
      <c r="CK150" s="268"/>
      <c r="CL150" s="268"/>
      <c r="CM150" s="268"/>
      <c r="CN150" s="268"/>
      <c r="CO150" s="268"/>
      <c r="CP150" s="268"/>
      <c r="CQ150" s="268"/>
      <c r="CR150" s="268"/>
      <c r="CS150" s="268"/>
      <c r="CT150" s="268"/>
      <c r="CU150" s="268"/>
      <c r="CV150" s="268"/>
      <c r="CW150" s="268"/>
      <c r="CX150" s="268"/>
      <c r="CY150" s="268"/>
      <c r="CZ150" s="268"/>
      <c r="DA150" s="268"/>
      <c r="DB150" s="268"/>
      <c r="DC150" s="268"/>
      <c r="DD150" s="268"/>
      <c r="DE150" s="268"/>
      <c r="DF150" s="268"/>
      <c r="DG150" s="268"/>
      <c r="DH150" s="268"/>
      <c r="DI150" s="268"/>
      <c r="DJ150" s="268"/>
      <c r="DK150" s="268"/>
      <c r="DL150" s="268"/>
      <c r="DM150" s="268"/>
      <c r="DN150" s="268"/>
      <c r="DO150" s="268"/>
      <c r="DP150" s="268"/>
      <c r="DQ150" s="268"/>
      <c r="DR150" s="268"/>
      <c r="DS150" s="268"/>
      <c r="DT150" s="268"/>
      <c r="DU150" s="268"/>
      <c r="DV150" s="268"/>
      <c r="DW150" s="268"/>
      <c r="DX150" s="268"/>
      <c r="DY150" s="268"/>
      <c r="DZ150" s="268"/>
      <c r="EA150" s="268"/>
      <c r="EB150" s="268"/>
      <c r="EC150" s="268"/>
      <c r="ED150" s="268"/>
      <c r="EE150" s="268"/>
      <c r="EF150" s="268"/>
      <c r="EG150" s="268"/>
      <c r="EH150" s="268"/>
      <c r="EI150" s="268"/>
      <c r="EJ150" s="268"/>
      <c r="EK150" s="268"/>
      <c r="EL150" s="268"/>
      <c r="EM150" s="268"/>
      <c r="EN150" s="268"/>
      <c r="EO150" s="268"/>
      <c r="EP150" s="268"/>
      <c r="EQ150" s="268"/>
      <c r="ER150" s="268"/>
      <c r="ES150" s="268"/>
      <c r="ET150" s="268"/>
      <c r="EU150" s="268"/>
      <c r="EV150" s="268"/>
      <c r="EW150" s="268"/>
      <c r="EX150" s="268"/>
      <c r="EY150" s="268"/>
      <c r="EZ150" s="268"/>
      <c r="FA150" s="268"/>
      <c r="FB150" s="268"/>
      <c r="FC150" s="268"/>
      <c r="FD150" s="268"/>
      <c r="FE150" s="268"/>
      <c r="FF150" s="268"/>
      <c r="FG150" s="268"/>
      <c r="FH150" s="268"/>
      <c r="FI150" s="268"/>
      <c r="FJ150" s="268"/>
      <c r="FK150" s="268"/>
      <c r="FL150" s="268"/>
      <c r="FM150" s="268"/>
      <c r="FN150" s="268"/>
      <c r="FO150" s="268"/>
      <c r="FP150" s="268"/>
      <c r="FQ150" s="268"/>
      <c r="FR150" s="268"/>
      <c r="FS150" s="268"/>
      <c r="FT150" s="268"/>
      <c r="FU150" s="268"/>
      <c r="FV150" s="268"/>
      <c r="FW150" s="268"/>
      <c r="FX150" s="268"/>
      <c r="FY150" s="268"/>
      <c r="FZ150" s="268"/>
      <c r="GA150" s="268"/>
      <c r="GB150" s="268"/>
      <c r="GC150" s="268"/>
      <c r="GD150" s="268"/>
      <c r="GE150" s="268"/>
      <c r="GF150" s="268"/>
      <c r="GG150" s="268"/>
      <c r="GH150" s="268"/>
      <c r="GI150" s="268"/>
      <c r="GJ150" s="268"/>
      <c r="GK150" s="268"/>
      <c r="GL150" s="268"/>
      <c r="GM150" s="268"/>
      <c r="GN150" s="268"/>
      <c r="GO150" s="268"/>
      <c r="GP150" s="268"/>
      <c r="GQ150" s="268"/>
      <c r="GR150" s="268"/>
      <c r="GS150" s="268"/>
      <c r="GT150" s="268"/>
      <c r="GU150" s="268"/>
      <c r="GV150" s="268"/>
      <c r="GW150" s="268"/>
      <c r="GX150" s="268"/>
      <c r="GY150" s="268"/>
      <c r="GZ150" s="268"/>
      <c r="HA150" s="268"/>
      <c r="HB150" s="268"/>
      <c r="HC150" s="268"/>
      <c r="HD150" s="268"/>
      <c r="HE150" s="268"/>
      <c r="HF150" s="268"/>
      <c r="HG150" s="268"/>
      <c r="HH150" s="268"/>
      <c r="HI150" s="268"/>
      <c r="HJ150" s="268"/>
      <c r="HK150" s="268"/>
      <c r="HL150" s="268"/>
      <c r="HM150" s="268"/>
      <c r="HN150" s="268"/>
      <c r="HO150" s="268"/>
      <c r="HP150" s="268"/>
      <c r="HQ150" s="268"/>
      <c r="HR150" s="268"/>
      <c r="HS150" s="268"/>
      <c r="HT150" s="268"/>
      <c r="HU150" s="268"/>
      <c r="HV150" s="268"/>
      <c r="HW150" s="268"/>
      <c r="HX150" s="268"/>
      <c r="HY150" s="268"/>
      <c r="HZ150" s="268"/>
      <c r="IA150" s="268"/>
      <c r="IB150" s="268"/>
      <c r="IC150" s="268"/>
      <c r="ID150" s="268"/>
      <c r="IE150" s="268"/>
      <c r="IF150" s="268"/>
      <c r="IG150" s="268"/>
      <c r="IH150" s="268"/>
      <c r="II150" s="268"/>
      <c r="IJ150" s="268"/>
      <c r="IK150" s="268"/>
      <c r="IL150" s="268"/>
      <c r="IM150" s="268"/>
      <c r="IN150" s="268"/>
      <c r="IO150" s="268"/>
      <c r="IP150" s="268"/>
      <c r="IQ150" s="268"/>
      <c r="IR150" s="268"/>
      <c r="IS150" s="268"/>
      <c r="IT150" s="268"/>
      <c r="IU150" s="268"/>
      <c r="IV150" s="268"/>
    </row>
    <row r="151" spans="1:256" s="267" customFormat="1">
      <c r="A151" s="268" t="s">
        <v>616</v>
      </c>
      <c r="B151" s="267">
        <v>2.52</v>
      </c>
      <c r="C151" s="267">
        <v>3.35</v>
      </c>
      <c r="D151" s="267">
        <v>3</v>
      </c>
      <c r="E151" s="267">
        <v>1.2811111100000001</v>
      </c>
      <c r="F151" s="267">
        <v>2.6789258999999999</v>
      </c>
      <c r="G151" s="267">
        <v>13</v>
      </c>
      <c r="H151" s="268">
        <v>1</v>
      </c>
      <c r="I151" s="268"/>
      <c r="J151" s="268"/>
      <c r="K151" s="268"/>
      <c r="L151" s="268"/>
      <c r="M151" s="268"/>
      <c r="N151" s="268"/>
      <c r="O151" s="268"/>
      <c r="P151" s="268"/>
      <c r="Q151" s="268"/>
      <c r="R151" s="268"/>
      <c r="S151" s="268"/>
      <c r="T151" s="268"/>
      <c r="U151" s="268"/>
      <c r="V151" s="268"/>
      <c r="W151" s="268"/>
      <c r="X151" s="268"/>
      <c r="Y151" s="268"/>
      <c r="Z151" s="268"/>
      <c r="AA151" s="268"/>
      <c r="AB151" s="268"/>
      <c r="AC151" s="268"/>
      <c r="AD151" s="268"/>
      <c r="AE151" s="268"/>
      <c r="AF151" s="268"/>
      <c r="AG151" s="268"/>
      <c r="AH151" s="268"/>
      <c r="AI151" s="268"/>
      <c r="AJ151" s="268"/>
      <c r="AK151" s="268"/>
      <c r="AL151" s="268"/>
      <c r="AM151" s="268"/>
      <c r="AN151" s="268"/>
      <c r="AO151" s="268"/>
      <c r="AP151" s="268"/>
      <c r="AQ151" s="268"/>
      <c r="AR151" s="268"/>
      <c r="AS151" s="268"/>
      <c r="AT151" s="268"/>
      <c r="AU151" s="268"/>
      <c r="AV151" s="268"/>
      <c r="AW151" s="268"/>
      <c r="AX151" s="268"/>
      <c r="AY151" s="268"/>
      <c r="AZ151" s="268"/>
      <c r="BA151" s="268"/>
      <c r="BB151" s="268"/>
      <c r="BC151" s="268"/>
      <c r="BD151" s="268"/>
      <c r="BE151" s="268"/>
      <c r="BF151" s="268"/>
      <c r="BG151" s="268"/>
      <c r="BH151" s="268"/>
      <c r="BI151" s="268"/>
      <c r="BJ151" s="268"/>
      <c r="BK151" s="268"/>
      <c r="BL151" s="268"/>
      <c r="BM151" s="268"/>
      <c r="BN151" s="268"/>
      <c r="BO151" s="268"/>
      <c r="BP151" s="268"/>
      <c r="BQ151" s="268"/>
      <c r="BR151" s="268"/>
      <c r="BS151" s="268"/>
      <c r="BT151" s="268"/>
      <c r="BU151" s="268"/>
      <c r="BV151" s="268"/>
      <c r="BW151" s="268"/>
      <c r="BX151" s="268"/>
      <c r="BY151" s="268"/>
      <c r="BZ151" s="268"/>
      <c r="CA151" s="268"/>
      <c r="CB151" s="268"/>
      <c r="CC151" s="268"/>
      <c r="CD151" s="268"/>
      <c r="CE151" s="268"/>
      <c r="CF151" s="268"/>
      <c r="CG151" s="268"/>
      <c r="CH151" s="268"/>
      <c r="CI151" s="268"/>
      <c r="CJ151" s="268"/>
      <c r="CK151" s="268"/>
      <c r="CL151" s="268"/>
      <c r="CM151" s="268"/>
      <c r="CN151" s="268"/>
      <c r="CO151" s="268"/>
      <c r="CP151" s="268"/>
      <c r="CQ151" s="268"/>
      <c r="CR151" s="268"/>
      <c r="CS151" s="268"/>
      <c r="CT151" s="268"/>
      <c r="CU151" s="268"/>
      <c r="CV151" s="268"/>
      <c r="CW151" s="268"/>
      <c r="CX151" s="268"/>
      <c r="CY151" s="268"/>
      <c r="CZ151" s="268"/>
      <c r="DA151" s="268"/>
      <c r="DB151" s="268"/>
      <c r="DC151" s="268"/>
      <c r="DD151" s="268"/>
      <c r="DE151" s="268"/>
      <c r="DF151" s="268"/>
      <c r="DG151" s="268"/>
      <c r="DH151" s="268"/>
      <c r="DI151" s="268"/>
      <c r="DJ151" s="268"/>
      <c r="DK151" s="268"/>
      <c r="DL151" s="268"/>
      <c r="DM151" s="268"/>
      <c r="DN151" s="268"/>
      <c r="DO151" s="268"/>
      <c r="DP151" s="268"/>
      <c r="DQ151" s="268"/>
      <c r="DR151" s="268"/>
      <c r="DS151" s="268"/>
      <c r="DT151" s="268"/>
      <c r="DU151" s="268"/>
      <c r="DV151" s="268"/>
      <c r="DW151" s="268"/>
      <c r="DX151" s="268"/>
      <c r="DY151" s="268"/>
      <c r="DZ151" s="268"/>
      <c r="EA151" s="268"/>
      <c r="EB151" s="268"/>
      <c r="EC151" s="268"/>
      <c r="ED151" s="268"/>
      <c r="EE151" s="268"/>
      <c r="EF151" s="268"/>
      <c r="EG151" s="268"/>
      <c r="EH151" s="268"/>
      <c r="EI151" s="268"/>
      <c r="EJ151" s="268"/>
      <c r="EK151" s="268"/>
      <c r="EL151" s="268"/>
      <c r="EM151" s="268"/>
      <c r="EN151" s="268"/>
      <c r="EO151" s="268"/>
      <c r="EP151" s="268"/>
      <c r="EQ151" s="268"/>
      <c r="ER151" s="268"/>
      <c r="ES151" s="268"/>
      <c r="ET151" s="268"/>
      <c r="EU151" s="268"/>
      <c r="EV151" s="268"/>
      <c r="EW151" s="268"/>
      <c r="EX151" s="268"/>
      <c r="EY151" s="268"/>
      <c r="EZ151" s="268"/>
      <c r="FA151" s="268"/>
      <c r="FB151" s="268"/>
      <c r="FC151" s="268"/>
      <c r="FD151" s="268"/>
      <c r="FE151" s="268"/>
      <c r="FF151" s="268"/>
      <c r="FG151" s="268"/>
      <c r="FH151" s="268"/>
      <c r="FI151" s="268"/>
      <c r="FJ151" s="268"/>
      <c r="FK151" s="268"/>
      <c r="FL151" s="268"/>
      <c r="FM151" s="268"/>
      <c r="FN151" s="268"/>
      <c r="FO151" s="268"/>
      <c r="FP151" s="268"/>
      <c r="FQ151" s="268"/>
      <c r="FR151" s="268"/>
      <c r="FS151" s="268"/>
      <c r="FT151" s="268"/>
      <c r="FU151" s="268"/>
      <c r="FV151" s="268"/>
      <c r="FW151" s="268"/>
      <c r="FX151" s="268"/>
      <c r="FY151" s="268"/>
      <c r="FZ151" s="268"/>
      <c r="GA151" s="268"/>
      <c r="GB151" s="268"/>
      <c r="GC151" s="268"/>
      <c r="GD151" s="268"/>
      <c r="GE151" s="268"/>
      <c r="GF151" s="268"/>
      <c r="GG151" s="268"/>
      <c r="GH151" s="268"/>
      <c r="GI151" s="268"/>
      <c r="GJ151" s="268"/>
      <c r="GK151" s="268"/>
      <c r="GL151" s="268"/>
      <c r="GM151" s="268"/>
      <c r="GN151" s="268"/>
      <c r="GO151" s="268"/>
      <c r="GP151" s="268"/>
      <c r="GQ151" s="268"/>
      <c r="GR151" s="268"/>
      <c r="GS151" s="268"/>
      <c r="GT151" s="268"/>
      <c r="GU151" s="268"/>
      <c r="GV151" s="268"/>
      <c r="GW151" s="268"/>
      <c r="GX151" s="268"/>
      <c r="GY151" s="268"/>
      <c r="GZ151" s="268"/>
      <c r="HA151" s="268"/>
      <c r="HB151" s="268"/>
      <c r="HC151" s="268"/>
      <c r="HD151" s="268"/>
      <c r="HE151" s="268"/>
      <c r="HF151" s="268"/>
      <c r="HG151" s="268"/>
      <c r="HH151" s="268"/>
      <c r="HI151" s="268"/>
      <c r="HJ151" s="268"/>
      <c r="HK151" s="268"/>
      <c r="HL151" s="268"/>
      <c r="HM151" s="268"/>
      <c r="HN151" s="268"/>
      <c r="HO151" s="268"/>
      <c r="HP151" s="268"/>
      <c r="HQ151" s="268"/>
      <c r="HR151" s="268"/>
      <c r="HS151" s="268"/>
      <c r="HT151" s="268"/>
      <c r="HU151" s="268"/>
      <c r="HV151" s="268"/>
      <c r="HW151" s="268"/>
      <c r="HX151" s="268"/>
      <c r="HY151" s="268"/>
      <c r="HZ151" s="268"/>
      <c r="IA151" s="268"/>
      <c r="IB151" s="268"/>
      <c r="IC151" s="268"/>
      <c r="ID151" s="268"/>
      <c r="IE151" s="268"/>
      <c r="IF151" s="268"/>
      <c r="IG151" s="268"/>
      <c r="IH151" s="268"/>
      <c r="II151" s="268"/>
      <c r="IJ151" s="268"/>
      <c r="IK151" s="268"/>
      <c r="IL151" s="268"/>
      <c r="IM151" s="268"/>
      <c r="IN151" s="268"/>
      <c r="IO151" s="268"/>
      <c r="IP151" s="268"/>
      <c r="IQ151" s="268"/>
      <c r="IR151" s="268"/>
      <c r="IS151" s="268"/>
      <c r="IT151" s="268"/>
      <c r="IU151" s="268"/>
      <c r="IV151" s="268"/>
    </row>
    <row r="152" spans="1:256" s="267" customFormat="1">
      <c r="A152" s="268" t="s">
        <v>616</v>
      </c>
      <c r="B152" s="267">
        <v>3.5</v>
      </c>
      <c r="C152" s="267">
        <v>4</v>
      </c>
      <c r="D152" s="267">
        <v>2</v>
      </c>
      <c r="E152" s="267">
        <v>1.24</v>
      </c>
      <c r="F152" s="267" t="s">
        <v>18</v>
      </c>
      <c r="G152" s="267">
        <v>8</v>
      </c>
      <c r="H152" s="268">
        <v>2</v>
      </c>
      <c r="I152" s="268"/>
      <c r="J152" s="268"/>
      <c r="K152" s="268"/>
      <c r="L152" s="268"/>
      <c r="M152" s="268"/>
      <c r="N152" s="268"/>
      <c r="O152" s="268"/>
      <c r="P152" s="268"/>
      <c r="Q152" s="268"/>
      <c r="R152" s="268"/>
      <c r="S152" s="268"/>
      <c r="T152" s="268"/>
      <c r="U152" s="268"/>
      <c r="V152" s="268"/>
      <c r="W152" s="268"/>
      <c r="X152" s="268"/>
      <c r="Y152" s="268"/>
      <c r="Z152" s="268"/>
      <c r="AA152" s="268"/>
      <c r="AB152" s="268"/>
      <c r="AC152" s="268"/>
      <c r="AD152" s="268"/>
      <c r="AE152" s="268"/>
      <c r="AF152" s="268"/>
      <c r="AG152" s="268"/>
      <c r="AH152" s="268"/>
      <c r="AI152" s="268"/>
      <c r="AJ152" s="268"/>
      <c r="AK152" s="268"/>
      <c r="AL152" s="268"/>
      <c r="AM152" s="268"/>
      <c r="AN152" s="268"/>
      <c r="AO152" s="268"/>
      <c r="AP152" s="268"/>
      <c r="AQ152" s="268"/>
      <c r="AR152" s="268"/>
      <c r="AS152" s="268"/>
      <c r="AT152" s="268"/>
      <c r="AU152" s="268"/>
      <c r="AV152" s="268"/>
      <c r="AW152" s="268"/>
      <c r="AX152" s="268"/>
      <c r="AY152" s="268"/>
      <c r="AZ152" s="268"/>
      <c r="BA152" s="268"/>
      <c r="BB152" s="268"/>
      <c r="BC152" s="268"/>
      <c r="BD152" s="268"/>
      <c r="BE152" s="268"/>
      <c r="BF152" s="268"/>
      <c r="BG152" s="268"/>
      <c r="BH152" s="268"/>
      <c r="BI152" s="268"/>
      <c r="BJ152" s="268"/>
      <c r="BK152" s="268"/>
      <c r="BL152" s="268"/>
      <c r="BM152" s="268"/>
      <c r="BN152" s="268"/>
      <c r="BO152" s="268"/>
      <c r="BP152" s="268"/>
      <c r="BQ152" s="268"/>
      <c r="BR152" s="268"/>
      <c r="BS152" s="268"/>
      <c r="BT152" s="268"/>
      <c r="BU152" s="268"/>
      <c r="BV152" s="268"/>
      <c r="BW152" s="268"/>
      <c r="BX152" s="268"/>
      <c r="BY152" s="268"/>
      <c r="BZ152" s="268"/>
      <c r="CA152" s="268"/>
      <c r="CB152" s="268"/>
      <c r="CC152" s="268"/>
      <c r="CD152" s="268"/>
      <c r="CE152" s="268"/>
      <c r="CF152" s="268"/>
      <c r="CG152" s="268"/>
      <c r="CH152" s="268"/>
      <c r="CI152" s="268"/>
      <c r="CJ152" s="268"/>
      <c r="CK152" s="268"/>
      <c r="CL152" s="268"/>
      <c r="CM152" s="268"/>
      <c r="CN152" s="268"/>
      <c r="CO152" s="268"/>
      <c r="CP152" s="268"/>
      <c r="CQ152" s="268"/>
      <c r="CR152" s="268"/>
      <c r="CS152" s="268"/>
      <c r="CT152" s="268"/>
      <c r="CU152" s="268"/>
      <c r="CV152" s="268"/>
      <c r="CW152" s="268"/>
      <c r="CX152" s="268"/>
      <c r="CY152" s="268"/>
      <c r="CZ152" s="268"/>
      <c r="DA152" s="268"/>
      <c r="DB152" s="268"/>
      <c r="DC152" s="268"/>
      <c r="DD152" s="268"/>
      <c r="DE152" s="268"/>
      <c r="DF152" s="268"/>
      <c r="DG152" s="268"/>
      <c r="DH152" s="268"/>
      <c r="DI152" s="268"/>
      <c r="DJ152" s="268"/>
      <c r="DK152" s="268"/>
      <c r="DL152" s="268"/>
      <c r="DM152" s="268"/>
      <c r="DN152" s="268"/>
      <c r="DO152" s="268"/>
      <c r="DP152" s="268"/>
      <c r="DQ152" s="268"/>
      <c r="DR152" s="268"/>
      <c r="DS152" s="268"/>
      <c r="DT152" s="268"/>
      <c r="DU152" s="268"/>
      <c r="DV152" s="268"/>
      <c r="DW152" s="268"/>
      <c r="DX152" s="268"/>
      <c r="DY152" s="268"/>
      <c r="DZ152" s="268"/>
      <c r="EA152" s="268"/>
      <c r="EB152" s="268"/>
      <c r="EC152" s="268"/>
      <c r="ED152" s="268"/>
      <c r="EE152" s="268"/>
      <c r="EF152" s="268"/>
      <c r="EG152" s="268"/>
      <c r="EH152" s="268"/>
      <c r="EI152" s="268"/>
      <c r="EJ152" s="268"/>
      <c r="EK152" s="268"/>
      <c r="EL152" s="268"/>
      <c r="EM152" s="268"/>
      <c r="EN152" s="268"/>
      <c r="EO152" s="268"/>
      <c r="EP152" s="268"/>
      <c r="EQ152" s="268"/>
      <c r="ER152" s="268"/>
      <c r="ES152" s="268"/>
      <c r="ET152" s="268"/>
      <c r="EU152" s="268"/>
      <c r="EV152" s="268"/>
      <c r="EW152" s="268"/>
      <c r="EX152" s="268"/>
      <c r="EY152" s="268"/>
      <c r="EZ152" s="268"/>
      <c r="FA152" s="268"/>
      <c r="FB152" s="268"/>
      <c r="FC152" s="268"/>
      <c r="FD152" s="268"/>
      <c r="FE152" s="268"/>
      <c r="FF152" s="268"/>
      <c r="FG152" s="268"/>
      <c r="FH152" s="268"/>
      <c r="FI152" s="268"/>
      <c r="FJ152" s="268"/>
      <c r="FK152" s="268"/>
      <c r="FL152" s="268"/>
      <c r="FM152" s="268"/>
      <c r="FN152" s="268"/>
      <c r="FO152" s="268"/>
      <c r="FP152" s="268"/>
      <c r="FQ152" s="268"/>
      <c r="FR152" s="268"/>
      <c r="FS152" s="268"/>
      <c r="FT152" s="268"/>
      <c r="FU152" s="268"/>
      <c r="FV152" s="268"/>
      <c r="FW152" s="268"/>
      <c r="FX152" s="268"/>
      <c r="FY152" s="268"/>
      <c r="FZ152" s="268"/>
      <c r="GA152" s="268"/>
      <c r="GB152" s="268"/>
      <c r="GC152" s="268"/>
      <c r="GD152" s="268"/>
      <c r="GE152" s="268"/>
      <c r="GF152" s="268"/>
      <c r="GG152" s="268"/>
      <c r="GH152" s="268"/>
      <c r="GI152" s="268"/>
      <c r="GJ152" s="268"/>
      <c r="GK152" s="268"/>
      <c r="GL152" s="268"/>
      <c r="GM152" s="268"/>
      <c r="GN152" s="268"/>
      <c r="GO152" s="268"/>
      <c r="GP152" s="268"/>
      <c r="GQ152" s="268"/>
      <c r="GR152" s="268"/>
      <c r="GS152" s="268"/>
      <c r="GT152" s="268"/>
      <c r="GU152" s="268"/>
      <c r="GV152" s="268"/>
      <c r="GW152" s="268"/>
      <c r="GX152" s="268"/>
      <c r="GY152" s="268"/>
      <c r="GZ152" s="268"/>
      <c r="HA152" s="268"/>
      <c r="HB152" s="268"/>
      <c r="HC152" s="268"/>
      <c r="HD152" s="268"/>
      <c r="HE152" s="268"/>
      <c r="HF152" s="268"/>
      <c r="HG152" s="268"/>
      <c r="HH152" s="268"/>
      <c r="HI152" s="268"/>
      <c r="HJ152" s="268"/>
      <c r="HK152" s="268"/>
      <c r="HL152" s="268"/>
      <c r="HM152" s="268"/>
      <c r="HN152" s="268"/>
      <c r="HO152" s="268"/>
      <c r="HP152" s="268"/>
      <c r="HQ152" s="268"/>
      <c r="HR152" s="268"/>
      <c r="HS152" s="268"/>
      <c r="HT152" s="268"/>
      <c r="HU152" s="268"/>
      <c r="HV152" s="268"/>
      <c r="HW152" s="268"/>
      <c r="HX152" s="268"/>
      <c r="HY152" s="268"/>
      <c r="HZ152" s="268"/>
      <c r="IA152" s="268"/>
      <c r="IB152" s="268"/>
      <c r="IC152" s="268"/>
      <c r="ID152" s="268"/>
      <c r="IE152" s="268"/>
      <c r="IF152" s="268"/>
      <c r="IG152" s="268"/>
      <c r="IH152" s="268"/>
      <c r="II152" s="268"/>
      <c r="IJ152" s="268"/>
      <c r="IK152" s="268"/>
      <c r="IL152" s="268"/>
      <c r="IM152" s="268"/>
      <c r="IN152" s="268"/>
      <c r="IO152" s="268"/>
      <c r="IP152" s="268"/>
      <c r="IQ152" s="268"/>
      <c r="IR152" s="268"/>
      <c r="IS152" s="268"/>
      <c r="IT152" s="268"/>
      <c r="IU152" s="268"/>
      <c r="IV152" s="268"/>
    </row>
    <row r="153" spans="1:256" s="267" customFormat="1">
      <c r="A153" s="268" t="s">
        <v>616</v>
      </c>
      <c r="B153" s="267">
        <v>2.2000000000000002</v>
      </c>
      <c r="C153" s="267">
        <v>4.8</v>
      </c>
      <c r="D153" s="267">
        <v>3</v>
      </c>
      <c r="E153" s="267">
        <v>1.3125</v>
      </c>
      <c r="F153" s="267">
        <v>1.27118591</v>
      </c>
      <c r="G153" s="267">
        <v>17</v>
      </c>
      <c r="H153" s="268">
        <v>4</v>
      </c>
      <c r="I153" s="268"/>
      <c r="J153" s="268"/>
      <c r="K153" s="268"/>
      <c r="L153" s="268"/>
      <c r="M153" s="268"/>
      <c r="N153" s="268"/>
      <c r="O153" s="268"/>
      <c r="P153" s="268"/>
      <c r="Q153" s="268"/>
      <c r="R153" s="268"/>
      <c r="S153" s="268"/>
      <c r="T153" s="268"/>
      <c r="U153" s="268"/>
      <c r="V153" s="268"/>
      <c r="W153" s="268"/>
      <c r="X153" s="268"/>
      <c r="Y153" s="268"/>
      <c r="Z153" s="268"/>
      <c r="AA153" s="268"/>
      <c r="AB153" s="268"/>
      <c r="AC153" s="268"/>
      <c r="AD153" s="268"/>
      <c r="AE153" s="268"/>
      <c r="AF153" s="268"/>
      <c r="AG153" s="268"/>
      <c r="AH153" s="268"/>
      <c r="AI153" s="268"/>
      <c r="AJ153" s="268"/>
      <c r="AK153" s="268"/>
      <c r="AL153" s="268"/>
      <c r="AM153" s="268"/>
      <c r="AN153" s="268"/>
      <c r="AO153" s="268"/>
      <c r="AP153" s="268"/>
      <c r="AQ153" s="268"/>
      <c r="AR153" s="268"/>
      <c r="AS153" s="268"/>
      <c r="AT153" s="268"/>
      <c r="AU153" s="268"/>
      <c r="AV153" s="268"/>
      <c r="AW153" s="268"/>
      <c r="AX153" s="268"/>
      <c r="AY153" s="268"/>
      <c r="AZ153" s="268"/>
      <c r="BA153" s="268"/>
      <c r="BB153" s="268"/>
      <c r="BC153" s="268"/>
      <c r="BD153" s="268"/>
      <c r="BE153" s="268"/>
      <c r="BF153" s="268"/>
      <c r="BG153" s="268"/>
      <c r="BH153" s="268"/>
      <c r="BI153" s="268"/>
      <c r="BJ153" s="268"/>
      <c r="BK153" s="268"/>
      <c r="BL153" s="268"/>
      <c r="BM153" s="268"/>
      <c r="BN153" s="268"/>
      <c r="BO153" s="268"/>
      <c r="BP153" s="268"/>
      <c r="BQ153" s="268"/>
      <c r="BR153" s="268"/>
      <c r="BS153" s="268"/>
      <c r="BT153" s="268"/>
      <c r="BU153" s="268"/>
      <c r="BV153" s="268"/>
      <c r="BW153" s="268"/>
      <c r="BX153" s="268"/>
      <c r="BY153" s="268"/>
      <c r="BZ153" s="268"/>
      <c r="CA153" s="268"/>
      <c r="CB153" s="268"/>
      <c r="CC153" s="268"/>
      <c r="CD153" s="268"/>
      <c r="CE153" s="268"/>
      <c r="CF153" s="268"/>
      <c r="CG153" s="268"/>
      <c r="CH153" s="268"/>
      <c r="CI153" s="268"/>
      <c r="CJ153" s="268"/>
      <c r="CK153" s="268"/>
      <c r="CL153" s="268"/>
      <c r="CM153" s="268"/>
      <c r="CN153" s="268"/>
      <c r="CO153" s="268"/>
      <c r="CP153" s="268"/>
      <c r="CQ153" s="268"/>
      <c r="CR153" s="268"/>
      <c r="CS153" s="268"/>
      <c r="CT153" s="268"/>
      <c r="CU153" s="268"/>
      <c r="CV153" s="268"/>
      <c r="CW153" s="268"/>
      <c r="CX153" s="268"/>
      <c r="CY153" s="268"/>
      <c r="CZ153" s="268"/>
      <c r="DA153" s="268"/>
      <c r="DB153" s="268"/>
      <c r="DC153" s="268"/>
      <c r="DD153" s="268"/>
      <c r="DE153" s="268"/>
      <c r="DF153" s="268"/>
      <c r="DG153" s="268"/>
      <c r="DH153" s="268"/>
      <c r="DI153" s="268"/>
      <c r="DJ153" s="268"/>
      <c r="DK153" s="268"/>
      <c r="DL153" s="268"/>
      <c r="DM153" s="268"/>
      <c r="DN153" s="268"/>
      <c r="DO153" s="268"/>
      <c r="DP153" s="268"/>
      <c r="DQ153" s="268"/>
      <c r="DR153" s="268"/>
      <c r="DS153" s="268"/>
      <c r="DT153" s="268"/>
      <c r="DU153" s="268"/>
      <c r="DV153" s="268"/>
      <c r="DW153" s="268"/>
      <c r="DX153" s="268"/>
      <c r="DY153" s="268"/>
      <c r="DZ153" s="268"/>
      <c r="EA153" s="268"/>
      <c r="EB153" s="268"/>
      <c r="EC153" s="268"/>
      <c r="ED153" s="268"/>
      <c r="EE153" s="268"/>
      <c r="EF153" s="268"/>
      <c r="EG153" s="268"/>
      <c r="EH153" s="268"/>
      <c r="EI153" s="268"/>
      <c r="EJ153" s="268"/>
      <c r="EK153" s="268"/>
      <c r="EL153" s="268"/>
      <c r="EM153" s="268"/>
      <c r="EN153" s="268"/>
      <c r="EO153" s="268"/>
      <c r="EP153" s="268"/>
      <c r="EQ153" s="268"/>
      <c r="ER153" s="268"/>
      <c r="ES153" s="268"/>
      <c r="ET153" s="268"/>
      <c r="EU153" s="268"/>
      <c r="EV153" s="268"/>
      <c r="EW153" s="268"/>
      <c r="EX153" s="268"/>
      <c r="EY153" s="268"/>
      <c r="EZ153" s="268"/>
      <c r="FA153" s="268"/>
      <c r="FB153" s="268"/>
      <c r="FC153" s="268"/>
      <c r="FD153" s="268"/>
      <c r="FE153" s="268"/>
      <c r="FF153" s="268"/>
      <c r="FG153" s="268"/>
      <c r="FH153" s="268"/>
      <c r="FI153" s="268"/>
      <c r="FJ153" s="268"/>
      <c r="FK153" s="268"/>
      <c r="FL153" s="268"/>
      <c r="FM153" s="268"/>
      <c r="FN153" s="268"/>
      <c r="FO153" s="268"/>
      <c r="FP153" s="268"/>
      <c r="FQ153" s="268"/>
      <c r="FR153" s="268"/>
      <c r="FS153" s="268"/>
      <c r="FT153" s="268"/>
      <c r="FU153" s="268"/>
      <c r="FV153" s="268"/>
      <c r="FW153" s="268"/>
      <c r="FX153" s="268"/>
      <c r="FY153" s="268"/>
      <c r="FZ153" s="268"/>
      <c r="GA153" s="268"/>
      <c r="GB153" s="268"/>
      <c r="GC153" s="268"/>
      <c r="GD153" s="268"/>
      <c r="GE153" s="268"/>
      <c r="GF153" s="268"/>
      <c r="GG153" s="268"/>
      <c r="GH153" s="268"/>
      <c r="GI153" s="268"/>
      <c r="GJ153" s="268"/>
      <c r="GK153" s="268"/>
      <c r="GL153" s="268"/>
      <c r="GM153" s="268"/>
      <c r="GN153" s="268"/>
      <c r="GO153" s="268"/>
      <c r="GP153" s="268"/>
      <c r="GQ153" s="268"/>
      <c r="GR153" s="268"/>
      <c r="GS153" s="268"/>
      <c r="GT153" s="268"/>
      <c r="GU153" s="268"/>
      <c r="GV153" s="268"/>
      <c r="GW153" s="268"/>
      <c r="GX153" s="268"/>
      <c r="GY153" s="268"/>
      <c r="GZ153" s="268"/>
      <c r="HA153" s="268"/>
      <c r="HB153" s="268"/>
      <c r="HC153" s="268"/>
      <c r="HD153" s="268"/>
      <c r="HE153" s="268"/>
      <c r="HF153" s="268"/>
      <c r="HG153" s="268"/>
      <c r="HH153" s="268"/>
      <c r="HI153" s="268"/>
      <c r="HJ153" s="268"/>
      <c r="HK153" s="268"/>
      <c r="HL153" s="268"/>
      <c r="HM153" s="268"/>
      <c r="HN153" s="268"/>
      <c r="HO153" s="268"/>
      <c r="HP153" s="268"/>
      <c r="HQ153" s="268"/>
      <c r="HR153" s="268"/>
      <c r="HS153" s="268"/>
      <c r="HT153" s="268"/>
      <c r="HU153" s="268"/>
      <c r="HV153" s="268"/>
      <c r="HW153" s="268"/>
      <c r="HX153" s="268"/>
      <c r="HY153" s="268"/>
      <c r="HZ153" s="268"/>
      <c r="IA153" s="268"/>
      <c r="IB153" s="268"/>
      <c r="IC153" s="268"/>
      <c r="ID153" s="268"/>
      <c r="IE153" s="268"/>
      <c r="IF153" s="268"/>
      <c r="IG153" s="268"/>
      <c r="IH153" s="268"/>
      <c r="II153" s="268"/>
      <c r="IJ153" s="268"/>
      <c r="IK153" s="268"/>
      <c r="IL153" s="268"/>
      <c r="IM153" s="268"/>
      <c r="IN153" s="268"/>
      <c r="IO153" s="268"/>
      <c r="IP153" s="268"/>
      <c r="IQ153" s="268"/>
      <c r="IR153" s="268"/>
      <c r="IS153" s="268"/>
      <c r="IT153" s="268"/>
      <c r="IU153" s="268"/>
      <c r="IV153" s="268"/>
    </row>
    <row r="154" spans="1:256" s="267" customFormat="1">
      <c r="A154" s="268" t="s">
        <v>616</v>
      </c>
      <c r="B154" s="267">
        <v>5.7</v>
      </c>
      <c r="C154" s="267">
        <v>8.8000000000000007</v>
      </c>
      <c r="D154" s="267">
        <v>2</v>
      </c>
      <c r="E154" s="267">
        <v>1.0777777799999999</v>
      </c>
      <c r="F154" s="267">
        <v>1.24570494</v>
      </c>
      <c r="G154" s="267">
        <v>20</v>
      </c>
      <c r="H154" s="268">
        <v>4</v>
      </c>
      <c r="I154" s="268"/>
      <c r="J154" s="268"/>
      <c r="K154" s="268"/>
      <c r="L154" s="268"/>
      <c r="M154" s="268"/>
      <c r="N154" s="268"/>
      <c r="O154" s="268"/>
      <c r="P154" s="268"/>
      <c r="Q154" s="268"/>
      <c r="R154" s="268"/>
      <c r="S154" s="268"/>
      <c r="T154" s="268"/>
      <c r="U154" s="268"/>
      <c r="V154" s="268"/>
      <c r="W154" s="268"/>
      <c r="X154" s="268"/>
      <c r="Y154" s="268"/>
      <c r="Z154" s="268"/>
      <c r="AA154" s="268"/>
      <c r="AB154" s="268"/>
      <c r="AC154" s="268"/>
      <c r="AD154" s="268"/>
      <c r="AE154" s="268"/>
      <c r="AF154" s="268"/>
      <c r="AG154" s="268"/>
      <c r="AH154" s="268"/>
      <c r="AI154" s="268"/>
      <c r="AJ154" s="268"/>
      <c r="AK154" s="268"/>
      <c r="AL154" s="268"/>
      <c r="AM154" s="268"/>
      <c r="AN154" s="268"/>
      <c r="AO154" s="268"/>
      <c r="AP154" s="268"/>
      <c r="AQ154" s="268"/>
      <c r="AR154" s="268"/>
      <c r="AS154" s="268"/>
      <c r="AT154" s="268"/>
      <c r="AU154" s="268"/>
      <c r="AV154" s="268"/>
      <c r="AW154" s="268"/>
      <c r="AX154" s="268"/>
      <c r="AY154" s="268"/>
      <c r="AZ154" s="268"/>
      <c r="BA154" s="268"/>
      <c r="BB154" s="268"/>
      <c r="BC154" s="268"/>
      <c r="BD154" s="268"/>
      <c r="BE154" s="268"/>
      <c r="BF154" s="268"/>
      <c r="BG154" s="268"/>
      <c r="BH154" s="268"/>
      <c r="BI154" s="268"/>
      <c r="BJ154" s="268"/>
      <c r="BK154" s="268"/>
      <c r="BL154" s="268"/>
      <c r="BM154" s="268"/>
      <c r="BN154" s="268"/>
      <c r="BO154" s="268"/>
      <c r="BP154" s="268"/>
      <c r="BQ154" s="268"/>
      <c r="BR154" s="268"/>
      <c r="BS154" s="268"/>
      <c r="BT154" s="268"/>
      <c r="BU154" s="268"/>
      <c r="BV154" s="268"/>
      <c r="BW154" s="268"/>
      <c r="BX154" s="268"/>
      <c r="BY154" s="268"/>
      <c r="BZ154" s="268"/>
      <c r="CA154" s="268"/>
      <c r="CB154" s="268"/>
      <c r="CC154" s="268"/>
      <c r="CD154" s="268"/>
      <c r="CE154" s="268"/>
      <c r="CF154" s="268"/>
      <c r="CG154" s="268"/>
      <c r="CH154" s="268"/>
      <c r="CI154" s="268"/>
      <c r="CJ154" s="268"/>
      <c r="CK154" s="268"/>
      <c r="CL154" s="268"/>
      <c r="CM154" s="268"/>
      <c r="CN154" s="268"/>
      <c r="CO154" s="268"/>
      <c r="CP154" s="268"/>
      <c r="CQ154" s="268"/>
      <c r="CR154" s="268"/>
      <c r="CS154" s="268"/>
      <c r="CT154" s="268"/>
      <c r="CU154" s="268"/>
      <c r="CV154" s="268"/>
      <c r="CW154" s="268"/>
      <c r="CX154" s="268"/>
      <c r="CY154" s="268"/>
      <c r="CZ154" s="268"/>
      <c r="DA154" s="268"/>
      <c r="DB154" s="268"/>
      <c r="DC154" s="268"/>
      <c r="DD154" s="268"/>
      <c r="DE154" s="268"/>
      <c r="DF154" s="268"/>
      <c r="DG154" s="268"/>
      <c r="DH154" s="268"/>
      <c r="DI154" s="268"/>
      <c r="DJ154" s="268"/>
      <c r="DK154" s="268"/>
      <c r="DL154" s="268"/>
      <c r="DM154" s="268"/>
      <c r="DN154" s="268"/>
      <c r="DO154" s="268"/>
      <c r="DP154" s="268"/>
      <c r="DQ154" s="268"/>
      <c r="DR154" s="268"/>
      <c r="DS154" s="268"/>
      <c r="DT154" s="268"/>
      <c r="DU154" s="268"/>
      <c r="DV154" s="268"/>
      <c r="DW154" s="268"/>
      <c r="DX154" s="268"/>
      <c r="DY154" s="268"/>
      <c r="DZ154" s="268"/>
      <c r="EA154" s="268"/>
      <c r="EB154" s="268"/>
      <c r="EC154" s="268"/>
      <c r="ED154" s="268"/>
      <c r="EE154" s="268"/>
      <c r="EF154" s="268"/>
      <c r="EG154" s="268"/>
      <c r="EH154" s="268"/>
      <c r="EI154" s="268"/>
      <c r="EJ154" s="268"/>
      <c r="EK154" s="268"/>
      <c r="EL154" s="268"/>
      <c r="EM154" s="268"/>
      <c r="EN154" s="268"/>
      <c r="EO154" s="268"/>
      <c r="EP154" s="268"/>
      <c r="EQ154" s="268"/>
      <c r="ER154" s="268"/>
      <c r="ES154" s="268"/>
      <c r="ET154" s="268"/>
      <c r="EU154" s="268"/>
      <c r="EV154" s="268"/>
      <c r="EW154" s="268"/>
      <c r="EX154" s="268"/>
      <c r="EY154" s="268"/>
      <c r="EZ154" s="268"/>
      <c r="FA154" s="268"/>
      <c r="FB154" s="268"/>
      <c r="FC154" s="268"/>
      <c r="FD154" s="268"/>
      <c r="FE154" s="268"/>
      <c r="FF154" s="268"/>
      <c r="FG154" s="268"/>
      <c r="FH154" s="268"/>
      <c r="FI154" s="268"/>
      <c r="FJ154" s="268"/>
      <c r="FK154" s="268"/>
      <c r="FL154" s="268"/>
      <c r="FM154" s="268"/>
      <c r="FN154" s="268"/>
      <c r="FO154" s="268"/>
      <c r="FP154" s="268"/>
      <c r="FQ154" s="268"/>
      <c r="FR154" s="268"/>
      <c r="FS154" s="268"/>
      <c r="FT154" s="268"/>
      <c r="FU154" s="268"/>
      <c r="FV154" s="268"/>
      <c r="FW154" s="268"/>
      <c r="FX154" s="268"/>
      <c r="FY154" s="268"/>
      <c r="FZ154" s="268"/>
      <c r="GA154" s="268"/>
      <c r="GB154" s="268"/>
      <c r="GC154" s="268"/>
      <c r="GD154" s="268"/>
      <c r="GE154" s="268"/>
      <c r="GF154" s="268"/>
      <c r="GG154" s="268"/>
      <c r="GH154" s="268"/>
      <c r="GI154" s="268"/>
      <c r="GJ154" s="268"/>
      <c r="GK154" s="268"/>
      <c r="GL154" s="268"/>
      <c r="GM154" s="268"/>
      <c r="GN154" s="268"/>
      <c r="GO154" s="268"/>
      <c r="GP154" s="268"/>
      <c r="GQ154" s="268"/>
      <c r="GR154" s="268"/>
      <c r="GS154" s="268"/>
      <c r="GT154" s="268"/>
      <c r="GU154" s="268"/>
      <c r="GV154" s="268"/>
      <c r="GW154" s="268"/>
      <c r="GX154" s="268"/>
      <c r="GY154" s="268"/>
      <c r="GZ154" s="268"/>
      <c r="HA154" s="268"/>
      <c r="HB154" s="268"/>
      <c r="HC154" s="268"/>
      <c r="HD154" s="268"/>
      <c r="HE154" s="268"/>
      <c r="HF154" s="268"/>
      <c r="HG154" s="268"/>
      <c r="HH154" s="268"/>
      <c r="HI154" s="268"/>
      <c r="HJ154" s="268"/>
      <c r="HK154" s="268"/>
      <c r="HL154" s="268"/>
      <c r="HM154" s="268"/>
      <c r="HN154" s="268"/>
      <c r="HO154" s="268"/>
      <c r="HP154" s="268"/>
      <c r="HQ154" s="268"/>
      <c r="HR154" s="268"/>
      <c r="HS154" s="268"/>
      <c r="HT154" s="268"/>
      <c r="HU154" s="268"/>
      <c r="HV154" s="268"/>
      <c r="HW154" s="268"/>
      <c r="HX154" s="268"/>
      <c r="HY154" s="268"/>
      <c r="HZ154" s="268"/>
      <c r="IA154" s="268"/>
      <c r="IB154" s="268"/>
      <c r="IC154" s="268"/>
      <c r="ID154" s="268"/>
      <c r="IE154" s="268"/>
      <c r="IF154" s="268"/>
      <c r="IG154" s="268"/>
      <c r="IH154" s="268"/>
      <c r="II154" s="268"/>
      <c r="IJ154" s="268"/>
      <c r="IK154" s="268"/>
      <c r="IL154" s="268"/>
      <c r="IM154" s="268"/>
      <c r="IN154" s="268"/>
      <c r="IO154" s="268"/>
      <c r="IP154" s="268"/>
      <c r="IQ154" s="268"/>
      <c r="IR154" s="268"/>
      <c r="IS154" s="268"/>
      <c r="IT154" s="268"/>
      <c r="IU154" s="268"/>
      <c r="IV154" s="268"/>
    </row>
    <row r="155" spans="1:256" s="267" customFormat="1">
      <c r="A155" s="268" t="s">
        <v>616</v>
      </c>
      <c r="B155" s="267">
        <v>4.5</v>
      </c>
      <c r="C155" s="267">
        <v>6.3</v>
      </c>
      <c r="D155" s="267">
        <v>2</v>
      </c>
      <c r="E155" s="267">
        <v>1.6666666999999999</v>
      </c>
      <c r="F155" s="267">
        <v>0.92913681000000004</v>
      </c>
      <c r="G155" s="267">
        <v>17</v>
      </c>
      <c r="H155" s="268">
        <v>2</v>
      </c>
      <c r="I155" s="268"/>
      <c r="J155" s="82" t="s">
        <v>588</v>
      </c>
      <c r="K155" s="266">
        <f>AVERAGE(B172:B174)</f>
        <v>4.8833333333333337</v>
      </c>
      <c r="L155" s="266">
        <f>AVERAGE(C172:C174)</f>
        <v>7.2833333333333341</v>
      </c>
      <c r="M155" s="266">
        <v>2</v>
      </c>
      <c r="N155" s="266">
        <f>AVERAGE(E172:E174)</f>
        <v>1.2159259403333331</v>
      </c>
      <c r="O155" s="266">
        <f>AVERAGE(F172:F174)</f>
        <v>1.6427903450000001</v>
      </c>
      <c r="P155" s="266">
        <f>AVERAGE(G172:G174)</f>
        <v>15.333333333333334</v>
      </c>
      <c r="Q155" s="266">
        <f>AVERAGE(H172:H174)</f>
        <v>12</v>
      </c>
      <c r="R155" s="268"/>
      <c r="S155" s="268"/>
      <c r="T155" s="268"/>
      <c r="U155" s="268"/>
      <c r="V155" s="268"/>
      <c r="W155" s="268"/>
      <c r="X155" s="268"/>
      <c r="Y155" s="268"/>
      <c r="Z155" s="268"/>
      <c r="AA155" s="268"/>
      <c r="AB155" s="268"/>
      <c r="AC155" s="268"/>
      <c r="AD155" s="268"/>
      <c r="AE155" s="268"/>
      <c r="AF155" s="268"/>
      <c r="AG155" s="268"/>
      <c r="AH155" s="268"/>
      <c r="AI155" s="268"/>
      <c r="AJ155" s="268"/>
      <c r="AK155" s="268"/>
      <c r="AL155" s="268"/>
      <c r="AM155" s="268"/>
      <c r="AN155" s="268"/>
      <c r="AO155" s="268"/>
      <c r="AP155" s="268"/>
      <c r="AQ155" s="268"/>
      <c r="AR155" s="268"/>
      <c r="AS155" s="268"/>
      <c r="AT155" s="268"/>
      <c r="AU155" s="268"/>
      <c r="AV155" s="268"/>
      <c r="AW155" s="268"/>
      <c r="AX155" s="268"/>
      <c r="AY155" s="268"/>
      <c r="AZ155" s="268"/>
      <c r="BA155" s="268"/>
      <c r="BB155" s="268"/>
      <c r="BC155" s="268"/>
      <c r="BD155" s="268"/>
      <c r="BE155" s="268"/>
      <c r="BF155" s="268"/>
      <c r="BG155" s="268"/>
      <c r="BH155" s="268"/>
      <c r="BI155" s="268"/>
      <c r="BJ155" s="268"/>
      <c r="BK155" s="268"/>
      <c r="BL155" s="268"/>
      <c r="BM155" s="268"/>
      <c r="BN155" s="268"/>
      <c r="BO155" s="268"/>
      <c r="BP155" s="268"/>
      <c r="BQ155" s="268"/>
      <c r="BR155" s="268"/>
      <c r="BS155" s="268"/>
      <c r="BT155" s="268"/>
      <c r="BU155" s="268"/>
      <c r="BV155" s="268"/>
      <c r="BW155" s="268"/>
      <c r="BX155" s="268"/>
      <c r="BY155" s="268"/>
      <c r="BZ155" s="268"/>
      <c r="CA155" s="268"/>
      <c r="CB155" s="268"/>
      <c r="CC155" s="268"/>
      <c r="CD155" s="268"/>
      <c r="CE155" s="268"/>
      <c r="CF155" s="268"/>
      <c r="CG155" s="268"/>
      <c r="CH155" s="268"/>
      <c r="CI155" s="268"/>
      <c r="CJ155" s="268"/>
      <c r="CK155" s="268"/>
      <c r="CL155" s="268"/>
      <c r="CM155" s="268"/>
      <c r="CN155" s="268"/>
      <c r="CO155" s="268"/>
      <c r="CP155" s="268"/>
      <c r="CQ155" s="268"/>
      <c r="CR155" s="268"/>
      <c r="CS155" s="268"/>
      <c r="CT155" s="268"/>
      <c r="CU155" s="268"/>
      <c r="CV155" s="268"/>
      <c r="CW155" s="268"/>
      <c r="CX155" s="268"/>
      <c r="CY155" s="268"/>
      <c r="CZ155" s="268"/>
      <c r="DA155" s="268"/>
      <c r="DB155" s="268"/>
      <c r="DC155" s="268"/>
      <c r="DD155" s="268"/>
      <c r="DE155" s="268"/>
      <c r="DF155" s="268"/>
      <c r="DG155" s="268"/>
      <c r="DH155" s="268"/>
      <c r="DI155" s="268"/>
      <c r="DJ155" s="268"/>
      <c r="DK155" s="268"/>
      <c r="DL155" s="268"/>
      <c r="DM155" s="268"/>
      <c r="DN155" s="268"/>
      <c r="DO155" s="268"/>
      <c r="DP155" s="268"/>
      <c r="DQ155" s="268"/>
      <c r="DR155" s="268"/>
      <c r="DS155" s="268"/>
      <c r="DT155" s="268"/>
      <c r="DU155" s="268"/>
      <c r="DV155" s="268"/>
      <c r="DW155" s="268"/>
      <c r="DX155" s="268"/>
      <c r="DY155" s="268"/>
      <c r="DZ155" s="268"/>
      <c r="EA155" s="268"/>
      <c r="EB155" s="268"/>
      <c r="EC155" s="268"/>
      <c r="ED155" s="268"/>
      <c r="EE155" s="268"/>
      <c r="EF155" s="268"/>
      <c r="EG155" s="268"/>
      <c r="EH155" s="268"/>
      <c r="EI155" s="268"/>
      <c r="EJ155" s="268"/>
      <c r="EK155" s="268"/>
      <c r="EL155" s="268"/>
      <c r="EM155" s="268"/>
      <c r="EN155" s="268"/>
      <c r="EO155" s="268"/>
      <c r="EP155" s="268"/>
      <c r="EQ155" s="268"/>
      <c r="ER155" s="268"/>
      <c r="ES155" s="268"/>
      <c r="ET155" s="268"/>
      <c r="EU155" s="268"/>
      <c r="EV155" s="268"/>
      <c r="EW155" s="268"/>
      <c r="EX155" s="268"/>
      <c r="EY155" s="268"/>
      <c r="EZ155" s="268"/>
      <c r="FA155" s="268"/>
      <c r="FB155" s="268"/>
      <c r="FC155" s="268"/>
      <c r="FD155" s="268"/>
      <c r="FE155" s="268"/>
      <c r="FF155" s="268"/>
      <c r="FG155" s="268"/>
      <c r="FH155" s="268"/>
      <c r="FI155" s="268"/>
      <c r="FJ155" s="268"/>
      <c r="FK155" s="268"/>
      <c r="FL155" s="268"/>
      <c r="FM155" s="268"/>
      <c r="FN155" s="268"/>
      <c r="FO155" s="268"/>
      <c r="FP155" s="268"/>
      <c r="FQ155" s="268"/>
      <c r="FR155" s="268"/>
      <c r="FS155" s="268"/>
      <c r="FT155" s="268"/>
      <c r="FU155" s="268"/>
      <c r="FV155" s="268"/>
      <c r="FW155" s="268"/>
      <c r="FX155" s="268"/>
      <c r="FY155" s="268"/>
      <c r="FZ155" s="268"/>
      <c r="GA155" s="268"/>
      <c r="GB155" s="268"/>
      <c r="GC155" s="268"/>
      <c r="GD155" s="268"/>
      <c r="GE155" s="268"/>
      <c r="GF155" s="268"/>
      <c r="GG155" s="268"/>
      <c r="GH155" s="268"/>
      <c r="GI155" s="268"/>
      <c r="GJ155" s="268"/>
      <c r="GK155" s="268"/>
      <c r="GL155" s="268"/>
      <c r="GM155" s="268"/>
      <c r="GN155" s="268"/>
      <c r="GO155" s="268"/>
      <c r="GP155" s="268"/>
      <c r="GQ155" s="268"/>
      <c r="GR155" s="268"/>
      <c r="GS155" s="268"/>
      <c r="GT155" s="268"/>
      <c r="GU155" s="268"/>
      <c r="GV155" s="268"/>
      <c r="GW155" s="268"/>
      <c r="GX155" s="268"/>
      <c r="GY155" s="268"/>
      <c r="GZ155" s="268"/>
      <c r="HA155" s="268"/>
      <c r="HB155" s="268"/>
      <c r="HC155" s="268"/>
      <c r="HD155" s="268"/>
      <c r="HE155" s="268"/>
      <c r="HF155" s="268"/>
      <c r="HG155" s="268"/>
      <c r="HH155" s="268"/>
      <c r="HI155" s="268"/>
      <c r="HJ155" s="268"/>
      <c r="HK155" s="268"/>
      <c r="HL155" s="268"/>
      <c r="HM155" s="268"/>
      <c r="HN155" s="268"/>
      <c r="HO155" s="268"/>
      <c r="HP155" s="268"/>
      <c r="HQ155" s="268"/>
      <c r="HR155" s="268"/>
      <c r="HS155" s="268"/>
      <c r="HT155" s="268"/>
      <c r="HU155" s="268"/>
      <c r="HV155" s="268"/>
      <c r="HW155" s="268"/>
      <c r="HX155" s="268"/>
      <c r="HY155" s="268"/>
      <c r="HZ155" s="268"/>
      <c r="IA155" s="268"/>
      <c r="IB155" s="268"/>
      <c r="IC155" s="268"/>
      <c r="ID155" s="268"/>
      <c r="IE155" s="268"/>
      <c r="IF155" s="268"/>
      <c r="IG155" s="268"/>
      <c r="IH155" s="268"/>
      <c r="II155" s="268"/>
      <c r="IJ155" s="268"/>
      <c r="IK155" s="268"/>
      <c r="IL155" s="268"/>
      <c r="IM155" s="268"/>
      <c r="IN155" s="268"/>
      <c r="IO155" s="268"/>
      <c r="IP155" s="268"/>
      <c r="IQ155" s="268"/>
      <c r="IR155" s="268"/>
      <c r="IS155" s="268"/>
      <c r="IT155" s="268"/>
      <c r="IU155" s="268"/>
      <c r="IV155" s="268"/>
    </row>
    <row r="156" spans="1:256" s="267" customFormat="1">
      <c r="A156" s="268" t="s">
        <v>616</v>
      </c>
      <c r="B156" s="267">
        <v>2.5</v>
      </c>
      <c r="C156" s="267">
        <v>6</v>
      </c>
      <c r="D156" s="267">
        <v>3</v>
      </c>
      <c r="E156" s="267">
        <v>1.6666666699999999</v>
      </c>
      <c r="F156" s="267" t="s">
        <v>18</v>
      </c>
      <c r="G156" s="267">
        <v>11</v>
      </c>
      <c r="H156" s="268">
        <v>2</v>
      </c>
      <c r="I156" s="268"/>
      <c r="J156" s="268"/>
      <c r="K156" s="268"/>
      <c r="L156" s="268"/>
      <c r="M156" s="268"/>
      <c r="N156" s="268"/>
      <c r="O156" s="268"/>
      <c r="P156" s="268"/>
      <c r="Q156" s="268"/>
      <c r="R156" s="268"/>
      <c r="S156" s="268"/>
      <c r="T156" s="268"/>
      <c r="U156" s="268"/>
      <c r="V156" s="268"/>
      <c r="W156" s="268"/>
      <c r="X156" s="268"/>
      <c r="Y156" s="268"/>
      <c r="Z156" s="268"/>
      <c r="AA156" s="268"/>
      <c r="AB156" s="268"/>
      <c r="AC156" s="268"/>
      <c r="AD156" s="268"/>
      <c r="AE156" s="268"/>
      <c r="AF156" s="268"/>
      <c r="AG156" s="268"/>
      <c r="AH156" s="268"/>
      <c r="AI156" s="268"/>
      <c r="AJ156" s="268"/>
      <c r="AK156" s="268"/>
      <c r="AL156" s="268"/>
      <c r="AM156" s="268"/>
      <c r="AN156" s="268"/>
      <c r="AO156" s="268"/>
      <c r="AP156" s="268"/>
      <c r="AQ156" s="268"/>
      <c r="AR156" s="268"/>
      <c r="AS156" s="268"/>
      <c r="AT156" s="268"/>
      <c r="AU156" s="268"/>
      <c r="AV156" s="268"/>
      <c r="AW156" s="268"/>
      <c r="AX156" s="268"/>
      <c r="AY156" s="268"/>
      <c r="AZ156" s="268"/>
      <c r="BA156" s="268"/>
      <c r="BB156" s="268"/>
      <c r="BC156" s="268"/>
      <c r="BD156" s="268"/>
      <c r="BE156" s="268"/>
      <c r="BF156" s="268"/>
      <c r="BG156" s="268"/>
      <c r="BH156" s="268"/>
      <c r="BI156" s="268"/>
      <c r="BJ156" s="268"/>
      <c r="BK156" s="268"/>
      <c r="BL156" s="268"/>
      <c r="BM156" s="268"/>
      <c r="BN156" s="268"/>
      <c r="BO156" s="268"/>
      <c r="BP156" s="268"/>
      <c r="BQ156" s="268"/>
      <c r="BR156" s="268"/>
      <c r="BS156" s="268"/>
      <c r="BT156" s="268"/>
      <c r="BU156" s="268"/>
      <c r="BV156" s="268"/>
      <c r="BW156" s="268"/>
      <c r="BX156" s="268"/>
      <c r="BY156" s="268"/>
      <c r="BZ156" s="268"/>
      <c r="CA156" s="268"/>
      <c r="CB156" s="268"/>
      <c r="CC156" s="268"/>
      <c r="CD156" s="268"/>
      <c r="CE156" s="268"/>
      <c r="CF156" s="268"/>
      <c r="CG156" s="268"/>
      <c r="CH156" s="268"/>
      <c r="CI156" s="268"/>
      <c r="CJ156" s="268"/>
      <c r="CK156" s="268"/>
      <c r="CL156" s="268"/>
      <c r="CM156" s="268"/>
      <c r="CN156" s="268"/>
      <c r="CO156" s="268"/>
      <c r="CP156" s="268"/>
      <c r="CQ156" s="268"/>
      <c r="CR156" s="268"/>
      <c r="CS156" s="268"/>
      <c r="CT156" s="268"/>
      <c r="CU156" s="268"/>
      <c r="CV156" s="268"/>
      <c r="CW156" s="268"/>
      <c r="CX156" s="268"/>
      <c r="CY156" s="268"/>
      <c r="CZ156" s="268"/>
      <c r="DA156" s="268"/>
      <c r="DB156" s="268"/>
      <c r="DC156" s="268"/>
      <c r="DD156" s="268"/>
      <c r="DE156" s="268"/>
      <c r="DF156" s="268"/>
      <c r="DG156" s="268"/>
      <c r="DH156" s="268"/>
      <c r="DI156" s="268"/>
      <c r="DJ156" s="268"/>
      <c r="DK156" s="268"/>
      <c r="DL156" s="268"/>
      <c r="DM156" s="268"/>
      <c r="DN156" s="268"/>
      <c r="DO156" s="268"/>
      <c r="DP156" s="268"/>
      <c r="DQ156" s="268"/>
      <c r="DR156" s="268"/>
      <c r="DS156" s="268"/>
      <c r="DT156" s="268"/>
      <c r="DU156" s="268"/>
      <c r="DV156" s="268"/>
      <c r="DW156" s="268"/>
      <c r="DX156" s="268"/>
      <c r="DY156" s="268"/>
      <c r="DZ156" s="268"/>
      <c r="EA156" s="268"/>
      <c r="EB156" s="268"/>
      <c r="EC156" s="268"/>
      <c r="ED156" s="268"/>
      <c r="EE156" s="268"/>
      <c r="EF156" s="268"/>
      <c r="EG156" s="268"/>
      <c r="EH156" s="268"/>
      <c r="EI156" s="268"/>
      <c r="EJ156" s="268"/>
      <c r="EK156" s="268"/>
      <c r="EL156" s="268"/>
      <c r="EM156" s="268"/>
      <c r="EN156" s="268"/>
      <c r="EO156" s="268"/>
      <c r="EP156" s="268"/>
      <c r="EQ156" s="268"/>
      <c r="ER156" s="268"/>
      <c r="ES156" s="268"/>
      <c r="ET156" s="268"/>
      <c r="EU156" s="268"/>
      <c r="EV156" s="268"/>
      <c r="EW156" s="268"/>
      <c r="EX156" s="268"/>
      <c r="EY156" s="268"/>
      <c r="EZ156" s="268"/>
      <c r="FA156" s="268"/>
      <c r="FB156" s="268"/>
      <c r="FC156" s="268"/>
      <c r="FD156" s="268"/>
      <c r="FE156" s="268"/>
      <c r="FF156" s="268"/>
      <c r="FG156" s="268"/>
      <c r="FH156" s="268"/>
      <c r="FI156" s="268"/>
      <c r="FJ156" s="268"/>
      <c r="FK156" s="268"/>
      <c r="FL156" s="268"/>
      <c r="FM156" s="268"/>
      <c r="FN156" s="268"/>
      <c r="FO156" s="268"/>
      <c r="FP156" s="268"/>
      <c r="FQ156" s="268"/>
      <c r="FR156" s="268"/>
      <c r="FS156" s="268"/>
      <c r="FT156" s="268"/>
      <c r="FU156" s="268"/>
      <c r="FV156" s="268"/>
      <c r="FW156" s="268"/>
      <c r="FX156" s="268"/>
      <c r="FY156" s="268"/>
      <c r="FZ156" s="268"/>
      <c r="GA156" s="268"/>
      <c r="GB156" s="268"/>
      <c r="GC156" s="268"/>
      <c r="GD156" s="268"/>
      <c r="GE156" s="268"/>
      <c r="GF156" s="268"/>
      <c r="GG156" s="268"/>
      <c r="GH156" s="268"/>
      <c r="GI156" s="268"/>
      <c r="GJ156" s="268"/>
      <c r="GK156" s="268"/>
      <c r="GL156" s="268"/>
      <c r="GM156" s="268"/>
      <c r="GN156" s="268"/>
      <c r="GO156" s="268"/>
      <c r="GP156" s="268"/>
      <c r="GQ156" s="268"/>
      <c r="GR156" s="268"/>
      <c r="GS156" s="268"/>
      <c r="GT156" s="268"/>
      <c r="GU156" s="268"/>
      <c r="GV156" s="268"/>
      <c r="GW156" s="268"/>
      <c r="GX156" s="268"/>
      <c r="GY156" s="268"/>
      <c r="GZ156" s="268"/>
      <c r="HA156" s="268"/>
      <c r="HB156" s="268"/>
      <c r="HC156" s="268"/>
      <c r="HD156" s="268"/>
      <c r="HE156" s="268"/>
      <c r="HF156" s="268"/>
      <c r="HG156" s="268"/>
      <c r="HH156" s="268"/>
      <c r="HI156" s="268"/>
      <c r="HJ156" s="268"/>
      <c r="HK156" s="268"/>
      <c r="HL156" s="268"/>
      <c r="HM156" s="268"/>
      <c r="HN156" s="268"/>
      <c r="HO156" s="268"/>
      <c r="HP156" s="268"/>
      <c r="HQ156" s="268"/>
      <c r="HR156" s="268"/>
      <c r="HS156" s="268"/>
      <c r="HT156" s="268"/>
      <c r="HU156" s="268"/>
      <c r="HV156" s="268"/>
      <c r="HW156" s="268"/>
      <c r="HX156" s="268"/>
      <c r="HY156" s="268"/>
      <c r="HZ156" s="268"/>
      <c r="IA156" s="268"/>
      <c r="IB156" s="268"/>
      <c r="IC156" s="268"/>
      <c r="ID156" s="268"/>
      <c r="IE156" s="268"/>
      <c r="IF156" s="268"/>
      <c r="IG156" s="268"/>
      <c r="IH156" s="268"/>
      <c r="II156" s="268"/>
      <c r="IJ156" s="268"/>
      <c r="IK156" s="268"/>
      <c r="IL156" s="268"/>
      <c r="IM156" s="268"/>
      <c r="IN156" s="268"/>
      <c r="IO156" s="268"/>
      <c r="IP156" s="268"/>
      <c r="IQ156" s="268"/>
      <c r="IR156" s="268"/>
      <c r="IS156" s="268"/>
      <c r="IT156" s="268"/>
      <c r="IU156" s="268"/>
      <c r="IV156" s="268"/>
    </row>
    <row r="157" spans="1:256" s="267" customFormat="1">
      <c r="A157" s="268" t="s">
        <v>616</v>
      </c>
      <c r="B157" s="267">
        <v>1.4</v>
      </c>
      <c r="C157" s="267">
        <v>2.6</v>
      </c>
      <c r="D157" s="267">
        <v>3</v>
      </c>
      <c r="E157" s="267">
        <v>1.172222222</v>
      </c>
      <c r="F157" s="267">
        <v>2.2120339100000002</v>
      </c>
      <c r="G157" s="267">
        <v>17</v>
      </c>
      <c r="H157" s="268">
        <v>1</v>
      </c>
      <c r="I157" s="268"/>
      <c r="J157" s="268"/>
      <c r="K157" s="268"/>
      <c r="L157" s="268"/>
      <c r="M157" s="268"/>
      <c r="N157" s="268"/>
      <c r="O157" s="268"/>
      <c r="P157" s="268"/>
      <c r="Q157" s="268"/>
      <c r="R157" s="268"/>
      <c r="S157" s="268"/>
      <c r="T157" s="268"/>
      <c r="U157" s="268"/>
      <c r="V157" s="268"/>
      <c r="W157" s="268"/>
      <c r="X157" s="268"/>
      <c r="Y157" s="268"/>
      <c r="Z157" s="268"/>
      <c r="AA157" s="268"/>
      <c r="AB157" s="268"/>
      <c r="AC157" s="268"/>
      <c r="AD157" s="268"/>
      <c r="AE157" s="268"/>
      <c r="AF157" s="268"/>
      <c r="AG157" s="268"/>
      <c r="AH157" s="268"/>
      <c r="AI157" s="268"/>
      <c r="AJ157" s="268"/>
      <c r="AK157" s="268"/>
      <c r="AL157" s="268"/>
      <c r="AM157" s="268"/>
      <c r="AN157" s="268"/>
      <c r="AO157" s="268"/>
      <c r="AP157" s="268"/>
      <c r="AQ157" s="268"/>
      <c r="AR157" s="268"/>
      <c r="AS157" s="268"/>
      <c r="AT157" s="268"/>
      <c r="AU157" s="268"/>
      <c r="AV157" s="268"/>
      <c r="AW157" s="268"/>
      <c r="AX157" s="268"/>
      <c r="AY157" s="268"/>
      <c r="AZ157" s="268"/>
      <c r="BA157" s="268"/>
      <c r="BB157" s="268"/>
      <c r="BC157" s="268"/>
      <c r="BD157" s="268"/>
      <c r="BE157" s="268"/>
      <c r="BF157" s="268"/>
      <c r="BG157" s="268"/>
      <c r="BH157" s="268"/>
      <c r="BI157" s="268"/>
      <c r="BJ157" s="268"/>
      <c r="BK157" s="268"/>
      <c r="BL157" s="268"/>
      <c r="BM157" s="268"/>
      <c r="BN157" s="268"/>
      <c r="BO157" s="268"/>
      <c r="BP157" s="268"/>
      <c r="BQ157" s="268"/>
      <c r="BR157" s="268"/>
      <c r="BS157" s="268"/>
      <c r="BT157" s="268"/>
      <c r="BU157" s="268"/>
      <c r="BV157" s="268"/>
      <c r="BW157" s="268"/>
      <c r="BX157" s="268"/>
      <c r="BY157" s="268"/>
      <c r="BZ157" s="268"/>
      <c r="CA157" s="268"/>
      <c r="CB157" s="268"/>
      <c r="CC157" s="268"/>
      <c r="CD157" s="268"/>
      <c r="CE157" s="268"/>
      <c r="CF157" s="268"/>
      <c r="CG157" s="268"/>
      <c r="CH157" s="268"/>
      <c r="CI157" s="268"/>
      <c r="CJ157" s="268"/>
      <c r="CK157" s="268"/>
      <c r="CL157" s="268"/>
      <c r="CM157" s="268"/>
      <c r="CN157" s="268"/>
      <c r="CO157" s="268"/>
      <c r="CP157" s="268"/>
      <c r="CQ157" s="268"/>
      <c r="CR157" s="268"/>
      <c r="CS157" s="268"/>
      <c r="CT157" s="268"/>
      <c r="CU157" s="268"/>
      <c r="CV157" s="268"/>
      <c r="CW157" s="268"/>
      <c r="CX157" s="268"/>
      <c r="CY157" s="268"/>
      <c r="CZ157" s="268"/>
      <c r="DA157" s="268"/>
      <c r="DB157" s="268"/>
      <c r="DC157" s="268"/>
      <c r="DD157" s="268"/>
      <c r="DE157" s="268"/>
      <c r="DF157" s="268"/>
      <c r="DG157" s="268"/>
      <c r="DH157" s="268"/>
      <c r="DI157" s="268"/>
      <c r="DJ157" s="268"/>
      <c r="DK157" s="268"/>
      <c r="DL157" s="268"/>
      <c r="DM157" s="268"/>
      <c r="DN157" s="268"/>
      <c r="DO157" s="268"/>
      <c r="DP157" s="268"/>
      <c r="DQ157" s="268"/>
      <c r="DR157" s="268"/>
      <c r="DS157" s="268"/>
      <c r="DT157" s="268"/>
      <c r="DU157" s="268"/>
      <c r="DV157" s="268"/>
      <c r="DW157" s="268"/>
      <c r="DX157" s="268"/>
      <c r="DY157" s="268"/>
      <c r="DZ157" s="268"/>
      <c r="EA157" s="268"/>
      <c r="EB157" s="268"/>
      <c r="EC157" s="268"/>
      <c r="ED157" s="268"/>
      <c r="EE157" s="268"/>
      <c r="EF157" s="268"/>
      <c r="EG157" s="268"/>
      <c r="EH157" s="268"/>
      <c r="EI157" s="268"/>
      <c r="EJ157" s="268"/>
      <c r="EK157" s="268"/>
      <c r="EL157" s="268"/>
      <c r="EM157" s="268"/>
      <c r="EN157" s="268"/>
      <c r="EO157" s="268"/>
      <c r="EP157" s="268"/>
      <c r="EQ157" s="268"/>
      <c r="ER157" s="268"/>
      <c r="ES157" s="268"/>
      <c r="ET157" s="268"/>
      <c r="EU157" s="268"/>
      <c r="EV157" s="268"/>
      <c r="EW157" s="268"/>
      <c r="EX157" s="268"/>
      <c r="EY157" s="268"/>
      <c r="EZ157" s="268"/>
      <c r="FA157" s="268"/>
      <c r="FB157" s="268"/>
      <c r="FC157" s="268"/>
      <c r="FD157" s="268"/>
      <c r="FE157" s="268"/>
      <c r="FF157" s="268"/>
      <c r="FG157" s="268"/>
      <c r="FH157" s="268"/>
      <c r="FI157" s="268"/>
      <c r="FJ157" s="268"/>
      <c r="FK157" s="268"/>
      <c r="FL157" s="268"/>
      <c r="FM157" s="268"/>
      <c r="FN157" s="268"/>
      <c r="FO157" s="268"/>
      <c r="FP157" s="268"/>
      <c r="FQ157" s="268"/>
      <c r="FR157" s="268"/>
      <c r="FS157" s="268"/>
      <c r="FT157" s="268"/>
      <c r="FU157" s="268"/>
      <c r="FV157" s="268"/>
      <c r="FW157" s="268"/>
      <c r="FX157" s="268"/>
      <c r="FY157" s="268"/>
      <c r="FZ157" s="268"/>
      <c r="GA157" s="268"/>
      <c r="GB157" s="268"/>
      <c r="GC157" s="268"/>
      <c r="GD157" s="268"/>
      <c r="GE157" s="268"/>
      <c r="GF157" s="268"/>
      <c r="GG157" s="268"/>
      <c r="GH157" s="268"/>
      <c r="GI157" s="268"/>
      <c r="GJ157" s="268"/>
      <c r="GK157" s="268"/>
      <c r="GL157" s="268"/>
      <c r="GM157" s="268"/>
      <c r="GN157" s="268"/>
      <c r="GO157" s="268"/>
      <c r="GP157" s="268"/>
      <c r="GQ157" s="268"/>
      <c r="GR157" s="268"/>
      <c r="GS157" s="268"/>
      <c r="GT157" s="268"/>
      <c r="GU157" s="268"/>
      <c r="GV157" s="268"/>
      <c r="GW157" s="268"/>
      <c r="GX157" s="268"/>
      <c r="GY157" s="268"/>
      <c r="GZ157" s="268"/>
      <c r="HA157" s="268"/>
      <c r="HB157" s="268"/>
      <c r="HC157" s="268"/>
      <c r="HD157" s="268"/>
      <c r="HE157" s="268"/>
      <c r="HF157" s="268"/>
      <c r="HG157" s="268"/>
      <c r="HH157" s="268"/>
      <c r="HI157" s="268"/>
      <c r="HJ157" s="268"/>
      <c r="HK157" s="268"/>
      <c r="HL157" s="268"/>
      <c r="HM157" s="268"/>
      <c r="HN157" s="268"/>
      <c r="HO157" s="268"/>
      <c r="HP157" s="268"/>
      <c r="HQ157" s="268"/>
      <c r="HR157" s="268"/>
      <c r="HS157" s="268"/>
      <c r="HT157" s="268"/>
      <c r="HU157" s="268"/>
      <c r="HV157" s="268"/>
      <c r="HW157" s="268"/>
      <c r="HX157" s="268"/>
      <c r="HY157" s="268"/>
      <c r="HZ157" s="268"/>
      <c r="IA157" s="268"/>
      <c r="IB157" s="268"/>
      <c r="IC157" s="268"/>
      <c r="ID157" s="268"/>
      <c r="IE157" s="268"/>
      <c r="IF157" s="268"/>
      <c r="IG157" s="268"/>
      <c r="IH157" s="268"/>
      <c r="II157" s="268"/>
      <c r="IJ157" s="268"/>
      <c r="IK157" s="268"/>
      <c r="IL157" s="268"/>
      <c r="IM157" s="268"/>
      <c r="IN157" s="268"/>
      <c r="IO157" s="268"/>
      <c r="IP157" s="268"/>
      <c r="IQ157" s="268"/>
      <c r="IR157" s="268"/>
      <c r="IS157" s="268"/>
      <c r="IT157" s="268"/>
      <c r="IU157" s="268"/>
      <c r="IV157" s="268"/>
    </row>
    <row r="158" spans="1:256" s="267" customFormat="1">
      <c r="A158" s="268" t="s">
        <v>616</v>
      </c>
      <c r="B158" s="267">
        <v>0.5</v>
      </c>
      <c r="C158" s="267">
        <v>3</v>
      </c>
      <c r="D158" s="267">
        <v>2</v>
      </c>
      <c r="E158" s="267">
        <v>1.4444444439999999</v>
      </c>
      <c r="F158" s="267">
        <v>1.0482123999999999</v>
      </c>
      <c r="G158" s="267">
        <v>20</v>
      </c>
      <c r="H158" s="268">
        <v>4</v>
      </c>
      <c r="I158" s="268"/>
      <c r="J158" s="268"/>
      <c r="K158" s="268"/>
      <c r="L158" s="268"/>
      <c r="M158" s="268"/>
      <c r="N158" s="268"/>
      <c r="O158" s="268"/>
      <c r="P158" s="268"/>
      <c r="Q158" s="268"/>
      <c r="R158" s="268"/>
      <c r="S158" s="268"/>
      <c r="T158" s="268"/>
      <c r="U158" s="268"/>
      <c r="V158" s="268"/>
      <c r="W158" s="268"/>
      <c r="X158" s="268"/>
      <c r="Y158" s="268"/>
      <c r="Z158" s="268"/>
      <c r="AA158" s="268"/>
      <c r="AB158" s="268"/>
      <c r="AC158" s="268"/>
      <c r="AD158" s="268"/>
      <c r="AE158" s="268"/>
      <c r="AF158" s="268"/>
      <c r="AG158" s="268"/>
      <c r="AH158" s="268"/>
      <c r="AI158" s="268"/>
      <c r="AJ158" s="268"/>
      <c r="AK158" s="268"/>
      <c r="AL158" s="268"/>
      <c r="AM158" s="268"/>
      <c r="AN158" s="268"/>
      <c r="AO158" s="268"/>
      <c r="AP158" s="268"/>
      <c r="AQ158" s="268"/>
      <c r="AR158" s="268"/>
      <c r="AS158" s="268"/>
      <c r="AT158" s="268"/>
      <c r="AU158" s="268"/>
      <c r="AV158" s="268"/>
      <c r="AW158" s="268"/>
      <c r="AX158" s="268"/>
      <c r="AY158" s="268"/>
      <c r="AZ158" s="268"/>
      <c r="BA158" s="268"/>
      <c r="BB158" s="268"/>
      <c r="BC158" s="268"/>
      <c r="BD158" s="268"/>
      <c r="BE158" s="268"/>
      <c r="BF158" s="268"/>
      <c r="BG158" s="268"/>
      <c r="BH158" s="268"/>
      <c r="BI158" s="268"/>
      <c r="BJ158" s="268"/>
      <c r="BK158" s="268"/>
      <c r="BL158" s="268"/>
      <c r="BM158" s="268"/>
      <c r="BN158" s="268"/>
      <c r="BO158" s="268"/>
      <c r="BP158" s="268"/>
      <c r="BQ158" s="268"/>
      <c r="BR158" s="268"/>
      <c r="BS158" s="268"/>
      <c r="BT158" s="268"/>
      <c r="BU158" s="268"/>
      <c r="BV158" s="268"/>
      <c r="BW158" s="268"/>
      <c r="BX158" s="268"/>
      <c r="BY158" s="268"/>
      <c r="BZ158" s="268"/>
      <c r="CA158" s="268"/>
      <c r="CB158" s="268"/>
      <c r="CC158" s="268"/>
      <c r="CD158" s="268"/>
      <c r="CE158" s="268"/>
      <c r="CF158" s="268"/>
      <c r="CG158" s="268"/>
      <c r="CH158" s="268"/>
      <c r="CI158" s="268"/>
      <c r="CJ158" s="268"/>
      <c r="CK158" s="268"/>
      <c r="CL158" s="268"/>
      <c r="CM158" s="268"/>
      <c r="CN158" s="268"/>
      <c r="CO158" s="268"/>
      <c r="CP158" s="268"/>
      <c r="CQ158" s="268"/>
      <c r="CR158" s="268"/>
      <c r="CS158" s="268"/>
      <c r="CT158" s="268"/>
      <c r="CU158" s="268"/>
      <c r="CV158" s="268"/>
      <c r="CW158" s="268"/>
      <c r="CX158" s="268"/>
      <c r="CY158" s="268"/>
      <c r="CZ158" s="268"/>
      <c r="DA158" s="268"/>
      <c r="DB158" s="268"/>
      <c r="DC158" s="268"/>
      <c r="DD158" s="268"/>
      <c r="DE158" s="268"/>
      <c r="DF158" s="268"/>
      <c r="DG158" s="268"/>
      <c r="DH158" s="268"/>
      <c r="DI158" s="268"/>
      <c r="DJ158" s="268"/>
      <c r="DK158" s="268"/>
      <c r="DL158" s="268"/>
      <c r="DM158" s="268"/>
      <c r="DN158" s="268"/>
      <c r="DO158" s="268"/>
      <c r="DP158" s="268"/>
      <c r="DQ158" s="268"/>
      <c r="DR158" s="268"/>
      <c r="DS158" s="268"/>
      <c r="DT158" s="268"/>
      <c r="DU158" s="268"/>
      <c r="DV158" s="268"/>
      <c r="DW158" s="268"/>
      <c r="DX158" s="268"/>
      <c r="DY158" s="268"/>
      <c r="DZ158" s="268"/>
      <c r="EA158" s="268"/>
      <c r="EB158" s="268"/>
      <c r="EC158" s="268"/>
      <c r="ED158" s="268"/>
      <c r="EE158" s="268"/>
      <c r="EF158" s="268"/>
      <c r="EG158" s="268"/>
      <c r="EH158" s="268"/>
      <c r="EI158" s="268"/>
      <c r="EJ158" s="268"/>
      <c r="EK158" s="268"/>
      <c r="EL158" s="268"/>
      <c r="EM158" s="268"/>
      <c r="EN158" s="268"/>
      <c r="EO158" s="268"/>
      <c r="EP158" s="268"/>
      <c r="EQ158" s="268"/>
      <c r="ER158" s="268"/>
      <c r="ES158" s="268"/>
      <c r="ET158" s="268"/>
      <c r="EU158" s="268"/>
      <c r="EV158" s="268"/>
      <c r="EW158" s="268"/>
      <c r="EX158" s="268"/>
      <c r="EY158" s="268"/>
      <c r="EZ158" s="268"/>
      <c r="FA158" s="268"/>
      <c r="FB158" s="268"/>
      <c r="FC158" s="268"/>
      <c r="FD158" s="268"/>
      <c r="FE158" s="268"/>
      <c r="FF158" s="268"/>
      <c r="FG158" s="268"/>
      <c r="FH158" s="268"/>
      <c r="FI158" s="268"/>
      <c r="FJ158" s="268"/>
      <c r="FK158" s="268"/>
      <c r="FL158" s="268"/>
      <c r="FM158" s="268"/>
      <c r="FN158" s="268"/>
      <c r="FO158" s="268"/>
      <c r="FP158" s="268"/>
      <c r="FQ158" s="268"/>
      <c r="FR158" s="268"/>
      <c r="FS158" s="268"/>
      <c r="FT158" s="268"/>
      <c r="FU158" s="268"/>
      <c r="FV158" s="268"/>
      <c r="FW158" s="268"/>
      <c r="FX158" s="268"/>
      <c r="FY158" s="268"/>
      <c r="FZ158" s="268"/>
      <c r="GA158" s="268"/>
      <c r="GB158" s="268"/>
      <c r="GC158" s="268"/>
      <c r="GD158" s="268"/>
      <c r="GE158" s="268"/>
      <c r="GF158" s="268"/>
      <c r="GG158" s="268"/>
      <c r="GH158" s="268"/>
      <c r="GI158" s="268"/>
      <c r="GJ158" s="268"/>
      <c r="GK158" s="268"/>
      <c r="GL158" s="268"/>
      <c r="GM158" s="268"/>
      <c r="GN158" s="268"/>
      <c r="GO158" s="268"/>
      <c r="GP158" s="268"/>
      <c r="GQ158" s="268"/>
      <c r="GR158" s="268"/>
      <c r="GS158" s="268"/>
      <c r="GT158" s="268"/>
      <c r="GU158" s="268"/>
      <c r="GV158" s="268"/>
      <c r="GW158" s="268"/>
      <c r="GX158" s="268"/>
      <c r="GY158" s="268"/>
      <c r="GZ158" s="268"/>
      <c r="HA158" s="268"/>
      <c r="HB158" s="268"/>
      <c r="HC158" s="268"/>
      <c r="HD158" s="268"/>
      <c r="HE158" s="268"/>
      <c r="HF158" s="268"/>
      <c r="HG158" s="268"/>
      <c r="HH158" s="268"/>
      <c r="HI158" s="268"/>
      <c r="HJ158" s="268"/>
      <c r="HK158" s="268"/>
      <c r="HL158" s="268"/>
      <c r="HM158" s="268"/>
      <c r="HN158" s="268"/>
      <c r="HO158" s="268"/>
      <c r="HP158" s="268"/>
      <c r="HQ158" s="268"/>
      <c r="HR158" s="268"/>
      <c r="HS158" s="268"/>
      <c r="HT158" s="268"/>
      <c r="HU158" s="268"/>
      <c r="HV158" s="268"/>
      <c r="HW158" s="268"/>
      <c r="HX158" s="268"/>
      <c r="HY158" s="268"/>
      <c r="HZ158" s="268"/>
      <c r="IA158" s="268"/>
      <c r="IB158" s="268"/>
      <c r="IC158" s="268"/>
      <c r="ID158" s="268"/>
      <c r="IE158" s="268"/>
      <c r="IF158" s="268"/>
      <c r="IG158" s="268"/>
      <c r="IH158" s="268"/>
      <c r="II158" s="268"/>
      <c r="IJ158" s="268"/>
      <c r="IK158" s="268"/>
      <c r="IL158" s="268"/>
      <c r="IM158" s="268"/>
      <c r="IN158" s="268"/>
      <c r="IO158" s="268"/>
      <c r="IP158" s="268"/>
      <c r="IQ158" s="268"/>
      <c r="IR158" s="268"/>
      <c r="IS158" s="268"/>
      <c r="IT158" s="268"/>
      <c r="IU158" s="268"/>
      <c r="IV158" s="268"/>
    </row>
    <row r="159" spans="1:256" s="267" customFormat="1">
      <c r="A159" s="268" t="s">
        <v>616</v>
      </c>
      <c r="B159" s="267">
        <v>3.6</v>
      </c>
      <c r="C159" s="267" t="s">
        <v>18</v>
      </c>
      <c r="D159" s="267">
        <v>2</v>
      </c>
      <c r="E159" s="267">
        <v>1.028333333</v>
      </c>
      <c r="F159" s="267" t="s">
        <v>18</v>
      </c>
      <c r="G159" s="267">
        <v>9</v>
      </c>
      <c r="H159" s="268">
        <v>2</v>
      </c>
      <c r="I159" s="268"/>
      <c r="J159" s="268"/>
      <c r="K159" s="268"/>
      <c r="L159" s="268"/>
      <c r="M159" s="268"/>
      <c r="N159" s="268"/>
      <c r="O159" s="268"/>
      <c r="P159" s="268"/>
      <c r="Q159" s="268"/>
      <c r="R159" s="268"/>
      <c r="S159" s="268"/>
      <c r="T159" s="268"/>
      <c r="U159" s="268"/>
      <c r="V159" s="268"/>
      <c r="W159" s="268"/>
      <c r="X159" s="268"/>
      <c r="Y159" s="268"/>
      <c r="Z159" s="268"/>
      <c r="AA159" s="268"/>
      <c r="AB159" s="268"/>
      <c r="AC159" s="268"/>
      <c r="AD159" s="268"/>
      <c r="AE159" s="268"/>
      <c r="AF159" s="268"/>
      <c r="AG159" s="268"/>
      <c r="AH159" s="268"/>
      <c r="AI159" s="268"/>
      <c r="AJ159" s="268"/>
      <c r="AK159" s="268"/>
      <c r="AL159" s="268"/>
      <c r="AM159" s="268"/>
      <c r="AN159" s="268"/>
      <c r="AO159" s="268"/>
      <c r="AP159" s="268"/>
      <c r="AQ159" s="268"/>
      <c r="AR159" s="268"/>
      <c r="AS159" s="268"/>
      <c r="AT159" s="268"/>
      <c r="AU159" s="268"/>
      <c r="AV159" s="268"/>
      <c r="AW159" s="268"/>
      <c r="AX159" s="268"/>
      <c r="AY159" s="268"/>
      <c r="AZ159" s="268"/>
      <c r="BA159" s="268"/>
      <c r="BB159" s="268"/>
      <c r="BC159" s="268"/>
      <c r="BD159" s="268"/>
      <c r="BE159" s="268"/>
      <c r="BF159" s="268"/>
      <c r="BG159" s="268"/>
      <c r="BH159" s="268"/>
      <c r="BI159" s="268"/>
      <c r="BJ159" s="268"/>
      <c r="BK159" s="268"/>
      <c r="BL159" s="268"/>
      <c r="BM159" s="268"/>
      <c r="BN159" s="268"/>
      <c r="BO159" s="268"/>
      <c r="BP159" s="268"/>
      <c r="BQ159" s="268"/>
      <c r="BR159" s="268"/>
      <c r="BS159" s="268"/>
      <c r="BT159" s="268"/>
      <c r="BU159" s="268"/>
      <c r="BV159" s="268"/>
      <c r="BW159" s="268"/>
      <c r="BX159" s="268"/>
      <c r="BY159" s="268"/>
      <c r="BZ159" s="268"/>
      <c r="CA159" s="268"/>
      <c r="CB159" s="268"/>
      <c r="CC159" s="268"/>
      <c r="CD159" s="268"/>
      <c r="CE159" s="268"/>
      <c r="CF159" s="268"/>
      <c r="CG159" s="268"/>
      <c r="CH159" s="268"/>
      <c r="CI159" s="268"/>
      <c r="CJ159" s="268"/>
      <c r="CK159" s="268"/>
      <c r="CL159" s="268"/>
      <c r="CM159" s="268"/>
      <c r="CN159" s="268"/>
      <c r="CO159" s="268"/>
      <c r="CP159" s="268"/>
      <c r="CQ159" s="268"/>
      <c r="CR159" s="268"/>
      <c r="CS159" s="268"/>
      <c r="CT159" s="268"/>
      <c r="CU159" s="268"/>
      <c r="CV159" s="268"/>
      <c r="CW159" s="268"/>
      <c r="CX159" s="268"/>
      <c r="CY159" s="268"/>
      <c r="CZ159" s="268"/>
      <c r="DA159" s="268"/>
      <c r="DB159" s="268"/>
      <c r="DC159" s="268"/>
      <c r="DD159" s="268"/>
      <c r="DE159" s="268"/>
      <c r="DF159" s="268"/>
      <c r="DG159" s="268"/>
      <c r="DH159" s="268"/>
      <c r="DI159" s="268"/>
      <c r="DJ159" s="268"/>
      <c r="DK159" s="268"/>
      <c r="DL159" s="268"/>
      <c r="DM159" s="268"/>
      <c r="DN159" s="268"/>
      <c r="DO159" s="268"/>
      <c r="DP159" s="268"/>
      <c r="DQ159" s="268"/>
      <c r="DR159" s="268"/>
      <c r="DS159" s="268"/>
      <c r="DT159" s="268"/>
      <c r="DU159" s="268"/>
      <c r="DV159" s="268"/>
      <c r="DW159" s="268"/>
      <c r="DX159" s="268"/>
      <c r="DY159" s="268"/>
      <c r="DZ159" s="268"/>
      <c r="EA159" s="268"/>
      <c r="EB159" s="268"/>
      <c r="EC159" s="268"/>
      <c r="ED159" s="268"/>
      <c r="EE159" s="268"/>
      <c r="EF159" s="268"/>
      <c r="EG159" s="268"/>
      <c r="EH159" s="268"/>
      <c r="EI159" s="268"/>
      <c r="EJ159" s="268"/>
      <c r="EK159" s="268"/>
      <c r="EL159" s="268"/>
      <c r="EM159" s="268"/>
      <c r="EN159" s="268"/>
      <c r="EO159" s="268"/>
      <c r="EP159" s="268"/>
      <c r="EQ159" s="268"/>
      <c r="ER159" s="268"/>
      <c r="ES159" s="268"/>
      <c r="ET159" s="268"/>
      <c r="EU159" s="268"/>
      <c r="EV159" s="268"/>
      <c r="EW159" s="268"/>
      <c r="EX159" s="268"/>
      <c r="EY159" s="268"/>
      <c r="EZ159" s="268"/>
      <c r="FA159" s="268"/>
      <c r="FB159" s="268"/>
      <c r="FC159" s="268"/>
      <c r="FD159" s="268"/>
      <c r="FE159" s="268"/>
      <c r="FF159" s="268"/>
      <c r="FG159" s="268"/>
      <c r="FH159" s="268"/>
      <c r="FI159" s="268"/>
      <c r="FJ159" s="268"/>
      <c r="FK159" s="268"/>
      <c r="FL159" s="268"/>
      <c r="FM159" s="268"/>
      <c r="FN159" s="268"/>
      <c r="FO159" s="268"/>
      <c r="FP159" s="268"/>
      <c r="FQ159" s="268"/>
      <c r="FR159" s="268"/>
      <c r="FS159" s="268"/>
      <c r="FT159" s="268"/>
      <c r="FU159" s="268"/>
      <c r="FV159" s="268"/>
      <c r="FW159" s="268"/>
      <c r="FX159" s="268"/>
      <c r="FY159" s="268"/>
      <c r="FZ159" s="268"/>
      <c r="GA159" s="268"/>
      <c r="GB159" s="268"/>
      <c r="GC159" s="268"/>
      <c r="GD159" s="268"/>
      <c r="GE159" s="268"/>
      <c r="GF159" s="268"/>
      <c r="GG159" s="268"/>
      <c r="GH159" s="268"/>
      <c r="GI159" s="268"/>
      <c r="GJ159" s="268"/>
      <c r="GK159" s="268"/>
      <c r="GL159" s="268"/>
      <c r="GM159" s="268"/>
      <c r="GN159" s="268"/>
      <c r="GO159" s="268"/>
      <c r="GP159" s="268"/>
      <c r="GQ159" s="268"/>
      <c r="GR159" s="268"/>
      <c r="GS159" s="268"/>
      <c r="GT159" s="268"/>
      <c r="GU159" s="268"/>
      <c r="GV159" s="268"/>
      <c r="GW159" s="268"/>
      <c r="GX159" s="268"/>
      <c r="GY159" s="268"/>
      <c r="GZ159" s="268"/>
      <c r="HA159" s="268"/>
      <c r="HB159" s="268"/>
      <c r="HC159" s="268"/>
      <c r="HD159" s="268"/>
      <c r="HE159" s="268"/>
      <c r="HF159" s="268"/>
      <c r="HG159" s="268"/>
      <c r="HH159" s="268"/>
      <c r="HI159" s="268"/>
      <c r="HJ159" s="268"/>
      <c r="HK159" s="268"/>
      <c r="HL159" s="268"/>
      <c r="HM159" s="268"/>
      <c r="HN159" s="268"/>
      <c r="HO159" s="268"/>
      <c r="HP159" s="268"/>
      <c r="HQ159" s="268"/>
      <c r="HR159" s="268"/>
      <c r="HS159" s="268"/>
      <c r="HT159" s="268"/>
      <c r="HU159" s="268"/>
      <c r="HV159" s="268"/>
      <c r="HW159" s="268"/>
      <c r="HX159" s="268"/>
      <c r="HY159" s="268"/>
      <c r="HZ159" s="268"/>
      <c r="IA159" s="268"/>
      <c r="IB159" s="268"/>
      <c r="IC159" s="268"/>
      <c r="ID159" s="268"/>
      <c r="IE159" s="268"/>
      <c r="IF159" s="268"/>
      <c r="IG159" s="268"/>
      <c r="IH159" s="268"/>
      <c r="II159" s="268"/>
      <c r="IJ159" s="268"/>
      <c r="IK159" s="268"/>
      <c r="IL159" s="268"/>
      <c r="IM159" s="268"/>
      <c r="IN159" s="268"/>
      <c r="IO159" s="268"/>
      <c r="IP159" s="268"/>
      <c r="IQ159" s="268"/>
      <c r="IR159" s="268"/>
      <c r="IS159" s="268"/>
      <c r="IT159" s="268"/>
      <c r="IU159" s="268"/>
      <c r="IV159" s="268"/>
    </row>
    <row r="160" spans="1:256" s="267" customFormat="1">
      <c r="A160" s="268" t="s">
        <v>616</v>
      </c>
      <c r="B160" s="267">
        <v>4.0999999999999996</v>
      </c>
      <c r="C160" s="267">
        <v>4.7</v>
      </c>
      <c r="D160" s="267">
        <v>2</v>
      </c>
      <c r="E160" s="267">
        <v>1.3333333000000001</v>
      </c>
      <c r="F160" s="267">
        <v>1.1896018399999999</v>
      </c>
      <c r="G160" s="267">
        <v>16</v>
      </c>
      <c r="H160" s="268">
        <v>2</v>
      </c>
      <c r="I160" s="268"/>
      <c r="J160" s="268"/>
      <c r="K160" s="268"/>
      <c r="L160" s="268"/>
      <c r="M160" s="268"/>
      <c r="N160" s="268"/>
      <c r="O160" s="268"/>
      <c r="P160" s="268"/>
      <c r="Q160" s="268"/>
      <c r="R160" s="268"/>
      <c r="S160" s="268"/>
      <c r="T160" s="268"/>
      <c r="U160" s="268"/>
      <c r="V160" s="268"/>
      <c r="W160" s="268"/>
      <c r="X160" s="268"/>
      <c r="Y160" s="268"/>
      <c r="Z160" s="268"/>
      <c r="AA160" s="268"/>
      <c r="AB160" s="268"/>
      <c r="AC160" s="268"/>
      <c r="AD160" s="268"/>
      <c r="AE160" s="268"/>
      <c r="AF160" s="268"/>
      <c r="AG160" s="268"/>
      <c r="AH160" s="268"/>
      <c r="AI160" s="268"/>
      <c r="AJ160" s="268"/>
      <c r="AK160" s="268"/>
      <c r="AL160" s="268"/>
      <c r="AM160" s="268"/>
      <c r="AN160" s="268"/>
      <c r="AO160" s="268"/>
      <c r="AP160" s="268"/>
      <c r="AQ160" s="268"/>
      <c r="AR160" s="268"/>
      <c r="AS160" s="268"/>
      <c r="AT160" s="268"/>
      <c r="AU160" s="268"/>
      <c r="AV160" s="268"/>
      <c r="AW160" s="268"/>
      <c r="AX160" s="268"/>
      <c r="AY160" s="268"/>
      <c r="AZ160" s="268"/>
      <c r="BA160" s="268"/>
      <c r="BB160" s="268"/>
      <c r="BC160" s="268"/>
      <c r="BD160" s="268"/>
      <c r="BE160" s="268"/>
      <c r="BF160" s="268"/>
      <c r="BG160" s="268"/>
      <c r="BH160" s="268"/>
      <c r="BI160" s="268"/>
      <c r="BJ160" s="268"/>
      <c r="BK160" s="268"/>
      <c r="BL160" s="268"/>
      <c r="BM160" s="268"/>
      <c r="BN160" s="268"/>
      <c r="BO160" s="268"/>
      <c r="BP160" s="268"/>
      <c r="BQ160" s="268"/>
      <c r="BR160" s="268"/>
      <c r="BS160" s="268"/>
      <c r="BT160" s="268"/>
      <c r="BU160" s="268"/>
      <c r="BV160" s="268"/>
      <c r="BW160" s="268"/>
      <c r="BX160" s="268"/>
      <c r="BY160" s="268"/>
      <c r="BZ160" s="268"/>
      <c r="CA160" s="268"/>
      <c r="CB160" s="268"/>
      <c r="CC160" s="268"/>
      <c r="CD160" s="268"/>
      <c r="CE160" s="268"/>
      <c r="CF160" s="268"/>
      <c r="CG160" s="268"/>
      <c r="CH160" s="268"/>
      <c r="CI160" s="268"/>
      <c r="CJ160" s="268"/>
      <c r="CK160" s="268"/>
      <c r="CL160" s="268"/>
      <c r="CM160" s="268"/>
      <c r="CN160" s="268"/>
      <c r="CO160" s="268"/>
      <c r="CP160" s="268"/>
      <c r="CQ160" s="268"/>
      <c r="CR160" s="268"/>
      <c r="CS160" s="268"/>
      <c r="CT160" s="268"/>
      <c r="CU160" s="268"/>
      <c r="CV160" s="268"/>
      <c r="CW160" s="268"/>
      <c r="CX160" s="268"/>
      <c r="CY160" s="268"/>
      <c r="CZ160" s="268"/>
      <c r="DA160" s="268"/>
      <c r="DB160" s="268"/>
      <c r="DC160" s="268"/>
      <c r="DD160" s="268"/>
      <c r="DE160" s="268"/>
      <c r="DF160" s="268"/>
      <c r="DG160" s="268"/>
      <c r="DH160" s="268"/>
      <c r="DI160" s="268"/>
      <c r="DJ160" s="268"/>
      <c r="DK160" s="268"/>
      <c r="DL160" s="268"/>
      <c r="DM160" s="268"/>
      <c r="DN160" s="268"/>
      <c r="DO160" s="268"/>
      <c r="DP160" s="268"/>
      <c r="DQ160" s="268"/>
      <c r="DR160" s="268"/>
      <c r="DS160" s="268"/>
      <c r="DT160" s="268"/>
      <c r="DU160" s="268"/>
      <c r="DV160" s="268"/>
      <c r="DW160" s="268"/>
      <c r="DX160" s="268"/>
      <c r="DY160" s="268"/>
      <c r="DZ160" s="268"/>
      <c r="EA160" s="268"/>
      <c r="EB160" s="268"/>
      <c r="EC160" s="268"/>
      <c r="ED160" s="268"/>
      <c r="EE160" s="268"/>
      <c r="EF160" s="268"/>
      <c r="EG160" s="268"/>
      <c r="EH160" s="268"/>
      <c r="EI160" s="268"/>
      <c r="EJ160" s="268"/>
      <c r="EK160" s="268"/>
      <c r="EL160" s="268"/>
      <c r="EM160" s="268"/>
      <c r="EN160" s="268"/>
      <c r="EO160" s="268"/>
      <c r="EP160" s="268"/>
      <c r="EQ160" s="268"/>
      <c r="ER160" s="268"/>
      <c r="ES160" s="268"/>
      <c r="ET160" s="268"/>
      <c r="EU160" s="268"/>
      <c r="EV160" s="268"/>
      <c r="EW160" s="268"/>
      <c r="EX160" s="268"/>
      <c r="EY160" s="268"/>
      <c r="EZ160" s="268"/>
      <c r="FA160" s="268"/>
      <c r="FB160" s="268"/>
      <c r="FC160" s="268"/>
      <c r="FD160" s="268"/>
      <c r="FE160" s="268"/>
      <c r="FF160" s="268"/>
      <c r="FG160" s="268"/>
      <c r="FH160" s="268"/>
      <c r="FI160" s="268"/>
      <c r="FJ160" s="268"/>
      <c r="FK160" s="268"/>
      <c r="FL160" s="268"/>
      <c r="FM160" s="268"/>
      <c r="FN160" s="268"/>
      <c r="FO160" s="268"/>
      <c r="FP160" s="268"/>
      <c r="FQ160" s="268"/>
      <c r="FR160" s="268"/>
      <c r="FS160" s="268"/>
      <c r="FT160" s="268"/>
      <c r="FU160" s="268"/>
      <c r="FV160" s="268"/>
      <c r="FW160" s="268"/>
      <c r="FX160" s="268"/>
      <c r="FY160" s="268"/>
      <c r="FZ160" s="268"/>
      <c r="GA160" s="268"/>
      <c r="GB160" s="268"/>
      <c r="GC160" s="268"/>
      <c r="GD160" s="268"/>
      <c r="GE160" s="268"/>
      <c r="GF160" s="268"/>
      <c r="GG160" s="268"/>
      <c r="GH160" s="268"/>
      <c r="GI160" s="268"/>
      <c r="GJ160" s="268"/>
      <c r="GK160" s="268"/>
      <c r="GL160" s="268"/>
      <c r="GM160" s="268"/>
      <c r="GN160" s="268"/>
      <c r="GO160" s="268"/>
      <c r="GP160" s="268"/>
      <c r="GQ160" s="268"/>
      <c r="GR160" s="268"/>
      <c r="GS160" s="268"/>
      <c r="GT160" s="268"/>
      <c r="GU160" s="268"/>
      <c r="GV160" s="268"/>
      <c r="GW160" s="268"/>
      <c r="GX160" s="268"/>
      <c r="GY160" s="268"/>
      <c r="GZ160" s="268"/>
      <c r="HA160" s="268"/>
      <c r="HB160" s="268"/>
      <c r="HC160" s="268"/>
      <c r="HD160" s="268"/>
      <c r="HE160" s="268"/>
      <c r="HF160" s="268"/>
      <c r="HG160" s="268"/>
      <c r="HH160" s="268"/>
      <c r="HI160" s="268"/>
      <c r="HJ160" s="268"/>
      <c r="HK160" s="268"/>
      <c r="HL160" s="268"/>
      <c r="HM160" s="268"/>
      <c r="HN160" s="268"/>
      <c r="HO160" s="268"/>
      <c r="HP160" s="268"/>
      <c r="HQ160" s="268"/>
      <c r="HR160" s="268"/>
      <c r="HS160" s="268"/>
      <c r="HT160" s="268"/>
      <c r="HU160" s="268"/>
      <c r="HV160" s="268"/>
      <c r="HW160" s="268"/>
      <c r="HX160" s="268"/>
      <c r="HY160" s="268"/>
      <c r="HZ160" s="268"/>
      <c r="IA160" s="268"/>
      <c r="IB160" s="268"/>
      <c r="IC160" s="268"/>
      <c r="ID160" s="268"/>
      <c r="IE160" s="268"/>
      <c r="IF160" s="268"/>
      <c r="IG160" s="268"/>
      <c r="IH160" s="268"/>
      <c r="II160" s="268"/>
      <c r="IJ160" s="268"/>
      <c r="IK160" s="268"/>
      <c r="IL160" s="268"/>
      <c r="IM160" s="268"/>
      <c r="IN160" s="268"/>
      <c r="IO160" s="268"/>
      <c r="IP160" s="268"/>
      <c r="IQ160" s="268"/>
      <c r="IR160" s="268"/>
      <c r="IS160" s="268"/>
      <c r="IT160" s="268"/>
      <c r="IU160" s="268"/>
      <c r="IV160" s="268"/>
    </row>
    <row r="161" spans="1:256" s="267" customFormat="1">
      <c r="A161" s="268" t="s">
        <v>616</v>
      </c>
      <c r="B161" s="267">
        <v>4.5999999999999996</v>
      </c>
      <c r="C161" s="267">
        <v>6.25</v>
      </c>
      <c r="D161" s="267">
        <v>2</v>
      </c>
      <c r="E161" s="267">
        <v>1.122222222</v>
      </c>
      <c r="F161" s="267">
        <v>0.92467326000000005</v>
      </c>
      <c r="G161" s="268">
        <v>21</v>
      </c>
      <c r="H161" s="268">
        <v>4</v>
      </c>
      <c r="I161" s="268"/>
      <c r="J161" s="268"/>
      <c r="K161" s="268"/>
      <c r="L161" s="268"/>
      <c r="M161" s="268"/>
      <c r="N161" s="268"/>
      <c r="O161" s="268"/>
      <c r="P161" s="268"/>
      <c r="Q161" s="268"/>
      <c r="R161" s="268"/>
      <c r="S161" s="268"/>
      <c r="T161" s="268"/>
      <c r="U161" s="268"/>
      <c r="V161" s="268"/>
      <c r="W161" s="268"/>
      <c r="X161" s="268"/>
      <c r="Y161" s="268"/>
      <c r="Z161" s="268"/>
      <c r="AA161" s="268"/>
      <c r="AB161" s="268"/>
      <c r="AC161" s="268"/>
      <c r="AD161" s="268"/>
      <c r="AE161" s="268"/>
      <c r="AF161" s="268"/>
      <c r="AG161" s="268"/>
      <c r="AH161" s="268"/>
      <c r="AI161" s="268"/>
      <c r="AJ161" s="268"/>
      <c r="AK161" s="268"/>
      <c r="AL161" s="268"/>
      <c r="AM161" s="268"/>
      <c r="AN161" s="268"/>
      <c r="AO161" s="268"/>
      <c r="AP161" s="268"/>
      <c r="AQ161" s="268"/>
      <c r="AR161" s="268"/>
      <c r="AS161" s="268"/>
      <c r="AT161" s="268"/>
      <c r="AU161" s="268"/>
      <c r="AV161" s="268"/>
      <c r="AW161" s="268"/>
      <c r="AX161" s="268"/>
      <c r="AY161" s="268"/>
      <c r="AZ161" s="268"/>
      <c r="BA161" s="268"/>
      <c r="BB161" s="268"/>
      <c r="BC161" s="268"/>
      <c r="BD161" s="268"/>
      <c r="BE161" s="268"/>
      <c r="BF161" s="268"/>
      <c r="BG161" s="268"/>
      <c r="BH161" s="268"/>
      <c r="BI161" s="268"/>
      <c r="BJ161" s="268"/>
      <c r="BK161" s="268"/>
      <c r="BL161" s="268"/>
      <c r="BM161" s="268"/>
      <c r="BN161" s="268"/>
      <c r="BO161" s="268"/>
      <c r="BP161" s="268"/>
      <c r="BQ161" s="268"/>
      <c r="BR161" s="268"/>
      <c r="BS161" s="268"/>
      <c r="BT161" s="268"/>
      <c r="BU161" s="268"/>
      <c r="BV161" s="268"/>
      <c r="BW161" s="268"/>
      <c r="BX161" s="268"/>
      <c r="BY161" s="268"/>
      <c r="BZ161" s="268"/>
      <c r="CA161" s="268"/>
      <c r="CB161" s="268"/>
      <c r="CC161" s="268"/>
      <c r="CD161" s="268"/>
      <c r="CE161" s="268"/>
      <c r="CF161" s="268"/>
      <c r="CG161" s="268"/>
      <c r="CH161" s="268"/>
      <c r="CI161" s="268"/>
      <c r="CJ161" s="268"/>
      <c r="CK161" s="268"/>
      <c r="CL161" s="268"/>
      <c r="CM161" s="268"/>
      <c r="CN161" s="268"/>
      <c r="CO161" s="268"/>
      <c r="CP161" s="268"/>
      <c r="CQ161" s="268"/>
      <c r="CR161" s="268"/>
      <c r="CS161" s="268"/>
      <c r="CT161" s="268"/>
      <c r="CU161" s="268"/>
      <c r="CV161" s="268"/>
      <c r="CW161" s="268"/>
      <c r="CX161" s="268"/>
      <c r="CY161" s="268"/>
      <c r="CZ161" s="268"/>
      <c r="DA161" s="268"/>
      <c r="DB161" s="268"/>
      <c r="DC161" s="268"/>
      <c r="DD161" s="268"/>
      <c r="DE161" s="268"/>
      <c r="DF161" s="268"/>
      <c r="DG161" s="268"/>
      <c r="DH161" s="268"/>
      <c r="DI161" s="268"/>
      <c r="DJ161" s="268"/>
      <c r="DK161" s="268"/>
      <c r="DL161" s="268"/>
      <c r="DM161" s="268"/>
      <c r="DN161" s="268"/>
      <c r="DO161" s="268"/>
      <c r="DP161" s="268"/>
      <c r="DQ161" s="268"/>
      <c r="DR161" s="268"/>
      <c r="DS161" s="268"/>
      <c r="DT161" s="268"/>
      <c r="DU161" s="268"/>
      <c r="DV161" s="268"/>
      <c r="DW161" s="268"/>
      <c r="DX161" s="268"/>
      <c r="DY161" s="268"/>
      <c r="DZ161" s="268"/>
      <c r="EA161" s="268"/>
      <c r="EB161" s="268"/>
      <c r="EC161" s="268"/>
      <c r="ED161" s="268"/>
      <c r="EE161" s="268"/>
      <c r="EF161" s="268"/>
      <c r="EG161" s="268"/>
      <c r="EH161" s="268"/>
      <c r="EI161" s="268"/>
      <c r="EJ161" s="268"/>
      <c r="EK161" s="268"/>
      <c r="EL161" s="268"/>
      <c r="EM161" s="268"/>
      <c r="EN161" s="268"/>
      <c r="EO161" s="268"/>
      <c r="EP161" s="268"/>
      <c r="EQ161" s="268"/>
      <c r="ER161" s="268"/>
      <c r="ES161" s="268"/>
      <c r="ET161" s="268"/>
      <c r="EU161" s="268"/>
      <c r="EV161" s="268"/>
      <c r="EW161" s="268"/>
      <c r="EX161" s="268"/>
      <c r="EY161" s="268"/>
      <c r="EZ161" s="268"/>
      <c r="FA161" s="268"/>
      <c r="FB161" s="268"/>
      <c r="FC161" s="268"/>
      <c r="FD161" s="268"/>
      <c r="FE161" s="268"/>
      <c r="FF161" s="268"/>
      <c r="FG161" s="268"/>
      <c r="FH161" s="268"/>
      <c r="FI161" s="268"/>
      <c r="FJ161" s="268"/>
      <c r="FK161" s="268"/>
      <c r="FL161" s="268"/>
      <c r="FM161" s="268"/>
      <c r="FN161" s="268"/>
      <c r="FO161" s="268"/>
      <c r="FP161" s="268"/>
      <c r="FQ161" s="268"/>
      <c r="FR161" s="268"/>
      <c r="FS161" s="268"/>
      <c r="FT161" s="268"/>
      <c r="FU161" s="268"/>
      <c r="FV161" s="268"/>
      <c r="FW161" s="268"/>
      <c r="FX161" s="268"/>
      <c r="FY161" s="268"/>
      <c r="FZ161" s="268"/>
      <c r="GA161" s="268"/>
      <c r="GB161" s="268"/>
      <c r="GC161" s="268"/>
      <c r="GD161" s="268"/>
      <c r="GE161" s="268"/>
      <c r="GF161" s="268"/>
      <c r="GG161" s="268"/>
      <c r="GH161" s="268"/>
      <c r="GI161" s="268"/>
      <c r="GJ161" s="268"/>
      <c r="GK161" s="268"/>
      <c r="GL161" s="268"/>
      <c r="GM161" s="268"/>
      <c r="GN161" s="268"/>
      <c r="GO161" s="268"/>
      <c r="GP161" s="268"/>
      <c r="GQ161" s="268"/>
      <c r="GR161" s="268"/>
      <c r="GS161" s="268"/>
      <c r="GT161" s="268"/>
      <c r="GU161" s="268"/>
      <c r="GV161" s="268"/>
      <c r="GW161" s="268"/>
      <c r="GX161" s="268"/>
      <c r="GY161" s="268"/>
      <c r="GZ161" s="268"/>
      <c r="HA161" s="268"/>
      <c r="HB161" s="268"/>
      <c r="HC161" s="268"/>
      <c r="HD161" s="268"/>
      <c r="HE161" s="268"/>
      <c r="HF161" s="268"/>
      <c r="HG161" s="268"/>
      <c r="HH161" s="268"/>
      <c r="HI161" s="268"/>
      <c r="HJ161" s="268"/>
      <c r="HK161" s="268"/>
      <c r="HL161" s="268"/>
      <c r="HM161" s="268"/>
      <c r="HN161" s="268"/>
      <c r="HO161" s="268"/>
      <c r="HP161" s="268"/>
      <c r="HQ161" s="268"/>
      <c r="HR161" s="268"/>
      <c r="HS161" s="268"/>
      <c r="HT161" s="268"/>
      <c r="HU161" s="268"/>
      <c r="HV161" s="268"/>
      <c r="HW161" s="268"/>
      <c r="HX161" s="268"/>
      <c r="HY161" s="268"/>
      <c r="HZ161" s="268"/>
      <c r="IA161" s="268"/>
      <c r="IB161" s="268"/>
      <c r="IC161" s="268"/>
      <c r="ID161" s="268"/>
      <c r="IE161" s="268"/>
      <c r="IF161" s="268"/>
      <c r="IG161" s="268"/>
      <c r="IH161" s="268"/>
      <c r="II161" s="268"/>
      <c r="IJ161" s="268"/>
      <c r="IK161" s="268"/>
      <c r="IL161" s="268"/>
      <c r="IM161" s="268"/>
      <c r="IN161" s="268"/>
      <c r="IO161" s="268"/>
      <c r="IP161" s="268"/>
      <c r="IQ161" s="268"/>
      <c r="IR161" s="268"/>
      <c r="IS161" s="268"/>
      <c r="IT161" s="268"/>
      <c r="IU161" s="268"/>
      <c r="IV161" s="268"/>
    </row>
    <row r="162" spans="1:256" s="267" customFormat="1">
      <c r="A162" s="268" t="s">
        <v>616</v>
      </c>
      <c r="B162" s="268">
        <v>2</v>
      </c>
      <c r="C162" s="268">
        <v>2.6</v>
      </c>
      <c r="D162" s="267">
        <v>2</v>
      </c>
      <c r="E162" s="268">
        <v>1.1499999999999999</v>
      </c>
      <c r="F162" s="267">
        <v>1.0560369691177922</v>
      </c>
      <c r="G162" s="268">
        <v>10</v>
      </c>
      <c r="H162" s="268">
        <v>2</v>
      </c>
      <c r="I162" s="268"/>
      <c r="M162" s="268"/>
      <c r="Q162" s="268"/>
      <c r="S162" s="268"/>
      <c r="T162" s="268"/>
      <c r="U162" s="268"/>
      <c r="V162" s="268"/>
      <c r="W162" s="268"/>
      <c r="X162" s="268"/>
      <c r="Y162" s="268"/>
      <c r="Z162" s="268"/>
      <c r="AA162" s="268"/>
      <c r="AB162" s="268"/>
      <c r="AC162" s="268"/>
      <c r="AD162" s="268"/>
      <c r="AE162" s="268"/>
      <c r="AF162" s="268"/>
      <c r="AG162" s="268"/>
      <c r="AH162" s="268"/>
      <c r="AI162" s="268"/>
      <c r="AJ162" s="268"/>
      <c r="AK162" s="268"/>
      <c r="AL162" s="268"/>
      <c r="AM162" s="268"/>
      <c r="AN162" s="268"/>
      <c r="AO162" s="268"/>
      <c r="AP162" s="268"/>
      <c r="AQ162" s="268"/>
      <c r="AR162" s="268"/>
      <c r="AS162" s="268"/>
      <c r="AT162" s="268"/>
      <c r="AU162" s="268"/>
      <c r="AV162" s="268"/>
      <c r="AW162" s="268"/>
      <c r="AX162" s="268"/>
      <c r="AY162" s="268"/>
      <c r="AZ162" s="268"/>
      <c r="BA162" s="268"/>
      <c r="BB162" s="268"/>
      <c r="BC162" s="268"/>
      <c r="BD162" s="268"/>
      <c r="BE162" s="268"/>
      <c r="BF162" s="268"/>
      <c r="BG162" s="268"/>
      <c r="BH162" s="268"/>
      <c r="BI162" s="268"/>
      <c r="BJ162" s="268"/>
      <c r="BK162" s="268"/>
      <c r="BL162" s="268"/>
      <c r="BM162" s="268"/>
      <c r="BN162" s="268"/>
      <c r="BO162" s="268"/>
      <c r="BP162" s="268"/>
      <c r="BQ162" s="268"/>
      <c r="BR162" s="268"/>
      <c r="BS162" s="268"/>
      <c r="BT162" s="268"/>
      <c r="BU162" s="268"/>
      <c r="BV162" s="268"/>
      <c r="BW162" s="268"/>
      <c r="BX162" s="268"/>
      <c r="BY162" s="268"/>
      <c r="BZ162" s="268"/>
      <c r="CA162" s="268"/>
      <c r="CB162" s="268"/>
      <c r="CC162" s="268"/>
      <c r="CD162" s="268"/>
      <c r="CE162" s="268"/>
      <c r="CF162" s="268"/>
      <c r="CG162" s="268"/>
      <c r="CH162" s="268"/>
      <c r="CI162" s="268"/>
      <c r="CJ162" s="268"/>
      <c r="CK162" s="268"/>
      <c r="CL162" s="268"/>
      <c r="CM162" s="268"/>
      <c r="CN162" s="268"/>
      <c r="CO162" s="268"/>
      <c r="CP162" s="268"/>
      <c r="CQ162" s="268"/>
      <c r="CR162" s="268"/>
      <c r="CS162" s="268"/>
      <c r="CT162" s="268"/>
      <c r="CU162" s="268"/>
      <c r="CV162" s="268"/>
      <c r="CW162" s="268"/>
      <c r="CX162" s="268"/>
      <c r="CY162" s="268"/>
      <c r="CZ162" s="268"/>
      <c r="DA162" s="268"/>
      <c r="DB162" s="268"/>
      <c r="DC162" s="268"/>
      <c r="DD162" s="268"/>
      <c r="DE162" s="268"/>
      <c r="DF162" s="268"/>
      <c r="DG162" s="268"/>
      <c r="DH162" s="268"/>
      <c r="DI162" s="268"/>
      <c r="DJ162" s="268"/>
      <c r="DK162" s="268"/>
      <c r="DL162" s="268"/>
      <c r="DM162" s="268"/>
      <c r="DN162" s="268"/>
      <c r="DO162" s="268"/>
      <c r="DP162" s="268"/>
      <c r="DQ162" s="268"/>
      <c r="DR162" s="268"/>
      <c r="DS162" s="268"/>
      <c r="DT162" s="268"/>
      <c r="DU162" s="268"/>
      <c r="DV162" s="268"/>
      <c r="DW162" s="268"/>
      <c r="DX162" s="268"/>
      <c r="DY162" s="268"/>
      <c r="DZ162" s="268"/>
      <c r="EA162" s="268"/>
      <c r="EB162" s="268"/>
      <c r="EC162" s="268"/>
      <c r="ED162" s="268"/>
      <c r="EE162" s="268"/>
      <c r="EF162" s="268"/>
      <c r="EG162" s="268"/>
      <c r="EH162" s="268"/>
      <c r="EI162" s="268"/>
      <c r="EJ162" s="268"/>
      <c r="EK162" s="268"/>
      <c r="EL162" s="268"/>
      <c r="EM162" s="268"/>
      <c r="EN162" s="268"/>
      <c r="EO162" s="268"/>
      <c r="EP162" s="268"/>
      <c r="EQ162" s="268"/>
      <c r="ER162" s="268"/>
      <c r="ES162" s="268"/>
      <c r="ET162" s="268"/>
      <c r="EU162" s="268"/>
      <c r="EV162" s="268"/>
      <c r="EW162" s="268"/>
      <c r="EX162" s="268"/>
      <c r="EY162" s="268"/>
      <c r="EZ162" s="268"/>
      <c r="FA162" s="268"/>
      <c r="FB162" s="268"/>
      <c r="FC162" s="268"/>
      <c r="FD162" s="268"/>
      <c r="FE162" s="268"/>
      <c r="FF162" s="268"/>
      <c r="FG162" s="268"/>
      <c r="FH162" s="268"/>
      <c r="FI162" s="268"/>
      <c r="FJ162" s="268"/>
      <c r="FK162" s="268"/>
      <c r="FL162" s="268"/>
      <c r="FM162" s="268"/>
      <c r="FN162" s="268"/>
      <c r="FO162" s="268"/>
      <c r="FP162" s="268"/>
      <c r="FQ162" s="268"/>
      <c r="FR162" s="268"/>
      <c r="FS162" s="268"/>
      <c r="FT162" s="268"/>
      <c r="FU162" s="268"/>
      <c r="FV162" s="268"/>
      <c r="FW162" s="268"/>
      <c r="FX162" s="268"/>
      <c r="FY162" s="268"/>
      <c r="FZ162" s="268"/>
      <c r="GA162" s="268"/>
      <c r="GB162" s="268"/>
      <c r="GC162" s="268"/>
      <c r="GD162" s="268"/>
      <c r="GE162" s="268"/>
      <c r="GF162" s="268"/>
      <c r="GG162" s="268"/>
      <c r="GH162" s="268"/>
      <c r="GI162" s="268"/>
      <c r="GJ162" s="268"/>
      <c r="GK162" s="268"/>
      <c r="GL162" s="268"/>
      <c r="GM162" s="268"/>
      <c r="GN162" s="268"/>
      <c r="GO162" s="268"/>
      <c r="GP162" s="268"/>
      <c r="GQ162" s="268"/>
      <c r="GR162" s="268"/>
      <c r="GS162" s="268"/>
      <c r="GT162" s="268"/>
      <c r="GU162" s="268"/>
      <c r="GV162" s="268"/>
      <c r="GW162" s="268"/>
      <c r="GX162" s="268"/>
      <c r="GY162" s="268"/>
      <c r="GZ162" s="268"/>
      <c r="HA162" s="268"/>
      <c r="HB162" s="268"/>
      <c r="HC162" s="268"/>
      <c r="HD162" s="268"/>
      <c r="HE162" s="268"/>
      <c r="HF162" s="268"/>
      <c r="HG162" s="268"/>
      <c r="HH162" s="268"/>
      <c r="HI162" s="268"/>
      <c r="HJ162" s="268"/>
      <c r="HK162" s="268"/>
      <c r="HL162" s="268"/>
      <c r="HM162" s="268"/>
      <c r="HN162" s="268"/>
      <c r="HO162" s="268"/>
      <c r="HP162" s="268"/>
      <c r="HQ162" s="268"/>
      <c r="HR162" s="268"/>
      <c r="HS162" s="268"/>
      <c r="HT162" s="268"/>
      <c r="HU162" s="268"/>
      <c r="HV162" s="268"/>
      <c r="HW162" s="268"/>
      <c r="HX162" s="268"/>
      <c r="HY162" s="268"/>
      <c r="HZ162" s="268"/>
      <c r="IA162" s="268"/>
      <c r="IB162" s="268"/>
      <c r="IC162" s="268"/>
      <c r="ID162" s="268"/>
      <c r="IE162" s="268"/>
      <c r="IF162" s="268"/>
      <c r="IG162" s="268"/>
      <c r="IH162" s="268"/>
      <c r="II162" s="268"/>
      <c r="IJ162" s="268"/>
      <c r="IK162" s="268"/>
      <c r="IL162" s="268"/>
      <c r="IM162" s="268"/>
      <c r="IN162" s="268"/>
      <c r="IO162" s="268"/>
      <c r="IP162" s="268"/>
      <c r="IQ162" s="268"/>
      <c r="IR162" s="268"/>
      <c r="IS162" s="268"/>
      <c r="IT162" s="268"/>
      <c r="IU162" s="268"/>
      <c r="IV162" s="268"/>
    </row>
    <row r="163" spans="1:256" s="267" customFormat="1">
      <c r="A163" s="268" t="s">
        <v>616</v>
      </c>
      <c r="B163" s="267">
        <v>13</v>
      </c>
      <c r="C163" s="267">
        <v>16</v>
      </c>
      <c r="D163" s="267">
        <v>2</v>
      </c>
      <c r="E163" s="268">
        <v>1.2</v>
      </c>
      <c r="F163" s="267">
        <v>1.4392092076043614</v>
      </c>
      <c r="G163" s="267">
        <v>11</v>
      </c>
      <c r="H163" s="267">
        <v>2</v>
      </c>
      <c r="I163" s="268"/>
      <c r="U163" s="268"/>
      <c r="Y163" s="268"/>
      <c r="AC163" s="268"/>
      <c r="AG163" s="268"/>
      <c r="AK163" s="268"/>
      <c r="AO163" s="268"/>
      <c r="AS163" s="268"/>
      <c r="AW163" s="268"/>
      <c r="BA163" s="268"/>
      <c r="BE163" s="268"/>
      <c r="BI163" s="268"/>
      <c r="BM163" s="268"/>
      <c r="BQ163" s="268"/>
      <c r="BU163" s="268"/>
      <c r="BY163" s="268"/>
      <c r="CC163" s="268"/>
      <c r="CG163" s="268"/>
      <c r="CK163" s="268"/>
      <c r="CO163" s="268"/>
      <c r="CS163" s="268"/>
      <c r="CW163" s="268"/>
      <c r="DA163" s="268"/>
      <c r="DE163" s="268"/>
      <c r="DI163" s="268"/>
      <c r="DM163" s="268"/>
      <c r="DQ163" s="268"/>
      <c r="DU163" s="268"/>
      <c r="DY163" s="268"/>
      <c r="EC163" s="268"/>
      <c r="EG163" s="268"/>
      <c r="EK163" s="268"/>
      <c r="EO163" s="268"/>
      <c r="ES163" s="268"/>
      <c r="EW163" s="268"/>
      <c r="FA163" s="268"/>
      <c r="FE163" s="268"/>
      <c r="FI163" s="268"/>
      <c r="FM163" s="268"/>
      <c r="FQ163" s="268"/>
      <c r="FU163" s="268"/>
      <c r="FY163" s="268"/>
      <c r="GC163" s="268"/>
      <c r="GG163" s="268"/>
      <c r="GK163" s="268"/>
      <c r="GO163" s="268"/>
      <c r="GS163" s="268"/>
      <c r="GW163" s="268"/>
      <c r="HA163" s="268"/>
      <c r="HE163" s="268"/>
      <c r="HI163" s="268"/>
      <c r="HM163" s="268"/>
      <c r="HQ163" s="268"/>
      <c r="HU163" s="268"/>
      <c r="HY163" s="268"/>
      <c r="IC163" s="268"/>
      <c r="IG163" s="268"/>
      <c r="IK163" s="268"/>
      <c r="IO163" s="268"/>
      <c r="IS163" s="268"/>
    </row>
    <row r="164" spans="1:256" s="267" customFormat="1">
      <c r="A164" s="268" t="s">
        <v>616</v>
      </c>
      <c r="B164" s="267">
        <v>11</v>
      </c>
      <c r="C164" s="267">
        <v>14</v>
      </c>
      <c r="D164" s="267">
        <v>2</v>
      </c>
      <c r="E164" s="268">
        <v>1.1000000000000001</v>
      </c>
      <c r="F164" s="268">
        <v>1.3904382621603799</v>
      </c>
      <c r="G164" s="268">
        <v>15</v>
      </c>
      <c r="H164" s="268">
        <v>2</v>
      </c>
      <c r="J164" s="265"/>
      <c r="K164" s="265"/>
      <c r="L164" s="265"/>
      <c r="M164" s="265"/>
      <c r="N164" s="265"/>
      <c r="O164" s="265"/>
      <c r="P164" s="265"/>
      <c r="Q164" s="265"/>
      <c r="R164" s="265"/>
    </row>
    <row r="165" spans="1:256" s="240" customFormat="1">
      <c r="A165" s="265" t="s">
        <v>588</v>
      </c>
      <c r="B165" s="240">
        <v>3.3</v>
      </c>
      <c r="C165" s="240" t="s">
        <v>18</v>
      </c>
      <c r="D165" s="240">
        <v>2</v>
      </c>
      <c r="E165" s="240">
        <v>1.0516666699999999</v>
      </c>
      <c r="F165" s="240">
        <v>0.74828675</v>
      </c>
      <c r="G165" s="240">
        <v>12</v>
      </c>
      <c r="H165" s="265">
        <v>2</v>
      </c>
      <c r="I165" s="265"/>
      <c r="J165" s="265"/>
      <c r="K165" s="265"/>
      <c r="L165" s="265"/>
      <c r="M165" s="265"/>
      <c r="N165" s="265"/>
      <c r="O165" s="265"/>
      <c r="P165" s="265"/>
      <c r="Q165" s="265"/>
      <c r="R165" s="265"/>
      <c r="S165" s="265"/>
      <c r="T165" s="265"/>
      <c r="U165" s="265"/>
      <c r="V165" s="265"/>
      <c r="W165" s="265"/>
      <c r="X165" s="265"/>
      <c r="Y165" s="265"/>
      <c r="Z165" s="265"/>
      <c r="AA165" s="265"/>
      <c r="AB165" s="265"/>
      <c r="AC165" s="265"/>
      <c r="AD165" s="265"/>
      <c r="AE165" s="265"/>
      <c r="AF165" s="265"/>
      <c r="AG165" s="265"/>
      <c r="AH165" s="265"/>
      <c r="AI165" s="265"/>
      <c r="AJ165" s="265"/>
      <c r="AK165" s="265"/>
      <c r="AL165" s="265"/>
      <c r="AM165" s="265"/>
      <c r="AN165" s="265"/>
      <c r="AO165" s="265"/>
      <c r="AP165" s="265"/>
      <c r="AQ165" s="265"/>
      <c r="AR165" s="265"/>
      <c r="AS165" s="265"/>
      <c r="AT165" s="265"/>
      <c r="AU165" s="265"/>
      <c r="AV165" s="265"/>
      <c r="AW165" s="265"/>
      <c r="AX165" s="265"/>
      <c r="AY165" s="265"/>
      <c r="AZ165" s="265"/>
      <c r="BA165" s="265"/>
      <c r="BB165" s="265"/>
      <c r="BC165" s="265"/>
      <c r="BD165" s="265"/>
      <c r="BE165" s="265"/>
      <c r="BF165" s="265"/>
      <c r="BG165" s="265"/>
      <c r="BH165" s="265"/>
      <c r="BI165" s="265"/>
      <c r="BJ165" s="265"/>
      <c r="BK165" s="265"/>
      <c r="BL165" s="265"/>
      <c r="BM165" s="265"/>
      <c r="BN165" s="265"/>
      <c r="BO165" s="265"/>
      <c r="BP165" s="265"/>
      <c r="BQ165" s="265"/>
      <c r="BR165" s="265"/>
      <c r="BS165" s="265"/>
      <c r="BT165" s="265"/>
      <c r="BU165" s="265"/>
      <c r="BV165" s="265"/>
      <c r="BW165" s="265"/>
      <c r="BX165" s="265"/>
      <c r="BY165" s="265"/>
      <c r="BZ165" s="265"/>
      <c r="CA165" s="265"/>
      <c r="CB165" s="265"/>
      <c r="CC165" s="265"/>
      <c r="CD165" s="265"/>
      <c r="CE165" s="265"/>
      <c r="CF165" s="265"/>
      <c r="CG165" s="265"/>
      <c r="CH165" s="265"/>
      <c r="CI165" s="265"/>
      <c r="CJ165" s="265"/>
      <c r="CK165" s="265"/>
      <c r="CL165" s="265"/>
      <c r="CM165" s="265"/>
      <c r="CN165" s="265"/>
      <c r="CO165" s="265"/>
      <c r="CP165" s="265"/>
      <c r="CQ165" s="265"/>
      <c r="CR165" s="265"/>
      <c r="CS165" s="265"/>
      <c r="CT165" s="265"/>
      <c r="CU165" s="265"/>
      <c r="CV165" s="265"/>
      <c r="CW165" s="265"/>
      <c r="CX165" s="265"/>
      <c r="CY165" s="265"/>
      <c r="CZ165" s="265"/>
      <c r="DA165" s="265"/>
      <c r="DB165" s="265"/>
      <c r="DC165" s="265"/>
      <c r="DD165" s="265"/>
      <c r="DE165" s="265"/>
      <c r="DF165" s="265"/>
      <c r="DG165" s="265"/>
      <c r="DH165" s="265"/>
      <c r="DI165" s="265"/>
      <c r="DJ165" s="265"/>
      <c r="DK165" s="265"/>
      <c r="DL165" s="265"/>
      <c r="DM165" s="265"/>
      <c r="DN165" s="265"/>
      <c r="DO165" s="265"/>
      <c r="DP165" s="265"/>
      <c r="DQ165" s="265"/>
      <c r="DR165" s="265"/>
      <c r="DS165" s="265"/>
      <c r="DT165" s="265"/>
      <c r="DU165" s="265"/>
      <c r="DV165" s="265"/>
      <c r="DW165" s="265"/>
      <c r="DX165" s="265"/>
      <c r="DY165" s="265"/>
      <c r="DZ165" s="265"/>
      <c r="EA165" s="265"/>
      <c r="EB165" s="265"/>
      <c r="EC165" s="265"/>
      <c r="ED165" s="265"/>
      <c r="EE165" s="265"/>
      <c r="EF165" s="265"/>
      <c r="EG165" s="265"/>
      <c r="EH165" s="265"/>
      <c r="EI165" s="265"/>
      <c r="EJ165" s="265"/>
      <c r="EK165" s="265"/>
      <c r="EL165" s="265"/>
      <c r="EM165" s="265"/>
      <c r="EN165" s="265"/>
      <c r="EO165" s="265"/>
      <c r="EP165" s="265"/>
      <c r="EQ165" s="265"/>
      <c r="ER165" s="265"/>
      <c r="ES165" s="265"/>
      <c r="ET165" s="265"/>
      <c r="EU165" s="265"/>
      <c r="EV165" s="265"/>
      <c r="EW165" s="265"/>
      <c r="EX165" s="265"/>
      <c r="EY165" s="265"/>
      <c r="EZ165" s="265"/>
      <c r="FA165" s="265"/>
      <c r="FB165" s="265"/>
      <c r="FC165" s="265"/>
      <c r="FD165" s="265"/>
      <c r="FE165" s="265"/>
      <c r="FF165" s="265"/>
      <c r="FG165" s="265"/>
      <c r="FH165" s="265"/>
      <c r="FI165" s="265"/>
      <c r="FJ165" s="265"/>
      <c r="FK165" s="265"/>
      <c r="FL165" s="265"/>
      <c r="FM165" s="265"/>
      <c r="FN165" s="265"/>
      <c r="FO165" s="265"/>
      <c r="FP165" s="265"/>
      <c r="FQ165" s="265"/>
      <c r="FR165" s="265"/>
      <c r="FS165" s="265"/>
      <c r="FT165" s="265"/>
      <c r="FU165" s="265"/>
      <c r="FV165" s="265"/>
      <c r="FW165" s="265"/>
      <c r="FX165" s="265"/>
      <c r="FY165" s="265"/>
      <c r="FZ165" s="265"/>
      <c r="GA165" s="265"/>
      <c r="GB165" s="265"/>
      <c r="GC165" s="265"/>
      <c r="GD165" s="265"/>
      <c r="GE165" s="265"/>
      <c r="GF165" s="265"/>
      <c r="GG165" s="265"/>
      <c r="GH165" s="265"/>
      <c r="GI165" s="265"/>
      <c r="GJ165" s="265"/>
      <c r="GK165" s="265"/>
      <c r="GL165" s="265"/>
      <c r="GM165" s="265"/>
      <c r="GN165" s="265"/>
      <c r="GO165" s="265"/>
      <c r="GP165" s="265"/>
      <c r="GQ165" s="265"/>
      <c r="GR165" s="265"/>
      <c r="GS165" s="265"/>
      <c r="GT165" s="265"/>
      <c r="GU165" s="265"/>
      <c r="GV165" s="265"/>
      <c r="GW165" s="265"/>
      <c r="GX165" s="265"/>
      <c r="GY165" s="265"/>
      <c r="GZ165" s="265"/>
      <c r="HA165" s="265"/>
      <c r="HB165" s="265"/>
      <c r="HC165" s="265"/>
      <c r="HD165" s="265"/>
      <c r="HE165" s="265"/>
      <c r="HF165" s="265"/>
      <c r="HG165" s="265"/>
      <c r="HH165" s="265"/>
      <c r="HI165" s="265"/>
      <c r="HJ165" s="265"/>
      <c r="HK165" s="265"/>
      <c r="HL165" s="265"/>
      <c r="HM165" s="265"/>
      <c r="HN165" s="265"/>
      <c r="HO165" s="265"/>
      <c r="HP165" s="265"/>
      <c r="HQ165" s="265"/>
      <c r="HR165" s="265"/>
      <c r="HS165" s="265"/>
      <c r="HT165" s="265"/>
      <c r="HU165" s="265"/>
      <c r="HV165" s="265"/>
      <c r="HW165" s="265"/>
      <c r="HX165" s="265"/>
      <c r="HY165" s="265"/>
      <c r="HZ165" s="265"/>
      <c r="IA165" s="265"/>
      <c r="IB165" s="265"/>
      <c r="IC165" s="265"/>
      <c r="ID165" s="265"/>
      <c r="IE165" s="265"/>
      <c r="IF165" s="265"/>
      <c r="IG165" s="265"/>
      <c r="IH165" s="265"/>
      <c r="II165" s="265"/>
      <c r="IJ165" s="265"/>
      <c r="IK165" s="265"/>
      <c r="IL165" s="265"/>
      <c r="IM165" s="265"/>
      <c r="IN165" s="265"/>
      <c r="IO165" s="265"/>
      <c r="IP165" s="265"/>
      <c r="IQ165" s="265"/>
      <c r="IR165" s="265"/>
      <c r="IS165" s="265"/>
      <c r="IT165" s="265"/>
      <c r="IU165" s="265"/>
      <c r="IV165" s="265"/>
    </row>
    <row r="166" spans="1:256" s="240" customFormat="1">
      <c r="A166" s="265" t="s">
        <v>588</v>
      </c>
      <c r="B166" s="240">
        <v>4.5999999999999996</v>
      </c>
      <c r="C166" s="240">
        <v>6.25</v>
      </c>
      <c r="D166" s="240">
        <v>2</v>
      </c>
      <c r="E166" s="240">
        <v>1.122222222</v>
      </c>
      <c r="F166" s="240">
        <v>0.92467326000000005</v>
      </c>
      <c r="G166" s="265">
        <v>21</v>
      </c>
      <c r="H166" s="265">
        <v>1</v>
      </c>
      <c r="I166" s="265"/>
      <c r="S166" s="265"/>
      <c r="T166" s="265"/>
      <c r="U166" s="265"/>
      <c r="V166" s="265"/>
      <c r="W166" s="265"/>
      <c r="X166" s="265"/>
      <c r="Y166" s="265"/>
      <c r="Z166" s="265"/>
      <c r="AA166" s="265"/>
      <c r="AB166" s="265"/>
      <c r="AC166" s="265"/>
      <c r="AD166" s="265"/>
      <c r="AE166" s="265"/>
      <c r="AF166" s="265"/>
      <c r="AG166" s="265"/>
      <c r="AH166" s="265"/>
      <c r="AI166" s="265"/>
      <c r="AJ166" s="265"/>
      <c r="AK166" s="265"/>
      <c r="AL166" s="265"/>
      <c r="AM166" s="265"/>
      <c r="AN166" s="265"/>
      <c r="AO166" s="265"/>
      <c r="AP166" s="265"/>
      <c r="AQ166" s="265"/>
      <c r="AR166" s="265"/>
      <c r="AS166" s="265"/>
      <c r="AT166" s="265"/>
      <c r="AU166" s="265"/>
      <c r="AV166" s="265"/>
      <c r="AW166" s="265"/>
      <c r="AX166" s="265"/>
      <c r="AY166" s="265"/>
      <c r="AZ166" s="265"/>
      <c r="BA166" s="265"/>
      <c r="BB166" s="265"/>
      <c r="BC166" s="265"/>
      <c r="BD166" s="265"/>
      <c r="BE166" s="265"/>
      <c r="BF166" s="265"/>
      <c r="BG166" s="265"/>
      <c r="BH166" s="265"/>
      <c r="BI166" s="265"/>
      <c r="BJ166" s="265"/>
      <c r="BK166" s="265"/>
      <c r="BL166" s="265"/>
      <c r="BM166" s="265"/>
      <c r="BN166" s="265"/>
      <c r="BO166" s="265"/>
      <c r="BP166" s="265"/>
      <c r="BQ166" s="265"/>
      <c r="BR166" s="265"/>
      <c r="BS166" s="265"/>
      <c r="BT166" s="265"/>
      <c r="BU166" s="265"/>
      <c r="BV166" s="265"/>
      <c r="BW166" s="265"/>
      <c r="BX166" s="265"/>
      <c r="BY166" s="265"/>
      <c r="BZ166" s="265"/>
      <c r="CA166" s="265"/>
      <c r="CB166" s="265"/>
      <c r="CC166" s="265"/>
      <c r="CD166" s="265"/>
      <c r="CE166" s="265"/>
      <c r="CF166" s="265"/>
      <c r="CG166" s="265"/>
      <c r="CH166" s="265"/>
      <c r="CI166" s="265"/>
      <c r="CJ166" s="265"/>
      <c r="CK166" s="265"/>
      <c r="CL166" s="265"/>
      <c r="CM166" s="265"/>
      <c r="CN166" s="265"/>
      <c r="CO166" s="265"/>
      <c r="CP166" s="265"/>
      <c r="CQ166" s="265"/>
      <c r="CR166" s="265"/>
      <c r="CS166" s="265"/>
      <c r="CT166" s="265"/>
      <c r="CU166" s="265"/>
      <c r="CV166" s="265"/>
      <c r="CW166" s="265"/>
      <c r="CX166" s="265"/>
      <c r="CY166" s="265"/>
      <c r="CZ166" s="265"/>
      <c r="DA166" s="265"/>
      <c r="DB166" s="265"/>
      <c r="DC166" s="265"/>
      <c r="DD166" s="265"/>
      <c r="DE166" s="265"/>
      <c r="DF166" s="265"/>
      <c r="DG166" s="265"/>
      <c r="DH166" s="265"/>
      <c r="DI166" s="265"/>
      <c r="DJ166" s="265"/>
      <c r="DK166" s="265"/>
      <c r="DL166" s="265"/>
      <c r="DM166" s="265"/>
      <c r="DN166" s="265"/>
      <c r="DO166" s="265"/>
      <c r="DP166" s="265"/>
      <c r="DQ166" s="265"/>
      <c r="DR166" s="265"/>
      <c r="DS166" s="265"/>
      <c r="DT166" s="265"/>
      <c r="DU166" s="265"/>
      <c r="DV166" s="265"/>
      <c r="DW166" s="265"/>
      <c r="DX166" s="265"/>
      <c r="DY166" s="265"/>
      <c r="DZ166" s="265"/>
      <c r="EA166" s="265"/>
      <c r="EB166" s="265"/>
      <c r="EC166" s="265"/>
      <c r="ED166" s="265"/>
      <c r="EE166" s="265"/>
      <c r="EF166" s="265"/>
      <c r="EG166" s="265"/>
      <c r="EH166" s="265"/>
      <c r="EI166" s="265"/>
      <c r="EJ166" s="265"/>
      <c r="EK166" s="265"/>
      <c r="EL166" s="265"/>
      <c r="EM166" s="265"/>
      <c r="EN166" s="265"/>
      <c r="EO166" s="265"/>
      <c r="EP166" s="265"/>
      <c r="EQ166" s="265"/>
      <c r="ER166" s="265"/>
      <c r="ES166" s="265"/>
      <c r="ET166" s="265"/>
      <c r="EU166" s="265"/>
      <c r="EV166" s="265"/>
      <c r="EW166" s="265"/>
      <c r="EX166" s="265"/>
      <c r="EY166" s="265"/>
      <c r="EZ166" s="265"/>
      <c r="FA166" s="265"/>
      <c r="FB166" s="265"/>
      <c r="FC166" s="265"/>
      <c r="FD166" s="265"/>
      <c r="FE166" s="265"/>
      <c r="FF166" s="265"/>
      <c r="FG166" s="265"/>
      <c r="FH166" s="265"/>
      <c r="FI166" s="265"/>
      <c r="FJ166" s="265"/>
      <c r="FK166" s="265"/>
      <c r="FL166" s="265"/>
      <c r="FM166" s="265"/>
      <c r="FN166" s="265"/>
      <c r="FO166" s="265"/>
      <c r="FP166" s="265"/>
      <c r="FQ166" s="265"/>
      <c r="FR166" s="265"/>
      <c r="FS166" s="265"/>
      <c r="FT166" s="265"/>
      <c r="FU166" s="265"/>
      <c r="FV166" s="265"/>
      <c r="FW166" s="265"/>
      <c r="FX166" s="265"/>
      <c r="FY166" s="265"/>
      <c r="FZ166" s="265"/>
      <c r="GA166" s="265"/>
      <c r="GB166" s="265"/>
      <c r="GC166" s="265"/>
      <c r="GD166" s="265"/>
      <c r="GE166" s="265"/>
      <c r="GF166" s="265"/>
      <c r="GG166" s="265"/>
      <c r="GH166" s="265"/>
      <c r="GI166" s="265"/>
      <c r="GJ166" s="265"/>
      <c r="GK166" s="265"/>
      <c r="GL166" s="265"/>
      <c r="GM166" s="265"/>
      <c r="GN166" s="265"/>
      <c r="GO166" s="265"/>
      <c r="GP166" s="265"/>
      <c r="GQ166" s="265"/>
      <c r="GR166" s="265"/>
      <c r="GS166" s="265"/>
      <c r="GT166" s="265"/>
      <c r="GU166" s="265"/>
      <c r="GV166" s="265"/>
      <c r="GW166" s="265"/>
      <c r="GX166" s="265"/>
      <c r="GY166" s="265"/>
      <c r="GZ166" s="265"/>
      <c r="HA166" s="265"/>
      <c r="HB166" s="265"/>
      <c r="HC166" s="265"/>
      <c r="HD166" s="265"/>
      <c r="HE166" s="265"/>
      <c r="HF166" s="265"/>
      <c r="HG166" s="265"/>
      <c r="HH166" s="265"/>
      <c r="HI166" s="265"/>
      <c r="HJ166" s="265"/>
      <c r="HK166" s="265"/>
      <c r="HL166" s="265"/>
      <c r="HM166" s="265"/>
      <c r="HN166" s="265"/>
      <c r="HO166" s="265"/>
      <c r="HP166" s="265"/>
      <c r="HQ166" s="265"/>
      <c r="HR166" s="265"/>
      <c r="HS166" s="265"/>
      <c r="HT166" s="265"/>
      <c r="HU166" s="265"/>
      <c r="HV166" s="265"/>
      <c r="HW166" s="265"/>
      <c r="HX166" s="265"/>
      <c r="HY166" s="265"/>
      <c r="HZ166" s="265"/>
      <c r="IA166" s="265"/>
      <c r="IB166" s="265"/>
      <c r="IC166" s="265"/>
      <c r="ID166" s="265"/>
      <c r="IE166" s="265"/>
      <c r="IF166" s="265"/>
      <c r="IG166" s="265"/>
      <c r="IH166" s="265"/>
      <c r="II166" s="265"/>
      <c r="IJ166" s="265"/>
      <c r="IK166" s="265"/>
      <c r="IL166" s="265"/>
      <c r="IM166" s="265"/>
      <c r="IN166" s="265"/>
      <c r="IO166" s="265"/>
      <c r="IP166" s="265"/>
      <c r="IQ166" s="265"/>
      <c r="IR166" s="265"/>
      <c r="IS166" s="265"/>
      <c r="IT166" s="265"/>
      <c r="IU166" s="265"/>
      <c r="IV166" s="265"/>
    </row>
    <row r="167" spans="1:256" s="240" customFormat="1">
      <c r="A167" s="265" t="s">
        <v>588</v>
      </c>
      <c r="B167" s="240">
        <v>12</v>
      </c>
      <c r="C167" s="240">
        <v>13</v>
      </c>
      <c r="D167" s="240">
        <v>2</v>
      </c>
      <c r="E167" s="265">
        <v>1.1000000000000001</v>
      </c>
      <c r="F167" s="240">
        <v>0.74609679494659298</v>
      </c>
      <c r="G167" s="265">
        <v>17</v>
      </c>
      <c r="H167" s="265">
        <v>4</v>
      </c>
      <c r="J167" s="271"/>
      <c r="K167" s="271"/>
      <c r="L167" s="271"/>
      <c r="M167" s="271"/>
      <c r="N167" s="271"/>
      <c r="O167" s="271"/>
      <c r="P167" s="271"/>
      <c r="Q167" s="271"/>
      <c r="R167" s="271"/>
    </row>
    <row r="168" spans="1:256" s="271" customFormat="1">
      <c r="A168" s="270" t="s">
        <v>614</v>
      </c>
      <c r="B168" s="271">
        <v>3.5</v>
      </c>
      <c r="C168" s="271">
        <v>4</v>
      </c>
      <c r="D168" s="271">
        <v>2</v>
      </c>
      <c r="E168" s="271">
        <v>1.24</v>
      </c>
      <c r="F168" s="271" t="s">
        <v>18</v>
      </c>
      <c r="G168" s="271">
        <v>8</v>
      </c>
      <c r="H168" s="270">
        <v>8</v>
      </c>
      <c r="J168" s="270"/>
      <c r="K168" s="270"/>
      <c r="L168" s="270"/>
      <c r="M168" s="270"/>
      <c r="N168" s="270"/>
      <c r="O168" s="270"/>
      <c r="P168" s="270"/>
      <c r="Q168" s="270"/>
      <c r="R168" s="270"/>
    </row>
    <row r="169" spans="1:256" s="271" customFormat="1">
      <c r="A169" s="270" t="s">
        <v>614</v>
      </c>
      <c r="B169" s="271">
        <v>5.7</v>
      </c>
      <c r="C169" s="271">
        <v>8.8000000000000007</v>
      </c>
      <c r="D169" s="271">
        <v>2</v>
      </c>
      <c r="E169" s="271">
        <v>1.0777777799999999</v>
      </c>
      <c r="F169" s="271">
        <v>1.24570494</v>
      </c>
      <c r="G169" s="271">
        <v>20</v>
      </c>
      <c r="H169" s="270">
        <v>1</v>
      </c>
      <c r="I169" s="270"/>
      <c r="J169" s="270"/>
      <c r="K169" s="270"/>
      <c r="L169" s="270"/>
      <c r="M169" s="270"/>
      <c r="N169" s="270"/>
      <c r="O169" s="270"/>
      <c r="P169" s="270"/>
      <c r="Q169" s="270"/>
      <c r="R169" s="270"/>
      <c r="S169" s="270"/>
      <c r="T169" s="270"/>
      <c r="U169" s="270"/>
      <c r="V169" s="270"/>
      <c r="W169" s="270"/>
      <c r="X169" s="270"/>
      <c r="Y169" s="270"/>
      <c r="Z169" s="270"/>
      <c r="AA169" s="270"/>
      <c r="AB169" s="270"/>
      <c r="AC169" s="270"/>
      <c r="AD169" s="270"/>
      <c r="AE169" s="270"/>
      <c r="AF169" s="270"/>
      <c r="AG169" s="270"/>
      <c r="AH169" s="270"/>
      <c r="AI169" s="270"/>
      <c r="AJ169" s="270"/>
      <c r="AK169" s="270"/>
      <c r="AL169" s="270"/>
      <c r="AM169" s="270"/>
      <c r="AN169" s="270"/>
      <c r="AO169" s="270"/>
      <c r="AP169" s="270"/>
      <c r="AQ169" s="270"/>
      <c r="AR169" s="270"/>
      <c r="AS169" s="270"/>
      <c r="AT169" s="270"/>
      <c r="AU169" s="270"/>
      <c r="AV169" s="270"/>
      <c r="AW169" s="270"/>
      <c r="AX169" s="270"/>
      <c r="AY169" s="270"/>
      <c r="AZ169" s="270"/>
      <c r="BA169" s="270"/>
      <c r="BB169" s="270"/>
      <c r="BC169" s="270"/>
      <c r="BD169" s="270"/>
      <c r="BE169" s="270"/>
      <c r="BF169" s="270"/>
      <c r="BG169" s="270"/>
      <c r="BH169" s="270"/>
      <c r="BI169" s="270"/>
      <c r="BJ169" s="270"/>
      <c r="BK169" s="270"/>
      <c r="BL169" s="270"/>
      <c r="BM169" s="270"/>
      <c r="BN169" s="270"/>
      <c r="BO169" s="270"/>
      <c r="BP169" s="270"/>
      <c r="BQ169" s="270"/>
      <c r="BR169" s="270"/>
      <c r="BS169" s="270"/>
      <c r="BT169" s="270"/>
      <c r="BU169" s="270"/>
      <c r="BV169" s="270"/>
      <c r="BW169" s="270"/>
      <c r="BX169" s="270"/>
      <c r="BY169" s="270"/>
      <c r="BZ169" s="270"/>
      <c r="CA169" s="270"/>
      <c r="CB169" s="270"/>
      <c r="CC169" s="270"/>
      <c r="CD169" s="270"/>
      <c r="CE169" s="270"/>
      <c r="CF169" s="270"/>
      <c r="CG169" s="270"/>
      <c r="CH169" s="270"/>
      <c r="CI169" s="270"/>
      <c r="CJ169" s="270"/>
      <c r="CK169" s="270"/>
      <c r="CL169" s="270"/>
      <c r="CM169" s="270"/>
      <c r="CN169" s="270"/>
      <c r="CO169" s="270"/>
      <c r="CP169" s="270"/>
      <c r="CQ169" s="270"/>
      <c r="CR169" s="270"/>
      <c r="CS169" s="270"/>
      <c r="CT169" s="270"/>
      <c r="CU169" s="270"/>
      <c r="CV169" s="270"/>
      <c r="CW169" s="270"/>
      <c r="CX169" s="270"/>
      <c r="CY169" s="270"/>
      <c r="CZ169" s="270"/>
      <c r="DA169" s="270"/>
      <c r="DB169" s="270"/>
      <c r="DC169" s="270"/>
      <c r="DD169" s="270"/>
      <c r="DE169" s="270"/>
      <c r="DF169" s="270"/>
      <c r="DG169" s="270"/>
      <c r="DH169" s="270"/>
      <c r="DI169" s="270"/>
      <c r="DJ169" s="270"/>
      <c r="DK169" s="270"/>
      <c r="DL169" s="270"/>
      <c r="DM169" s="270"/>
      <c r="DN169" s="270"/>
      <c r="DO169" s="270"/>
      <c r="DP169" s="270"/>
      <c r="DQ169" s="270"/>
      <c r="DR169" s="270"/>
      <c r="DS169" s="270"/>
      <c r="DT169" s="270"/>
      <c r="DU169" s="270"/>
      <c r="DV169" s="270"/>
      <c r="DW169" s="270"/>
      <c r="DX169" s="270"/>
      <c r="DY169" s="270"/>
      <c r="DZ169" s="270"/>
      <c r="EA169" s="270"/>
      <c r="EB169" s="270"/>
      <c r="EC169" s="270"/>
      <c r="ED169" s="270"/>
      <c r="EE169" s="270"/>
      <c r="EF169" s="270"/>
      <c r="EG169" s="270"/>
      <c r="EH169" s="270"/>
      <c r="EI169" s="270"/>
      <c r="EJ169" s="270"/>
      <c r="EK169" s="270"/>
      <c r="EL169" s="270"/>
      <c r="EM169" s="270"/>
      <c r="EN169" s="270"/>
      <c r="EO169" s="270"/>
      <c r="EP169" s="270"/>
      <c r="EQ169" s="270"/>
      <c r="ER169" s="270"/>
      <c r="ES169" s="270"/>
      <c r="ET169" s="270"/>
      <c r="EU169" s="270"/>
      <c r="EV169" s="270"/>
      <c r="EW169" s="270"/>
      <c r="EX169" s="270"/>
      <c r="EY169" s="270"/>
      <c r="EZ169" s="270"/>
      <c r="FA169" s="270"/>
      <c r="FB169" s="270"/>
      <c r="FC169" s="270"/>
      <c r="FD169" s="270"/>
      <c r="FE169" s="270"/>
      <c r="FF169" s="270"/>
      <c r="FG169" s="270"/>
      <c r="FH169" s="270"/>
      <c r="FI169" s="270"/>
      <c r="FJ169" s="270"/>
      <c r="FK169" s="270"/>
      <c r="FL169" s="270"/>
      <c r="FM169" s="270"/>
      <c r="FN169" s="270"/>
      <c r="FO169" s="270"/>
      <c r="FP169" s="270"/>
      <c r="FQ169" s="270"/>
      <c r="FR169" s="270"/>
      <c r="FS169" s="270"/>
      <c r="FT169" s="270"/>
      <c r="FU169" s="270"/>
      <c r="FV169" s="270"/>
      <c r="FW169" s="270"/>
      <c r="FX169" s="270"/>
      <c r="FY169" s="270"/>
      <c r="FZ169" s="270"/>
      <c r="GA169" s="270"/>
      <c r="GB169" s="270"/>
      <c r="GC169" s="270"/>
      <c r="GD169" s="270"/>
      <c r="GE169" s="270"/>
      <c r="GF169" s="270"/>
      <c r="GG169" s="270"/>
      <c r="GH169" s="270"/>
      <c r="GI169" s="270"/>
      <c r="GJ169" s="270"/>
      <c r="GK169" s="270"/>
      <c r="GL169" s="270"/>
      <c r="GM169" s="270"/>
      <c r="GN169" s="270"/>
      <c r="GO169" s="270"/>
      <c r="GP169" s="270"/>
      <c r="GQ169" s="270"/>
      <c r="GR169" s="270"/>
      <c r="GS169" s="270"/>
      <c r="GT169" s="270"/>
      <c r="GU169" s="270"/>
      <c r="GV169" s="270"/>
      <c r="GW169" s="270"/>
      <c r="GX169" s="270"/>
      <c r="GY169" s="270"/>
      <c r="GZ169" s="270"/>
      <c r="HA169" s="270"/>
      <c r="HB169" s="270"/>
      <c r="HC169" s="270"/>
      <c r="HD169" s="270"/>
      <c r="HE169" s="270"/>
      <c r="HF169" s="270"/>
      <c r="HG169" s="270"/>
      <c r="HH169" s="270"/>
      <c r="HI169" s="270"/>
      <c r="HJ169" s="270"/>
      <c r="HK169" s="270"/>
      <c r="HL169" s="270"/>
      <c r="HM169" s="270"/>
      <c r="HN169" s="270"/>
      <c r="HO169" s="270"/>
      <c r="HP169" s="270"/>
      <c r="HQ169" s="270"/>
      <c r="HR169" s="270"/>
      <c r="HS169" s="270"/>
      <c r="HT169" s="270"/>
      <c r="HU169" s="270"/>
      <c r="HV169" s="270"/>
      <c r="HW169" s="270"/>
      <c r="HX169" s="270"/>
      <c r="HY169" s="270"/>
      <c r="HZ169" s="270"/>
      <c r="IA169" s="270"/>
      <c r="IB169" s="270"/>
      <c r="IC169" s="270"/>
      <c r="ID169" s="270"/>
      <c r="IE169" s="270"/>
      <c r="IF169" s="270"/>
      <c r="IG169" s="270"/>
      <c r="IH169" s="270"/>
      <c r="II169" s="270"/>
      <c r="IJ169" s="270"/>
      <c r="IK169" s="270"/>
      <c r="IL169" s="270"/>
      <c r="IM169" s="270"/>
      <c r="IN169" s="270"/>
      <c r="IO169" s="270"/>
      <c r="IP169" s="270"/>
      <c r="IQ169" s="270"/>
      <c r="IR169" s="270"/>
      <c r="IS169" s="270"/>
      <c r="IT169" s="270"/>
      <c r="IU169" s="270"/>
      <c r="IV169" s="270"/>
    </row>
    <row r="170" spans="1:256" s="271" customFormat="1">
      <c r="A170" s="270" t="s">
        <v>614</v>
      </c>
      <c r="B170" s="271">
        <v>3.3</v>
      </c>
      <c r="C170" s="271" t="s">
        <v>18</v>
      </c>
      <c r="D170" s="271">
        <v>2</v>
      </c>
      <c r="E170" s="271">
        <v>1.0516666699999999</v>
      </c>
      <c r="F170" s="271">
        <v>0.74828675</v>
      </c>
      <c r="G170" s="271">
        <v>12</v>
      </c>
      <c r="H170" s="270">
        <v>8</v>
      </c>
      <c r="I170" s="270"/>
      <c r="J170" s="270"/>
      <c r="K170" s="270"/>
      <c r="L170" s="270"/>
      <c r="M170" s="270"/>
      <c r="N170" s="270"/>
      <c r="O170" s="270"/>
      <c r="P170" s="270"/>
      <c r="Q170" s="270"/>
      <c r="R170" s="270"/>
      <c r="S170" s="270"/>
      <c r="T170" s="270"/>
      <c r="U170" s="270"/>
      <c r="V170" s="270"/>
      <c r="W170" s="270"/>
      <c r="X170" s="270"/>
      <c r="Y170" s="270"/>
      <c r="Z170" s="270"/>
      <c r="AA170" s="270"/>
      <c r="AB170" s="270"/>
      <c r="AC170" s="270"/>
      <c r="AD170" s="270"/>
      <c r="AE170" s="270"/>
      <c r="AF170" s="270"/>
      <c r="AG170" s="270"/>
      <c r="AH170" s="270"/>
      <c r="AI170" s="270"/>
      <c r="AJ170" s="270"/>
      <c r="AK170" s="270"/>
      <c r="AL170" s="270"/>
      <c r="AM170" s="270"/>
      <c r="AN170" s="270"/>
      <c r="AO170" s="270"/>
      <c r="AP170" s="270"/>
      <c r="AQ170" s="270"/>
      <c r="AR170" s="270"/>
      <c r="AS170" s="270"/>
      <c r="AT170" s="270"/>
      <c r="AU170" s="270"/>
      <c r="AV170" s="270"/>
      <c r="AW170" s="270"/>
      <c r="AX170" s="270"/>
      <c r="AY170" s="270"/>
      <c r="AZ170" s="270"/>
      <c r="BA170" s="270"/>
      <c r="BB170" s="270"/>
      <c r="BC170" s="270"/>
      <c r="BD170" s="270"/>
      <c r="BE170" s="270"/>
      <c r="BF170" s="270"/>
      <c r="BG170" s="270"/>
      <c r="BH170" s="270"/>
      <c r="BI170" s="270"/>
      <c r="BJ170" s="270"/>
      <c r="BK170" s="270"/>
      <c r="BL170" s="270"/>
      <c r="BM170" s="270"/>
      <c r="BN170" s="270"/>
      <c r="BO170" s="270"/>
      <c r="BP170" s="270"/>
      <c r="BQ170" s="270"/>
      <c r="BR170" s="270"/>
      <c r="BS170" s="270"/>
      <c r="BT170" s="270"/>
      <c r="BU170" s="270"/>
      <c r="BV170" s="270"/>
      <c r="BW170" s="270"/>
      <c r="BX170" s="270"/>
      <c r="BY170" s="270"/>
      <c r="BZ170" s="270"/>
      <c r="CA170" s="270"/>
      <c r="CB170" s="270"/>
      <c r="CC170" s="270"/>
      <c r="CD170" s="270"/>
      <c r="CE170" s="270"/>
      <c r="CF170" s="270"/>
      <c r="CG170" s="270"/>
      <c r="CH170" s="270"/>
      <c r="CI170" s="270"/>
      <c r="CJ170" s="270"/>
      <c r="CK170" s="270"/>
      <c r="CL170" s="270"/>
      <c r="CM170" s="270"/>
      <c r="CN170" s="270"/>
      <c r="CO170" s="270"/>
      <c r="CP170" s="270"/>
      <c r="CQ170" s="270"/>
      <c r="CR170" s="270"/>
      <c r="CS170" s="270"/>
      <c r="CT170" s="270"/>
      <c r="CU170" s="270"/>
      <c r="CV170" s="270"/>
      <c r="CW170" s="270"/>
      <c r="CX170" s="270"/>
      <c r="CY170" s="270"/>
      <c r="CZ170" s="270"/>
      <c r="DA170" s="270"/>
      <c r="DB170" s="270"/>
      <c r="DC170" s="270"/>
      <c r="DD170" s="270"/>
      <c r="DE170" s="270"/>
      <c r="DF170" s="270"/>
      <c r="DG170" s="270"/>
      <c r="DH170" s="270"/>
      <c r="DI170" s="270"/>
      <c r="DJ170" s="270"/>
      <c r="DK170" s="270"/>
      <c r="DL170" s="270"/>
      <c r="DM170" s="270"/>
      <c r="DN170" s="270"/>
      <c r="DO170" s="270"/>
      <c r="DP170" s="270"/>
      <c r="DQ170" s="270"/>
      <c r="DR170" s="270"/>
      <c r="DS170" s="270"/>
      <c r="DT170" s="270"/>
      <c r="DU170" s="270"/>
      <c r="DV170" s="270"/>
      <c r="DW170" s="270"/>
      <c r="DX170" s="270"/>
      <c r="DY170" s="270"/>
      <c r="DZ170" s="270"/>
      <c r="EA170" s="270"/>
      <c r="EB170" s="270"/>
      <c r="EC170" s="270"/>
      <c r="ED170" s="270"/>
      <c r="EE170" s="270"/>
      <c r="EF170" s="270"/>
      <c r="EG170" s="270"/>
      <c r="EH170" s="270"/>
      <c r="EI170" s="270"/>
      <c r="EJ170" s="270"/>
      <c r="EK170" s="270"/>
      <c r="EL170" s="270"/>
      <c r="EM170" s="270"/>
      <c r="EN170" s="270"/>
      <c r="EO170" s="270"/>
      <c r="EP170" s="270"/>
      <c r="EQ170" s="270"/>
      <c r="ER170" s="270"/>
      <c r="ES170" s="270"/>
      <c r="ET170" s="270"/>
      <c r="EU170" s="270"/>
      <c r="EV170" s="270"/>
      <c r="EW170" s="270"/>
      <c r="EX170" s="270"/>
      <c r="EY170" s="270"/>
      <c r="EZ170" s="270"/>
      <c r="FA170" s="270"/>
      <c r="FB170" s="270"/>
      <c r="FC170" s="270"/>
      <c r="FD170" s="270"/>
      <c r="FE170" s="270"/>
      <c r="FF170" s="270"/>
      <c r="FG170" s="270"/>
      <c r="FH170" s="270"/>
      <c r="FI170" s="270"/>
      <c r="FJ170" s="270"/>
      <c r="FK170" s="270"/>
      <c r="FL170" s="270"/>
      <c r="FM170" s="270"/>
      <c r="FN170" s="270"/>
      <c r="FO170" s="270"/>
      <c r="FP170" s="270"/>
      <c r="FQ170" s="270"/>
      <c r="FR170" s="270"/>
      <c r="FS170" s="270"/>
      <c r="FT170" s="270"/>
      <c r="FU170" s="270"/>
      <c r="FV170" s="270"/>
      <c r="FW170" s="270"/>
      <c r="FX170" s="270"/>
      <c r="FY170" s="270"/>
      <c r="FZ170" s="270"/>
      <c r="GA170" s="270"/>
      <c r="GB170" s="270"/>
      <c r="GC170" s="270"/>
      <c r="GD170" s="270"/>
      <c r="GE170" s="270"/>
      <c r="GF170" s="270"/>
      <c r="GG170" s="270"/>
      <c r="GH170" s="270"/>
      <c r="GI170" s="270"/>
      <c r="GJ170" s="270"/>
      <c r="GK170" s="270"/>
      <c r="GL170" s="270"/>
      <c r="GM170" s="270"/>
      <c r="GN170" s="270"/>
      <c r="GO170" s="270"/>
      <c r="GP170" s="270"/>
      <c r="GQ170" s="270"/>
      <c r="GR170" s="270"/>
      <c r="GS170" s="270"/>
      <c r="GT170" s="270"/>
      <c r="GU170" s="270"/>
      <c r="GV170" s="270"/>
      <c r="GW170" s="270"/>
      <c r="GX170" s="270"/>
      <c r="GY170" s="270"/>
      <c r="GZ170" s="270"/>
      <c r="HA170" s="270"/>
      <c r="HB170" s="270"/>
      <c r="HC170" s="270"/>
      <c r="HD170" s="270"/>
      <c r="HE170" s="270"/>
      <c r="HF170" s="270"/>
      <c r="HG170" s="270"/>
      <c r="HH170" s="270"/>
      <c r="HI170" s="270"/>
      <c r="HJ170" s="270"/>
      <c r="HK170" s="270"/>
      <c r="HL170" s="270"/>
      <c r="HM170" s="270"/>
      <c r="HN170" s="270"/>
      <c r="HO170" s="270"/>
      <c r="HP170" s="270"/>
      <c r="HQ170" s="270"/>
      <c r="HR170" s="270"/>
      <c r="HS170" s="270"/>
      <c r="HT170" s="270"/>
      <c r="HU170" s="270"/>
      <c r="HV170" s="270"/>
      <c r="HW170" s="270"/>
      <c r="HX170" s="270"/>
      <c r="HY170" s="270"/>
      <c r="HZ170" s="270"/>
      <c r="IA170" s="270"/>
      <c r="IB170" s="270"/>
      <c r="IC170" s="270"/>
      <c r="ID170" s="270"/>
      <c r="IE170" s="270"/>
      <c r="IF170" s="270"/>
      <c r="IG170" s="270"/>
      <c r="IH170" s="270"/>
      <c r="II170" s="270"/>
      <c r="IJ170" s="270"/>
      <c r="IK170" s="270"/>
      <c r="IL170" s="270"/>
      <c r="IM170" s="270"/>
      <c r="IN170" s="270"/>
      <c r="IO170" s="270"/>
      <c r="IP170" s="270"/>
      <c r="IQ170" s="270"/>
      <c r="IR170" s="270"/>
      <c r="IS170" s="270"/>
      <c r="IT170" s="270"/>
      <c r="IU170" s="270"/>
      <c r="IV170" s="270"/>
    </row>
    <row r="171" spans="1:256" s="271" customFormat="1">
      <c r="A171" s="270" t="s">
        <v>614</v>
      </c>
      <c r="B171" s="271">
        <v>0.3</v>
      </c>
      <c r="C171" s="271">
        <v>2.4</v>
      </c>
      <c r="D171" s="271">
        <v>3</v>
      </c>
      <c r="E171" s="271">
        <v>1.25</v>
      </c>
      <c r="F171" s="271">
        <v>1.6422535700000001</v>
      </c>
      <c r="G171" s="271">
        <v>14</v>
      </c>
      <c r="H171" s="270">
        <v>2</v>
      </c>
      <c r="I171" s="270"/>
      <c r="J171" s="270"/>
      <c r="K171" s="270"/>
      <c r="L171" s="270"/>
      <c r="M171" s="270"/>
      <c r="N171" s="270"/>
      <c r="O171" s="270"/>
      <c r="P171" s="270"/>
      <c r="Q171" s="270"/>
      <c r="R171" s="270"/>
      <c r="S171" s="270"/>
      <c r="T171" s="270"/>
      <c r="U171" s="270"/>
      <c r="V171" s="270"/>
      <c r="W171" s="270"/>
      <c r="X171" s="270"/>
      <c r="Y171" s="270"/>
      <c r="Z171" s="270"/>
      <c r="AA171" s="270"/>
      <c r="AB171" s="270"/>
      <c r="AC171" s="270"/>
      <c r="AD171" s="270"/>
      <c r="AE171" s="270"/>
      <c r="AF171" s="270"/>
      <c r="AG171" s="270"/>
      <c r="AH171" s="270"/>
      <c r="AI171" s="270"/>
      <c r="AJ171" s="270"/>
      <c r="AK171" s="270"/>
      <c r="AL171" s="270"/>
      <c r="AM171" s="270"/>
      <c r="AN171" s="270"/>
      <c r="AO171" s="270"/>
      <c r="AP171" s="270"/>
      <c r="AQ171" s="270"/>
      <c r="AR171" s="270"/>
      <c r="AS171" s="270"/>
      <c r="AT171" s="270"/>
      <c r="AU171" s="270"/>
      <c r="AV171" s="270"/>
      <c r="AW171" s="270"/>
      <c r="AX171" s="270"/>
      <c r="AY171" s="270"/>
      <c r="AZ171" s="270"/>
      <c r="BA171" s="270"/>
      <c r="BB171" s="270"/>
      <c r="BC171" s="270"/>
      <c r="BD171" s="270"/>
      <c r="BE171" s="270"/>
      <c r="BF171" s="270"/>
      <c r="BG171" s="270"/>
      <c r="BH171" s="270"/>
      <c r="BI171" s="270"/>
      <c r="BJ171" s="270"/>
      <c r="BK171" s="270"/>
      <c r="BL171" s="270"/>
      <c r="BM171" s="270"/>
      <c r="BN171" s="270"/>
      <c r="BO171" s="270"/>
      <c r="BP171" s="270"/>
      <c r="BQ171" s="270"/>
      <c r="BR171" s="270"/>
      <c r="BS171" s="270"/>
      <c r="BT171" s="270"/>
      <c r="BU171" s="270"/>
      <c r="BV171" s="270"/>
      <c r="BW171" s="270"/>
      <c r="BX171" s="270"/>
      <c r="BY171" s="270"/>
      <c r="BZ171" s="270"/>
      <c r="CA171" s="270"/>
      <c r="CB171" s="270"/>
      <c r="CC171" s="270"/>
      <c r="CD171" s="270"/>
      <c r="CE171" s="270"/>
      <c r="CF171" s="270"/>
      <c r="CG171" s="270"/>
      <c r="CH171" s="270"/>
      <c r="CI171" s="270"/>
      <c r="CJ171" s="270"/>
      <c r="CK171" s="270"/>
      <c r="CL171" s="270"/>
      <c r="CM171" s="270"/>
      <c r="CN171" s="270"/>
      <c r="CO171" s="270"/>
      <c r="CP171" s="270"/>
      <c r="CQ171" s="270"/>
      <c r="CR171" s="270"/>
      <c r="CS171" s="270"/>
      <c r="CT171" s="270"/>
      <c r="CU171" s="270"/>
      <c r="CV171" s="270"/>
      <c r="CW171" s="270"/>
      <c r="CX171" s="270"/>
      <c r="CY171" s="270"/>
      <c r="CZ171" s="270"/>
      <c r="DA171" s="270"/>
      <c r="DB171" s="270"/>
      <c r="DC171" s="270"/>
      <c r="DD171" s="270"/>
      <c r="DE171" s="270"/>
      <c r="DF171" s="270"/>
      <c r="DG171" s="270"/>
      <c r="DH171" s="270"/>
      <c r="DI171" s="270"/>
      <c r="DJ171" s="270"/>
      <c r="DK171" s="270"/>
      <c r="DL171" s="270"/>
      <c r="DM171" s="270"/>
      <c r="DN171" s="270"/>
      <c r="DO171" s="270"/>
      <c r="DP171" s="270"/>
      <c r="DQ171" s="270"/>
      <c r="DR171" s="270"/>
      <c r="DS171" s="270"/>
      <c r="DT171" s="270"/>
      <c r="DU171" s="270"/>
      <c r="DV171" s="270"/>
      <c r="DW171" s="270"/>
      <c r="DX171" s="270"/>
      <c r="DY171" s="270"/>
      <c r="DZ171" s="270"/>
      <c r="EA171" s="270"/>
      <c r="EB171" s="270"/>
      <c r="EC171" s="270"/>
      <c r="ED171" s="270"/>
      <c r="EE171" s="270"/>
      <c r="EF171" s="270"/>
      <c r="EG171" s="270"/>
      <c r="EH171" s="270"/>
      <c r="EI171" s="270"/>
      <c r="EJ171" s="270"/>
      <c r="EK171" s="270"/>
      <c r="EL171" s="270"/>
      <c r="EM171" s="270"/>
      <c r="EN171" s="270"/>
      <c r="EO171" s="270"/>
      <c r="EP171" s="270"/>
      <c r="EQ171" s="270"/>
      <c r="ER171" s="270"/>
      <c r="ES171" s="270"/>
      <c r="ET171" s="270"/>
      <c r="EU171" s="270"/>
      <c r="EV171" s="270"/>
      <c r="EW171" s="270"/>
      <c r="EX171" s="270"/>
      <c r="EY171" s="270"/>
      <c r="EZ171" s="270"/>
      <c r="FA171" s="270"/>
      <c r="FB171" s="270"/>
      <c r="FC171" s="270"/>
      <c r="FD171" s="270"/>
      <c r="FE171" s="270"/>
      <c r="FF171" s="270"/>
      <c r="FG171" s="270"/>
      <c r="FH171" s="270"/>
      <c r="FI171" s="270"/>
      <c r="FJ171" s="270"/>
      <c r="FK171" s="270"/>
      <c r="FL171" s="270"/>
      <c r="FM171" s="270"/>
      <c r="FN171" s="270"/>
      <c r="FO171" s="270"/>
      <c r="FP171" s="270"/>
      <c r="FQ171" s="270"/>
      <c r="FR171" s="270"/>
      <c r="FS171" s="270"/>
      <c r="FT171" s="270"/>
      <c r="FU171" s="270"/>
      <c r="FV171" s="270"/>
      <c r="FW171" s="270"/>
      <c r="FX171" s="270"/>
      <c r="FY171" s="270"/>
      <c r="FZ171" s="270"/>
      <c r="GA171" s="270"/>
      <c r="GB171" s="270"/>
      <c r="GC171" s="270"/>
      <c r="GD171" s="270"/>
      <c r="GE171" s="270"/>
      <c r="GF171" s="270"/>
      <c r="GG171" s="270"/>
      <c r="GH171" s="270"/>
      <c r="GI171" s="270"/>
      <c r="GJ171" s="270"/>
      <c r="GK171" s="270"/>
      <c r="GL171" s="270"/>
      <c r="GM171" s="270"/>
      <c r="GN171" s="270"/>
      <c r="GO171" s="270"/>
      <c r="GP171" s="270"/>
      <c r="GQ171" s="270"/>
      <c r="GR171" s="270"/>
      <c r="GS171" s="270"/>
      <c r="GT171" s="270"/>
      <c r="GU171" s="270"/>
      <c r="GV171" s="270"/>
      <c r="GW171" s="270"/>
      <c r="GX171" s="270"/>
      <c r="GY171" s="270"/>
      <c r="GZ171" s="270"/>
      <c r="HA171" s="270"/>
      <c r="HB171" s="270"/>
      <c r="HC171" s="270"/>
      <c r="HD171" s="270"/>
      <c r="HE171" s="270"/>
      <c r="HF171" s="270"/>
      <c r="HG171" s="270"/>
      <c r="HH171" s="270"/>
      <c r="HI171" s="270"/>
      <c r="HJ171" s="270"/>
      <c r="HK171" s="270"/>
      <c r="HL171" s="270"/>
      <c r="HM171" s="270"/>
      <c r="HN171" s="270"/>
      <c r="HO171" s="270"/>
      <c r="HP171" s="270"/>
      <c r="HQ171" s="270"/>
      <c r="HR171" s="270"/>
      <c r="HS171" s="270"/>
      <c r="HT171" s="270"/>
      <c r="HU171" s="270"/>
      <c r="HV171" s="270"/>
      <c r="HW171" s="270"/>
      <c r="HX171" s="270"/>
      <c r="HY171" s="270"/>
      <c r="HZ171" s="270"/>
      <c r="IA171" s="270"/>
      <c r="IB171" s="270"/>
      <c r="IC171" s="270"/>
      <c r="ID171" s="270"/>
      <c r="IE171" s="270"/>
      <c r="IF171" s="270"/>
      <c r="IG171" s="270"/>
      <c r="IH171" s="270"/>
      <c r="II171" s="270"/>
      <c r="IJ171" s="270"/>
      <c r="IK171" s="270"/>
      <c r="IL171" s="270"/>
      <c r="IM171" s="270"/>
      <c r="IN171" s="270"/>
      <c r="IO171" s="270"/>
      <c r="IP171" s="270"/>
      <c r="IQ171" s="270"/>
      <c r="IR171" s="270"/>
      <c r="IS171" s="270"/>
      <c r="IT171" s="270"/>
      <c r="IU171" s="270"/>
      <c r="IV171" s="270"/>
    </row>
    <row r="172" spans="1:256" s="271" customFormat="1">
      <c r="A172" s="270" t="s">
        <v>614</v>
      </c>
      <c r="B172" s="271">
        <v>3.85</v>
      </c>
      <c r="C172" s="271">
        <v>6.35</v>
      </c>
      <c r="D172" s="271">
        <v>3</v>
      </c>
      <c r="E172" s="271">
        <v>1.36111111</v>
      </c>
      <c r="F172" s="271">
        <v>1.3427670300000001</v>
      </c>
      <c r="G172" s="271">
        <v>26</v>
      </c>
      <c r="H172" s="270">
        <v>3</v>
      </c>
      <c r="I172" s="270"/>
      <c r="J172" s="270"/>
      <c r="K172" s="270"/>
      <c r="L172" s="270"/>
      <c r="M172" s="270"/>
      <c r="N172" s="270"/>
      <c r="O172" s="270"/>
      <c r="P172" s="270"/>
      <c r="Q172" s="270"/>
      <c r="R172" s="270"/>
      <c r="S172" s="270"/>
      <c r="T172" s="270"/>
      <c r="U172" s="270"/>
      <c r="V172" s="270"/>
      <c r="W172" s="270"/>
      <c r="X172" s="270"/>
      <c r="Y172" s="270"/>
      <c r="Z172" s="270"/>
      <c r="AA172" s="270"/>
      <c r="AB172" s="270"/>
      <c r="AC172" s="270"/>
      <c r="AD172" s="270"/>
      <c r="AE172" s="270"/>
      <c r="AF172" s="270"/>
      <c r="AG172" s="270"/>
      <c r="AH172" s="270"/>
      <c r="AI172" s="270"/>
      <c r="AJ172" s="270"/>
      <c r="AK172" s="270"/>
      <c r="AL172" s="270"/>
      <c r="AM172" s="270"/>
      <c r="AN172" s="270"/>
      <c r="AO172" s="270"/>
      <c r="AP172" s="270"/>
      <c r="AQ172" s="270"/>
      <c r="AR172" s="270"/>
      <c r="AS172" s="270"/>
      <c r="AT172" s="270"/>
      <c r="AU172" s="270"/>
      <c r="AV172" s="270"/>
      <c r="AW172" s="270"/>
      <c r="AX172" s="270"/>
      <c r="AY172" s="270"/>
      <c r="AZ172" s="270"/>
      <c r="BA172" s="270"/>
      <c r="BB172" s="270"/>
      <c r="BC172" s="270"/>
      <c r="BD172" s="270"/>
      <c r="BE172" s="270"/>
      <c r="BF172" s="270"/>
      <c r="BG172" s="270"/>
      <c r="BH172" s="270"/>
      <c r="BI172" s="270"/>
      <c r="BJ172" s="270"/>
      <c r="BK172" s="270"/>
      <c r="BL172" s="270"/>
      <c r="BM172" s="270"/>
      <c r="BN172" s="270"/>
      <c r="BO172" s="270"/>
      <c r="BP172" s="270"/>
      <c r="BQ172" s="270"/>
      <c r="BR172" s="270"/>
      <c r="BS172" s="270"/>
      <c r="BT172" s="270"/>
      <c r="BU172" s="270"/>
      <c r="BV172" s="270"/>
      <c r="BW172" s="270"/>
      <c r="BX172" s="270"/>
      <c r="BY172" s="270"/>
      <c r="BZ172" s="270"/>
      <c r="CA172" s="270"/>
      <c r="CB172" s="270"/>
      <c r="CC172" s="270"/>
      <c r="CD172" s="270"/>
      <c r="CE172" s="270"/>
      <c r="CF172" s="270"/>
      <c r="CG172" s="270"/>
      <c r="CH172" s="270"/>
      <c r="CI172" s="270"/>
      <c r="CJ172" s="270"/>
      <c r="CK172" s="270"/>
      <c r="CL172" s="270"/>
      <c r="CM172" s="270"/>
      <c r="CN172" s="270"/>
      <c r="CO172" s="270"/>
      <c r="CP172" s="270"/>
      <c r="CQ172" s="270"/>
      <c r="CR172" s="270"/>
      <c r="CS172" s="270"/>
      <c r="CT172" s="270"/>
      <c r="CU172" s="270"/>
      <c r="CV172" s="270"/>
      <c r="CW172" s="270"/>
      <c r="CX172" s="270"/>
      <c r="CY172" s="270"/>
      <c r="CZ172" s="270"/>
      <c r="DA172" s="270"/>
      <c r="DB172" s="270"/>
      <c r="DC172" s="270"/>
      <c r="DD172" s="270"/>
      <c r="DE172" s="270"/>
      <c r="DF172" s="270"/>
      <c r="DG172" s="270"/>
      <c r="DH172" s="270"/>
      <c r="DI172" s="270"/>
      <c r="DJ172" s="270"/>
      <c r="DK172" s="270"/>
      <c r="DL172" s="270"/>
      <c r="DM172" s="270"/>
      <c r="DN172" s="270"/>
      <c r="DO172" s="270"/>
      <c r="DP172" s="270"/>
      <c r="DQ172" s="270"/>
      <c r="DR172" s="270"/>
      <c r="DS172" s="270"/>
      <c r="DT172" s="270"/>
      <c r="DU172" s="270"/>
      <c r="DV172" s="270"/>
      <c r="DW172" s="270"/>
      <c r="DX172" s="270"/>
      <c r="DY172" s="270"/>
      <c r="DZ172" s="270"/>
      <c r="EA172" s="270"/>
      <c r="EB172" s="270"/>
      <c r="EC172" s="270"/>
      <c r="ED172" s="270"/>
      <c r="EE172" s="270"/>
      <c r="EF172" s="270"/>
      <c r="EG172" s="270"/>
      <c r="EH172" s="270"/>
      <c r="EI172" s="270"/>
      <c r="EJ172" s="270"/>
      <c r="EK172" s="270"/>
      <c r="EL172" s="270"/>
      <c r="EM172" s="270"/>
      <c r="EN172" s="270"/>
      <c r="EO172" s="270"/>
      <c r="EP172" s="270"/>
      <c r="EQ172" s="270"/>
      <c r="ER172" s="270"/>
      <c r="ES172" s="270"/>
      <c r="ET172" s="270"/>
      <c r="EU172" s="270"/>
      <c r="EV172" s="270"/>
      <c r="EW172" s="270"/>
      <c r="EX172" s="270"/>
      <c r="EY172" s="270"/>
      <c r="EZ172" s="270"/>
      <c r="FA172" s="270"/>
      <c r="FB172" s="270"/>
      <c r="FC172" s="270"/>
      <c r="FD172" s="270"/>
      <c r="FE172" s="270"/>
      <c r="FF172" s="270"/>
      <c r="FG172" s="270"/>
      <c r="FH172" s="270"/>
      <c r="FI172" s="270"/>
      <c r="FJ172" s="270"/>
      <c r="FK172" s="270"/>
      <c r="FL172" s="270"/>
      <c r="FM172" s="270"/>
      <c r="FN172" s="270"/>
      <c r="FO172" s="270"/>
      <c r="FP172" s="270"/>
      <c r="FQ172" s="270"/>
      <c r="FR172" s="270"/>
      <c r="FS172" s="270"/>
      <c r="FT172" s="270"/>
      <c r="FU172" s="270"/>
      <c r="FV172" s="270"/>
      <c r="FW172" s="270"/>
      <c r="FX172" s="270"/>
      <c r="FY172" s="270"/>
      <c r="FZ172" s="270"/>
      <c r="GA172" s="270"/>
      <c r="GB172" s="270"/>
      <c r="GC172" s="270"/>
      <c r="GD172" s="270"/>
      <c r="GE172" s="270"/>
      <c r="GF172" s="270"/>
      <c r="GG172" s="270"/>
      <c r="GH172" s="270"/>
      <c r="GI172" s="270"/>
      <c r="GJ172" s="270"/>
      <c r="GK172" s="270"/>
      <c r="GL172" s="270"/>
      <c r="GM172" s="270"/>
      <c r="GN172" s="270"/>
      <c r="GO172" s="270"/>
      <c r="GP172" s="270"/>
      <c r="GQ172" s="270"/>
      <c r="GR172" s="270"/>
      <c r="GS172" s="270"/>
      <c r="GT172" s="270"/>
      <c r="GU172" s="270"/>
      <c r="GV172" s="270"/>
      <c r="GW172" s="270"/>
      <c r="GX172" s="270"/>
      <c r="GY172" s="270"/>
      <c r="GZ172" s="270"/>
      <c r="HA172" s="270"/>
      <c r="HB172" s="270"/>
      <c r="HC172" s="270"/>
      <c r="HD172" s="270"/>
      <c r="HE172" s="270"/>
      <c r="HF172" s="270"/>
      <c r="HG172" s="270"/>
      <c r="HH172" s="270"/>
      <c r="HI172" s="270"/>
      <c r="HJ172" s="270"/>
      <c r="HK172" s="270"/>
      <c r="HL172" s="270"/>
      <c r="HM172" s="270"/>
      <c r="HN172" s="270"/>
      <c r="HO172" s="270"/>
      <c r="HP172" s="270"/>
      <c r="HQ172" s="270"/>
      <c r="HR172" s="270"/>
      <c r="HS172" s="270"/>
      <c r="HT172" s="270"/>
      <c r="HU172" s="270"/>
      <c r="HV172" s="270"/>
      <c r="HW172" s="270"/>
      <c r="HX172" s="270"/>
      <c r="HY172" s="270"/>
      <c r="HZ172" s="270"/>
      <c r="IA172" s="270"/>
      <c r="IB172" s="270"/>
      <c r="IC172" s="270"/>
      <c r="ID172" s="270"/>
      <c r="IE172" s="270"/>
      <c r="IF172" s="270"/>
      <c r="IG172" s="270"/>
      <c r="IH172" s="270"/>
      <c r="II172" s="270"/>
      <c r="IJ172" s="270"/>
      <c r="IK172" s="270"/>
      <c r="IL172" s="270"/>
      <c r="IM172" s="270"/>
      <c r="IN172" s="270"/>
      <c r="IO172" s="270"/>
      <c r="IP172" s="270"/>
      <c r="IQ172" s="270"/>
      <c r="IR172" s="270"/>
      <c r="IS172" s="270"/>
      <c r="IT172" s="270"/>
      <c r="IU172" s="270"/>
      <c r="IV172" s="270"/>
    </row>
    <row r="173" spans="1:256" s="271" customFormat="1">
      <c r="A173" s="270" t="s">
        <v>614</v>
      </c>
      <c r="B173" s="271">
        <v>5.8</v>
      </c>
      <c r="C173" s="271">
        <v>8.5</v>
      </c>
      <c r="D173" s="271">
        <v>2</v>
      </c>
      <c r="E173" s="271">
        <v>1.0011111109999999</v>
      </c>
      <c r="F173" s="271" t="s">
        <v>18</v>
      </c>
      <c r="G173" s="271">
        <v>5</v>
      </c>
      <c r="H173" s="270">
        <v>30</v>
      </c>
      <c r="I173" s="270"/>
      <c r="J173" s="270"/>
      <c r="K173" s="270"/>
      <c r="L173" s="270"/>
      <c r="M173" s="270"/>
      <c r="N173" s="270"/>
      <c r="O173" s="270"/>
      <c r="P173" s="270"/>
      <c r="Q173" s="270"/>
      <c r="R173" s="270"/>
      <c r="S173" s="270"/>
      <c r="T173" s="270"/>
      <c r="U173" s="270"/>
      <c r="V173" s="270"/>
      <c r="W173" s="270"/>
      <c r="X173" s="270"/>
      <c r="Y173" s="270"/>
      <c r="Z173" s="270"/>
      <c r="AA173" s="270"/>
      <c r="AB173" s="270"/>
      <c r="AC173" s="270"/>
      <c r="AD173" s="270"/>
      <c r="AE173" s="270"/>
      <c r="AF173" s="270"/>
      <c r="AG173" s="270"/>
      <c r="AH173" s="270"/>
      <c r="AI173" s="270"/>
      <c r="AJ173" s="270"/>
      <c r="AK173" s="270"/>
      <c r="AL173" s="270"/>
      <c r="AM173" s="270"/>
      <c r="AN173" s="270"/>
      <c r="AO173" s="270"/>
      <c r="AP173" s="270"/>
      <c r="AQ173" s="270"/>
      <c r="AR173" s="270"/>
      <c r="AS173" s="270"/>
      <c r="AT173" s="270"/>
      <c r="AU173" s="270"/>
      <c r="AV173" s="270"/>
      <c r="AW173" s="270"/>
      <c r="AX173" s="270"/>
      <c r="AY173" s="270"/>
      <c r="AZ173" s="270"/>
      <c r="BA173" s="270"/>
      <c r="BB173" s="270"/>
      <c r="BC173" s="270"/>
      <c r="BD173" s="270"/>
      <c r="BE173" s="270"/>
      <c r="BF173" s="270"/>
      <c r="BG173" s="270"/>
      <c r="BH173" s="270"/>
      <c r="BI173" s="270"/>
      <c r="BJ173" s="270"/>
      <c r="BK173" s="270"/>
      <c r="BL173" s="270"/>
      <c r="BM173" s="270"/>
      <c r="BN173" s="270"/>
      <c r="BO173" s="270"/>
      <c r="BP173" s="270"/>
      <c r="BQ173" s="270"/>
      <c r="BR173" s="270"/>
      <c r="BS173" s="270"/>
      <c r="BT173" s="270"/>
      <c r="BU173" s="270"/>
      <c r="BV173" s="270"/>
      <c r="BW173" s="270"/>
      <c r="BX173" s="270"/>
      <c r="BY173" s="270"/>
      <c r="BZ173" s="270"/>
      <c r="CA173" s="270"/>
      <c r="CB173" s="270"/>
      <c r="CC173" s="270"/>
      <c r="CD173" s="270"/>
      <c r="CE173" s="270"/>
      <c r="CF173" s="270"/>
      <c r="CG173" s="270"/>
      <c r="CH173" s="270"/>
      <c r="CI173" s="270"/>
      <c r="CJ173" s="270"/>
      <c r="CK173" s="270"/>
      <c r="CL173" s="270"/>
      <c r="CM173" s="270"/>
      <c r="CN173" s="270"/>
      <c r="CO173" s="270"/>
      <c r="CP173" s="270"/>
      <c r="CQ173" s="270"/>
      <c r="CR173" s="270"/>
      <c r="CS173" s="270"/>
      <c r="CT173" s="270"/>
      <c r="CU173" s="270"/>
      <c r="CV173" s="270"/>
      <c r="CW173" s="270"/>
      <c r="CX173" s="270"/>
      <c r="CY173" s="270"/>
      <c r="CZ173" s="270"/>
      <c r="DA173" s="270"/>
      <c r="DB173" s="270"/>
      <c r="DC173" s="270"/>
      <c r="DD173" s="270"/>
      <c r="DE173" s="270"/>
      <c r="DF173" s="270"/>
      <c r="DG173" s="270"/>
      <c r="DH173" s="270"/>
      <c r="DI173" s="270"/>
      <c r="DJ173" s="270"/>
      <c r="DK173" s="270"/>
      <c r="DL173" s="270"/>
      <c r="DM173" s="270"/>
      <c r="DN173" s="270"/>
      <c r="DO173" s="270"/>
      <c r="DP173" s="270"/>
      <c r="DQ173" s="270"/>
      <c r="DR173" s="270"/>
      <c r="DS173" s="270"/>
      <c r="DT173" s="270"/>
      <c r="DU173" s="270"/>
      <c r="DV173" s="270"/>
      <c r="DW173" s="270"/>
      <c r="DX173" s="270"/>
      <c r="DY173" s="270"/>
      <c r="DZ173" s="270"/>
      <c r="EA173" s="270"/>
      <c r="EB173" s="270"/>
      <c r="EC173" s="270"/>
      <c r="ED173" s="270"/>
      <c r="EE173" s="270"/>
      <c r="EF173" s="270"/>
      <c r="EG173" s="270"/>
      <c r="EH173" s="270"/>
      <c r="EI173" s="270"/>
      <c r="EJ173" s="270"/>
      <c r="EK173" s="270"/>
      <c r="EL173" s="270"/>
      <c r="EM173" s="270"/>
      <c r="EN173" s="270"/>
      <c r="EO173" s="270"/>
      <c r="EP173" s="270"/>
      <c r="EQ173" s="270"/>
      <c r="ER173" s="270"/>
      <c r="ES173" s="270"/>
      <c r="ET173" s="270"/>
      <c r="EU173" s="270"/>
      <c r="EV173" s="270"/>
      <c r="EW173" s="270"/>
      <c r="EX173" s="270"/>
      <c r="EY173" s="270"/>
      <c r="EZ173" s="270"/>
      <c r="FA173" s="270"/>
      <c r="FB173" s="270"/>
      <c r="FC173" s="270"/>
      <c r="FD173" s="270"/>
      <c r="FE173" s="270"/>
      <c r="FF173" s="270"/>
      <c r="FG173" s="270"/>
      <c r="FH173" s="270"/>
      <c r="FI173" s="270"/>
      <c r="FJ173" s="270"/>
      <c r="FK173" s="270"/>
      <c r="FL173" s="270"/>
      <c r="FM173" s="270"/>
      <c r="FN173" s="270"/>
      <c r="FO173" s="270"/>
      <c r="FP173" s="270"/>
      <c r="FQ173" s="270"/>
      <c r="FR173" s="270"/>
      <c r="FS173" s="270"/>
      <c r="FT173" s="270"/>
      <c r="FU173" s="270"/>
      <c r="FV173" s="270"/>
      <c r="FW173" s="270"/>
      <c r="FX173" s="270"/>
      <c r="FY173" s="270"/>
      <c r="FZ173" s="270"/>
      <c r="GA173" s="270"/>
      <c r="GB173" s="270"/>
      <c r="GC173" s="270"/>
      <c r="GD173" s="270"/>
      <c r="GE173" s="270"/>
      <c r="GF173" s="270"/>
      <c r="GG173" s="270"/>
      <c r="GH173" s="270"/>
      <c r="GI173" s="270"/>
      <c r="GJ173" s="270"/>
      <c r="GK173" s="270"/>
      <c r="GL173" s="270"/>
      <c r="GM173" s="270"/>
      <c r="GN173" s="270"/>
      <c r="GO173" s="270"/>
      <c r="GP173" s="270"/>
      <c r="GQ173" s="270"/>
      <c r="GR173" s="270"/>
      <c r="GS173" s="270"/>
      <c r="GT173" s="270"/>
      <c r="GU173" s="270"/>
      <c r="GV173" s="270"/>
      <c r="GW173" s="270"/>
      <c r="GX173" s="270"/>
      <c r="GY173" s="270"/>
      <c r="GZ173" s="270"/>
      <c r="HA173" s="270"/>
      <c r="HB173" s="270"/>
      <c r="HC173" s="270"/>
      <c r="HD173" s="270"/>
      <c r="HE173" s="270"/>
      <c r="HF173" s="270"/>
      <c r="HG173" s="270"/>
      <c r="HH173" s="270"/>
      <c r="HI173" s="270"/>
      <c r="HJ173" s="270"/>
      <c r="HK173" s="270"/>
      <c r="HL173" s="270"/>
      <c r="HM173" s="270"/>
      <c r="HN173" s="270"/>
      <c r="HO173" s="270"/>
      <c r="HP173" s="270"/>
      <c r="HQ173" s="270"/>
      <c r="HR173" s="270"/>
      <c r="HS173" s="270"/>
      <c r="HT173" s="270"/>
      <c r="HU173" s="270"/>
      <c r="HV173" s="270"/>
      <c r="HW173" s="270"/>
      <c r="HX173" s="270"/>
      <c r="HY173" s="270"/>
      <c r="HZ173" s="270"/>
      <c r="IA173" s="270"/>
      <c r="IB173" s="270"/>
      <c r="IC173" s="270"/>
      <c r="ID173" s="270"/>
      <c r="IE173" s="270"/>
      <c r="IF173" s="270"/>
      <c r="IG173" s="270"/>
      <c r="IH173" s="270"/>
      <c r="II173" s="270"/>
      <c r="IJ173" s="270"/>
      <c r="IK173" s="270"/>
      <c r="IL173" s="270"/>
      <c r="IM173" s="270"/>
      <c r="IN173" s="270"/>
      <c r="IO173" s="270"/>
      <c r="IP173" s="270"/>
      <c r="IQ173" s="270"/>
      <c r="IR173" s="270"/>
      <c r="IS173" s="270"/>
      <c r="IT173" s="270"/>
      <c r="IU173" s="270"/>
      <c r="IV173" s="270"/>
    </row>
    <row r="174" spans="1:256" s="271" customFormat="1">
      <c r="A174" s="270" t="s">
        <v>614</v>
      </c>
      <c r="B174" s="270">
        <v>5</v>
      </c>
      <c r="C174" s="270">
        <v>7</v>
      </c>
      <c r="D174" s="270">
        <v>3</v>
      </c>
      <c r="E174" s="270">
        <v>1.2855555999999999</v>
      </c>
      <c r="F174" s="271">
        <v>1.9428136600000001</v>
      </c>
      <c r="G174" s="270">
        <v>15</v>
      </c>
      <c r="H174" s="270">
        <v>3</v>
      </c>
      <c r="I174" s="270"/>
      <c r="J174" s="270"/>
      <c r="K174" s="270"/>
      <c r="L174" s="270"/>
      <c r="M174" s="270"/>
      <c r="N174" s="270"/>
      <c r="O174" s="270"/>
      <c r="P174" s="270"/>
      <c r="Q174" s="270"/>
      <c r="R174" s="270"/>
      <c r="S174" s="270"/>
      <c r="T174" s="270"/>
      <c r="U174" s="270"/>
      <c r="V174" s="270"/>
      <c r="W174" s="270"/>
      <c r="X174" s="270"/>
      <c r="Y174" s="270"/>
      <c r="Z174" s="270"/>
      <c r="AA174" s="270"/>
      <c r="AB174" s="270"/>
      <c r="AC174" s="270"/>
      <c r="AD174" s="270"/>
      <c r="AE174" s="270"/>
      <c r="AF174" s="270"/>
      <c r="AG174" s="270"/>
      <c r="AH174" s="270"/>
      <c r="AI174" s="270"/>
      <c r="AJ174" s="270"/>
      <c r="AK174" s="270"/>
      <c r="AL174" s="270"/>
      <c r="AM174" s="270"/>
      <c r="AN174" s="270"/>
      <c r="AO174" s="270"/>
      <c r="AP174" s="270"/>
      <c r="AQ174" s="270"/>
      <c r="AR174" s="270"/>
      <c r="AS174" s="270"/>
      <c r="AT174" s="270"/>
      <c r="AU174" s="270"/>
      <c r="AV174" s="270"/>
      <c r="AW174" s="270"/>
      <c r="AX174" s="270"/>
      <c r="AY174" s="270"/>
      <c r="AZ174" s="270"/>
      <c r="BA174" s="270"/>
      <c r="BB174" s="270"/>
      <c r="BC174" s="270"/>
      <c r="BD174" s="270"/>
      <c r="BE174" s="270"/>
      <c r="BF174" s="270"/>
      <c r="BG174" s="270"/>
      <c r="BH174" s="270"/>
      <c r="BI174" s="270"/>
      <c r="BJ174" s="270"/>
      <c r="BK174" s="270"/>
      <c r="BL174" s="270"/>
      <c r="BM174" s="270"/>
      <c r="BN174" s="270"/>
      <c r="BO174" s="270"/>
      <c r="BP174" s="270"/>
      <c r="BQ174" s="270"/>
      <c r="BR174" s="270"/>
      <c r="BS174" s="270"/>
      <c r="BT174" s="270"/>
      <c r="BU174" s="270"/>
      <c r="BV174" s="270"/>
      <c r="BW174" s="270"/>
      <c r="BX174" s="270"/>
      <c r="BY174" s="270"/>
      <c r="BZ174" s="270"/>
      <c r="CA174" s="270"/>
      <c r="CB174" s="270"/>
      <c r="CC174" s="270"/>
      <c r="CD174" s="270"/>
      <c r="CE174" s="270"/>
      <c r="CF174" s="270"/>
      <c r="CG174" s="270"/>
      <c r="CH174" s="270"/>
      <c r="CI174" s="270"/>
      <c r="CJ174" s="270"/>
      <c r="CK174" s="270"/>
      <c r="CL174" s="270"/>
      <c r="CM174" s="270"/>
      <c r="CN174" s="270"/>
      <c r="CO174" s="270"/>
      <c r="CP174" s="270"/>
      <c r="CQ174" s="270"/>
      <c r="CR174" s="270"/>
      <c r="CS174" s="270"/>
      <c r="CT174" s="270"/>
      <c r="CU174" s="270"/>
      <c r="CV174" s="270"/>
      <c r="CW174" s="270"/>
      <c r="CX174" s="270"/>
      <c r="CY174" s="270"/>
      <c r="CZ174" s="270"/>
      <c r="DA174" s="270"/>
      <c r="DB174" s="270"/>
      <c r="DC174" s="270"/>
      <c r="DD174" s="270"/>
      <c r="DE174" s="270"/>
      <c r="DF174" s="270"/>
      <c r="DG174" s="270"/>
      <c r="DH174" s="270"/>
      <c r="DI174" s="270"/>
      <c r="DJ174" s="270"/>
      <c r="DK174" s="270"/>
      <c r="DL174" s="270"/>
      <c r="DM174" s="270"/>
      <c r="DN174" s="270"/>
      <c r="DO174" s="270"/>
      <c r="DP174" s="270"/>
      <c r="DQ174" s="270"/>
      <c r="DR174" s="270"/>
      <c r="DS174" s="270"/>
      <c r="DT174" s="270"/>
      <c r="DU174" s="270"/>
      <c r="DV174" s="270"/>
      <c r="DW174" s="270"/>
      <c r="DX174" s="270"/>
      <c r="DY174" s="270"/>
      <c r="DZ174" s="270"/>
      <c r="EA174" s="270"/>
      <c r="EB174" s="270"/>
      <c r="EC174" s="270"/>
      <c r="ED174" s="270"/>
      <c r="EE174" s="270"/>
      <c r="EF174" s="270"/>
      <c r="EG174" s="270"/>
      <c r="EH174" s="270"/>
      <c r="EI174" s="270"/>
      <c r="EJ174" s="270"/>
      <c r="EK174" s="270"/>
      <c r="EL174" s="270"/>
      <c r="EM174" s="270"/>
      <c r="EN174" s="270"/>
      <c r="EO174" s="270"/>
      <c r="EP174" s="270"/>
      <c r="EQ174" s="270"/>
      <c r="ER174" s="270"/>
      <c r="ES174" s="270"/>
      <c r="ET174" s="270"/>
      <c r="EU174" s="270"/>
      <c r="EV174" s="270"/>
      <c r="EW174" s="270"/>
      <c r="EX174" s="270"/>
      <c r="EY174" s="270"/>
      <c r="EZ174" s="270"/>
      <c r="FA174" s="270"/>
      <c r="FB174" s="270"/>
      <c r="FC174" s="270"/>
      <c r="FD174" s="270"/>
      <c r="FE174" s="270"/>
      <c r="FF174" s="270"/>
      <c r="FG174" s="270"/>
      <c r="FH174" s="270"/>
      <c r="FI174" s="270"/>
      <c r="FJ174" s="270"/>
      <c r="FK174" s="270"/>
      <c r="FL174" s="270"/>
      <c r="FM174" s="270"/>
      <c r="FN174" s="270"/>
      <c r="FO174" s="270"/>
      <c r="FP174" s="270"/>
      <c r="FQ174" s="270"/>
      <c r="FR174" s="270"/>
      <c r="FS174" s="270"/>
      <c r="FT174" s="270"/>
      <c r="FU174" s="270"/>
      <c r="FV174" s="270"/>
      <c r="FW174" s="270"/>
      <c r="FX174" s="270"/>
      <c r="FY174" s="270"/>
      <c r="FZ174" s="270"/>
      <c r="GA174" s="270"/>
      <c r="GB174" s="270"/>
      <c r="GC174" s="270"/>
      <c r="GD174" s="270"/>
      <c r="GE174" s="270"/>
      <c r="GF174" s="270"/>
      <c r="GG174" s="270"/>
      <c r="GH174" s="270"/>
      <c r="GI174" s="270"/>
      <c r="GJ174" s="270"/>
      <c r="GK174" s="270"/>
      <c r="GL174" s="270"/>
      <c r="GM174" s="270"/>
      <c r="GN174" s="270"/>
      <c r="GO174" s="270"/>
      <c r="GP174" s="270"/>
      <c r="GQ174" s="270"/>
      <c r="GR174" s="270"/>
      <c r="GS174" s="270"/>
      <c r="GT174" s="270"/>
      <c r="GU174" s="270"/>
      <c r="GV174" s="270"/>
      <c r="GW174" s="270"/>
      <c r="GX174" s="270"/>
      <c r="GY174" s="270"/>
      <c r="GZ174" s="270"/>
      <c r="HA174" s="270"/>
      <c r="HB174" s="270"/>
      <c r="HC174" s="270"/>
      <c r="HD174" s="270"/>
      <c r="HE174" s="270"/>
      <c r="HF174" s="270"/>
      <c r="HG174" s="270"/>
      <c r="HH174" s="270"/>
      <c r="HI174" s="270"/>
      <c r="HJ174" s="270"/>
      <c r="HK174" s="270"/>
      <c r="HL174" s="270"/>
      <c r="HM174" s="270"/>
      <c r="HN174" s="270"/>
      <c r="HO174" s="270"/>
      <c r="HP174" s="270"/>
      <c r="HQ174" s="270"/>
      <c r="HR174" s="270"/>
      <c r="HS174" s="270"/>
      <c r="HT174" s="270"/>
      <c r="HU174" s="270"/>
      <c r="HV174" s="270"/>
      <c r="HW174" s="270"/>
      <c r="HX174" s="270"/>
      <c r="HY174" s="270"/>
      <c r="HZ174" s="270"/>
      <c r="IA174" s="270"/>
      <c r="IB174" s="270"/>
      <c r="IC174" s="270"/>
      <c r="ID174" s="270"/>
      <c r="IE174" s="270"/>
      <c r="IF174" s="270"/>
      <c r="IG174" s="270"/>
      <c r="IH174" s="270"/>
      <c r="II174" s="270"/>
      <c r="IJ174" s="270"/>
      <c r="IK174" s="270"/>
      <c r="IL174" s="270"/>
      <c r="IM174" s="270"/>
      <c r="IN174" s="270"/>
      <c r="IO174" s="270"/>
      <c r="IP174" s="270"/>
      <c r="IQ174" s="270"/>
      <c r="IR174" s="270"/>
      <c r="IS174" s="270"/>
      <c r="IT174" s="270"/>
      <c r="IU174" s="270"/>
      <c r="IV174" s="270"/>
    </row>
    <row r="175" spans="1:256" s="271" customFormat="1">
      <c r="A175" s="270" t="s">
        <v>614</v>
      </c>
      <c r="B175" s="270">
        <v>12</v>
      </c>
      <c r="C175" s="270">
        <v>13</v>
      </c>
      <c r="D175" s="271">
        <v>2</v>
      </c>
      <c r="E175" s="270">
        <v>1.1000000000000001</v>
      </c>
      <c r="F175" s="271">
        <v>0.74609679494659298</v>
      </c>
      <c r="G175" s="271">
        <v>17</v>
      </c>
      <c r="H175" s="270">
        <v>2</v>
      </c>
      <c r="I175" s="270"/>
      <c r="J175" s="279"/>
      <c r="K175" s="279"/>
      <c r="L175" s="279"/>
      <c r="M175" s="279"/>
      <c r="N175" s="279"/>
      <c r="O175" s="279"/>
      <c r="P175" s="279"/>
      <c r="Q175" s="279"/>
      <c r="R175" s="279"/>
      <c r="S175" s="270"/>
      <c r="T175" s="270"/>
      <c r="U175" s="270"/>
      <c r="V175" s="270"/>
      <c r="W175" s="270"/>
      <c r="X175" s="270"/>
      <c r="Y175" s="270"/>
      <c r="Z175" s="270"/>
      <c r="AA175" s="270"/>
      <c r="AB175" s="270"/>
      <c r="AC175" s="270"/>
      <c r="AD175" s="270"/>
      <c r="AE175" s="270"/>
      <c r="AF175" s="270"/>
      <c r="AG175" s="270"/>
      <c r="AH175" s="270"/>
      <c r="AI175" s="270"/>
      <c r="AJ175" s="270"/>
      <c r="AK175" s="270"/>
      <c r="AL175" s="270"/>
      <c r="AM175" s="270"/>
      <c r="AN175" s="270"/>
      <c r="AO175" s="270"/>
      <c r="AP175" s="270"/>
      <c r="AQ175" s="270"/>
      <c r="AR175" s="270"/>
      <c r="AS175" s="270"/>
      <c r="AT175" s="270"/>
      <c r="AU175" s="270"/>
      <c r="AV175" s="270"/>
      <c r="AW175" s="270"/>
      <c r="AX175" s="270"/>
      <c r="AY175" s="270"/>
      <c r="AZ175" s="270"/>
      <c r="BA175" s="270"/>
      <c r="BB175" s="270"/>
      <c r="BC175" s="270"/>
      <c r="BD175" s="270"/>
      <c r="BE175" s="270"/>
      <c r="BF175" s="270"/>
      <c r="BG175" s="270"/>
      <c r="BH175" s="270"/>
      <c r="BI175" s="270"/>
      <c r="BJ175" s="270"/>
      <c r="BK175" s="270"/>
      <c r="BL175" s="270"/>
      <c r="BM175" s="270"/>
      <c r="BN175" s="270"/>
      <c r="BO175" s="270"/>
      <c r="BP175" s="270"/>
      <c r="BQ175" s="270"/>
      <c r="BR175" s="270"/>
      <c r="BS175" s="270"/>
      <c r="BT175" s="270"/>
      <c r="BU175" s="270"/>
      <c r="BV175" s="270"/>
      <c r="BW175" s="270"/>
      <c r="BX175" s="270"/>
      <c r="BY175" s="270"/>
      <c r="BZ175" s="270"/>
      <c r="CA175" s="270"/>
      <c r="CB175" s="270"/>
      <c r="CC175" s="270"/>
      <c r="CD175" s="270"/>
      <c r="CE175" s="270"/>
      <c r="CF175" s="270"/>
      <c r="CG175" s="270"/>
      <c r="CH175" s="270"/>
      <c r="CI175" s="270"/>
      <c r="CJ175" s="270"/>
      <c r="CK175" s="270"/>
      <c r="CL175" s="270"/>
      <c r="CM175" s="270"/>
      <c r="CN175" s="270"/>
      <c r="CO175" s="270"/>
      <c r="CP175" s="270"/>
      <c r="CQ175" s="270"/>
      <c r="CR175" s="270"/>
      <c r="CS175" s="270"/>
      <c r="CT175" s="270"/>
      <c r="CU175" s="270"/>
      <c r="CV175" s="270"/>
      <c r="CW175" s="270"/>
      <c r="CX175" s="270"/>
      <c r="CY175" s="270"/>
      <c r="CZ175" s="270"/>
      <c r="DA175" s="270"/>
      <c r="DB175" s="270"/>
      <c r="DC175" s="270"/>
      <c r="DD175" s="270"/>
      <c r="DE175" s="270"/>
      <c r="DF175" s="270"/>
      <c r="DG175" s="270"/>
      <c r="DH175" s="270"/>
      <c r="DI175" s="270"/>
      <c r="DJ175" s="270"/>
      <c r="DK175" s="270"/>
      <c r="DL175" s="270"/>
      <c r="DM175" s="270"/>
      <c r="DN175" s="270"/>
      <c r="DO175" s="270"/>
      <c r="DP175" s="270"/>
      <c r="DQ175" s="270"/>
      <c r="DR175" s="270"/>
      <c r="DS175" s="270"/>
      <c r="DT175" s="270"/>
      <c r="DU175" s="270"/>
      <c r="DV175" s="270"/>
      <c r="DW175" s="270"/>
      <c r="DX175" s="270"/>
      <c r="DY175" s="270"/>
      <c r="DZ175" s="270"/>
      <c r="EA175" s="270"/>
      <c r="EB175" s="270"/>
      <c r="EC175" s="270"/>
      <c r="ED175" s="270"/>
      <c r="EE175" s="270"/>
      <c r="EF175" s="270"/>
      <c r="EG175" s="270"/>
      <c r="EH175" s="270"/>
      <c r="EI175" s="270"/>
      <c r="EJ175" s="270"/>
      <c r="EK175" s="270"/>
      <c r="EL175" s="270"/>
      <c r="EM175" s="270"/>
      <c r="EN175" s="270"/>
      <c r="EO175" s="270"/>
      <c r="EP175" s="270"/>
      <c r="EQ175" s="270"/>
      <c r="ER175" s="270"/>
      <c r="ES175" s="270"/>
      <c r="ET175" s="270"/>
      <c r="EU175" s="270"/>
      <c r="EV175" s="270"/>
      <c r="EW175" s="270"/>
      <c r="EX175" s="270"/>
      <c r="EY175" s="270"/>
      <c r="EZ175" s="270"/>
      <c r="FA175" s="270"/>
      <c r="FB175" s="270"/>
      <c r="FC175" s="270"/>
      <c r="FD175" s="270"/>
      <c r="FE175" s="270"/>
      <c r="FF175" s="270"/>
      <c r="FG175" s="270"/>
      <c r="FH175" s="270"/>
      <c r="FI175" s="270"/>
      <c r="FJ175" s="270"/>
      <c r="FK175" s="270"/>
      <c r="FL175" s="270"/>
      <c r="FM175" s="270"/>
      <c r="FN175" s="270"/>
      <c r="FO175" s="270"/>
      <c r="FP175" s="270"/>
      <c r="FQ175" s="270"/>
      <c r="FR175" s="270"/>
      <c r="FS175" s="270"/>
      <c r="FT175" s="270"/>
      <c r="FU175" s="270"/>
      <c r="FV175" s="270"/>
      <c r="FW175" s="270"/>
      <c r="FX175" s="270"/>
      <c r="FY175" s="270"/>
      <c r="FZ175" s="270"/>
      <c r="GA175" s="270"/>
      <c r="GB175" s="270"/>
      <c r="GC175" s="270"/>
      <c r="GD175" s="270"/>
      <c r="GE175" s="270"/>
      <c r="GF175" s="270"/>
      <c r="GG175" s="270"/>
      <c r="GH175" s="270"/>
      <c r="GI175" s="270"/>
      <c r="GJ175" s="270"/>
      <c r="GK175" s="270"/>
      <c r="GL175" s="270"/>
      <c r="GM175" s="270"/>
      <c r="GN175" s="270"/>
      <c r="GO175" s="270"/>
      <c r="GP175" s="270"/>
      <c r="GQ175" s="270"/>
      <c r="GR175" s="270"/>
      <c r="GS175" s="270"/>
      <c r="GT175" s="270"/>
      <c r="GU175" s="270"/>
      <c r="GV175" s="270"/>
      <c r="GW175" s="270"/>
      <c r="GX175" s="270"/>
      <c r="GY175" s="270"/>
      <c r="GZ175" s="270"/>
      <c r="HA175" s="270"/>
      <c r="HB175" s="270"/>
      <c r="HC175" s="270"/>
      <c r="HD175" s="270"/>
      <c r="HE175" s="270"/>
      <c r="HF175" s="270"/>
      <c r="HG175" s="270"/>
      <c r="HH175" s="270"/>
      <c r="HI175" s="270"/>
      <c r="HJ175" s="270"/>
      <c r="HK175" s="270"/>
      <c r="HL175" s="270"/>
      <c r="HM175" s="270"/>
      <c r="HN175" s="270"/>
      <c r="HO175" s="270"/>
      <c r="HP175" s="270"/>
      <c r="HQ175" s="270"/>
      <c r="HR175" s="270"/>
      <c r="HS175" s="270"/>
      <c r="HT175" s="270"/>
      <c r="HU175" s="270"/>
      <c r="HV175" s="270"/>
      <c r="HW175" s="270"/>
      <c r="HX175" s="270"/>
      <c r="HY175" s="270"/>
      <c r="HZ175" s="270"/>
      <c r="IA175" s="270"/>
      <c r="IB175" s="270"/>
      <c r="IC175" s="270"/>
      <c r="ID175" s="270"/>
      <c r="IE175" s="270"/>
      <c r="IF175" s="270"/>
      <c r="IG175" s="270"/>
      <c r="IH175" s="270"/>
      <c r="II175" s="270"/>
      <c r="IJ175" s="270"/>
      <c r="IK175" s="270"/>
      <c r="IL175" s="270"/>
      <c r="IM175" s="270"/>
      <c r="IN175" s="270"/>
      <c r="IO175" s="270"/>
      <c r="IP175" s="270"/>
      <c r="IQ175" s="270"/>
      <c r="IR175" s="270"/>
      <c r="IS175" s="270"/>
      <c r="IT175" s="270"/>
      <c r="IU175" s="270"/>
      <c r="IV175" s="270"/>
    </row>
    <row r="176" spans="1:256" s="280" customFormat="1">
      <c r="A176" s="279" t="s">
        <v>514</v>
      </c>
      <c r="B176" s="280">
        <v>2.52</v>
      </c>
      <c r="C176" s="280">
        <v>3.35</v>
      </c>
      <c r="D176" s="280">
        <v>3</v>
      </c>
      <c r="E176" s="280">
        <v>1.2811111100000001</v>
      </c>
      <c r="F176" s="280">
        <v>2.6789258999999999</v>
      </c>
      <c r="G176" s="280">
        <v>13</v>
      </c>
      <c r="H176" s="279" t="s">
        <v>18</v>
      </c>
      <c r="I176" s="279"/>
      <c r="J176" s="279"/>
      <c r="K176" s="279"/>
      <c r="L176" s="279"/>
      <c r="M176" s="279"/>
      <c r="N176" s="279"/>
      <c r="O176" s="279"/>
      <c r="P176" s="279"/>
      <c r="Q176" s="279"/>
      <c r="R176" s="279"/>
      <c r="S176" s="279"/>
      <c r="T176" s="279"/>
      <c r="U176" s="279"/>
      <c r="V176" s="279"/>
      <c r="W176" s="279"/>
      <c r="X176" s="279"/>
      <c r="Y176" s="279"/>
      <c r="Z176" s="279"/>
      <c r="AA176" s="279"/>
      <c r="AB176" s="279"/>
      <c r="AC176" s="279"/>
      <c r="AD176" s="279"/>
      <c r="AE176" s="279"/>
      <c r="AF176" s="279"/>
      <c r="AG176" s="279"/>
      <c r="AH176" s="279"/>
      <c r="AI176" s="279"/>
      <c r="AJ176" s="279"/>
      <c r="AK176" s="279"/>
      <c r="AL176" s="279"/>
      <c r="AM176" s="279"/>
      <c r="AN176" s="279"/>
      <c r="AO176" s="279"/>
      <c r="AP176" s="279"/>
      <c r="AQ176" s="279"/>
      <c r="AR176" s="279"/>
      <c r="AS176" s="279"/>
      <c r="AT176" s="279"/>
      <c r="AU176" s="279"/>
      <c r="AV176" s="279"/>
      <c r="AW176" s="279"/>
      <c r="AX176" s="279"/>
      <c r="AY176" s="279"/>
      <c r="AZ176" s="279"/>
      <c r="BA176" s="279"/>
      <c r="BB176" s="279"/>
      <c r="BC176" s="279"/>
      <c r="BD176" s="279"/>
      <c r="BE176" s="279"/>
      <c r="BF176" s="279"/>
      <c r="BG176" s="279"/>
      <c r="BH176" s="279"/>
      <c r="BI176" s="279"/>
      <c r="BJ176" s="279"/>
      <c r="BK176" s="279"/>
      <c r="BL176" s="279"/>
      <c r="BM176" s="279"/>
      <c r="BN176" s="279"/>
      <c r="BO176" s="279"/>
      <c r="BP176" s="279"/>
      <c r="BQ176" s="279"/>
      <c r="BR176" s="279"/>
      <c r="BS176" s="279"/>
      <c r="BT176" s="279"/>
      <c r="BU176" s="279"/>
      <c r="BV176" s="279"/>
      <c r="BW176" s="279"/>
      <c r="BX176" s="279"/>
      <c r="BY176" s="279"/>
      <c r="BZ176" s="279"/>
      <c r="CA176" s="279"/>
      <c r="CB176" s="279"/>
      <c r="CC176" s="279"/>
      <c r="CD176" s="279"/>
      <c r="CE176" s="279"/>
      <c r="CF176" s="279"/>
      <c r="CG176" s="279"/>
      <c r="CH176" s="279"/>
      <c r="CI176" s="279"/>
      <c r="CJ176" s="279"/>
      <c r="CK176" s="279"/>
      <c r="CL176" s="279"/>
      <c r="CM176" s="279"/>
      <c r="CN176" s="279"/>
      <c r="CO176" s="279"/>
      <c r="CP176" s="279"/>
      <c r="CQ176" s="279"/>
      <c r="CR176" s="279"/>
      <c r="CS176" s="279"/>
      <c r="CT176" s="279"/>
      <c r="CU176" s="279"/>
      <c r="CV176" s="279"/>
      <c r="CW176" s="279"/>
      <c r="CX176" s="279"/>
      <c r="CY176" s="279"/>
      <c r="CZ176" s="279"/>
      <c r="DA176" s="279"/>
      <c r="DB176" s="279"/>
      <c r="DC176" s="279"/>
      <c r="DD176" s="279"/>
      <c r="DE176" s="279"/>
      <c r="DF176" s="279"/>
      <c r="DG176" s="279"/>
      <c r="DH176" s="279"/>
      <c r="DI176" s="279"/>
      <c r="DJ176" s="279"/>
      <c r="DK176" s="279"/>
      <c r="DL176" s="279"/>
      <c r="DM176" s="279"/>
      <c r="DN176" s="279"/>
      <c r="DO176" s="279"/>
      <c r="DP176" s="279"/>
      <c r="DQ176" s="279"/>
      <c r="DR176" s="279"/>
      <c r="DS176" s="279"/>
      <c r="DT176" s="279"/>
      <c r="DU176" s="279"/>
      <c r="DV176" s="279"/>
      <c r="DW176" s="279"/>
      <c r="DX176" s="279"/>
      <c r="DY176" s="279"/>
      <c r="DZ176" s="279"/>
      <c r="EA176" s="279"/>
      <c r="EB176" s="279"/>
      <c r="EC176" s="279"/>
      <c r="ED176" s="279"/>
      <c r="EE176" s="279"/>
      <c r="EF176" s="279"/>
      <c r="EG176" s="279"/>
      <c r="EH176" s="279"/>
      <c r="EI176" s="279"/>
      <c r="EJ176" s="279"/>
      <c r="EK176" s="279"/>
      <c r="EL176" s="279"/>
      <c r="EM176" s="279"/>
      <c r="EN176" s="279"/>
      <c r="EO176" s="279"/>
      <c r="EP176" s="279"/>
      <c r="EQ176" s="279"/>
      <c r="ER176" s="279"/>
      <c r="ES176" s="279"/>
      <c r="ET176" s="279"/>
      <c r="EU176" s="279"/>
      <c r="EV176" s="279"/>
      <c r="EW176" s="279"/>
      <c r="EX176" s="279"/>
      <c r="EY176" s="279"/>
      <c r="EZ176" s="279"/>
      <c r="FA176" s="279"/>
      <c r="FB176" s="279"/>
      <c r="FC176" s="279"/>
      <c r="FD176" s="279"/>
      <c r="FE176" s="279"/>
      <c r="FF176" s="279"/>
      <c r="FG176" s="279"/>
      <c r="FH176" s="279"/>
      <c r="FI176" s="279"/>
      <c r="FJ176" s="279"/>
      <c r="FK176" s="279"/>
      <c r="FL176" s="279"/>
      <c r="FM176" s="279"/>
      <c r="FN176" s="279"/>
      <c r="FO176" s="279"/>
      <c r="FP176" s="279"/>
      <c r="FQ176" s="279"/>
      <c r="FR176" s="279"/>
      <c r="FS176" s="279"/>
      <c r="FT176" s="279"/>
      <c r="FU176" s="279"/>
      <c r="FV176" s="279"/>
      <c r="FW176" s="279"/>
      <c r="FX176" s="279"/>
      <c r="FY176" s="279"/>
      <c r="FZ176" s="279"/>
      <c r="GA176" s="279"/>
      <c r="GB176" s="279"/>
      <c r="GC176" s="279"/>
      <c r="GD176" s="279"/>
      <c r="GE176" s="279"/>
      <c r="GF176" s="279"/>
      <c r="GG176" s="279"/>
      <c r="GH176" s="279"/>
      <c r="GI176" s="279"/>
      <c r="GJ176" s="279"/>
      <c r="GK176" s="279"/>
      <c r="GL176" s="279"/>
      <c r="GM176" s="279"/>
      <c r="GN176" s="279"/>
      <c r="GO176" s="279"/>
      <c r="GP176" s="279"/>
      <c r="GQ176" s="279"/>
      <c r="GR176" s="279"/>
      <c r="GS176" s="279"/>
      <c r="GT176" s="279"/>
      <c r="GU176" s="279"/>
      <c r="GV176" s="279"/>
      <c r="GW176" s="279"/>
      <c r="GX176" s="279"/>
      <c r="GY176" s="279"/>
      <c r="GZ176" s="279"/>
      <c r="HA176" s="279"/>
      <c r="HB176" s="279"/>
      <c r="HC176" s="279"/>
      <c r="HD176" s="279"/>
      <c r="HE176" s="279"/>
      <c r="HF176" s="279"/>
      <c r="HG176" s="279"/>
      <c r="HH176" s="279"/>
      <c r="HI176" s="279"/>
      <c r="HJ176" s="279"/>
      <c r="HK176" s="279"/>
      <c r="HL176" s="279"/>
      <c r="HM176" s="279"/>
      <c r="HN176" s="279"/>
      <c r="HO176" s="279"/>
      <c r="HP176" s="279"/>
      <c r="HQ176" s="279"/>
      <c r="HR176" s="279"/>
      <c r="HS176" s="279"/>
      <c r="HT176" s="279"/>
      <c r="HU176" s="279"/>
      <c r="HV176" s="279"/>
      <c r="HW176" s="279"/>
      <c r="HX176" s="279"/>
      <c r="HY176" s="279"/>
      <c r="HZ176" s="279"/>
      <c r="IA176" s="279"/>
      <c r="IB176" s="279"/>
      <c r="IC176" s="279"/>
      <c r="ID176" s="279"/>
      <c r="IE176" s="279"/>
      <c r="IF176" s="279"/>
      <c r="IG176" s="279"/>
      <c r="IH176" s="279"/>
      <c r="II176" s="279"/>
      <c r="IJ176" s="279"/>
      <c r="IK176" s="279"/>
      <c r="IL176" s="279"/>
      <c r="IM176" s="279"/>
      <c r="IN176" s="279"/>
      <c r="IO176" s="279"/>
      <c r="IP176" s="279"/>
      <c r="IQ176" s="279"/>
      <c r="IR176" s="279"/>
      <c r="IS176" s="279"/>
      <c r="IT176" s="279"/>
      <c r="IU176" s="279"/>
      <c r="IV176" s="279"/>
    </row>
    <row r="177" spans="1:256" s="280" customFormat="1">
      <c r="A177" s="279" t="s">
        <v>514</v>
      </c>
      <c r="B177" s="280">
        <v>2.71</v>
      </c>
      <c r="C177" s="280">
        <v>2.71</v>
      </c>
      <c r="D177" s="280">
        <v>1</v>
      </c>
      <c r="E177" s="280">
        <v>1.02</v>
      </c>
      <c r="F177" s="280" t="s">
        <v>18</v>
      </c>
      <c r="G177" s="280">
        <v>5</v>
      </c>
      <c r="H177" s="279">
        <v>2</v>
      </c>
      <c r="I177" s="279"/>
      <c r="J177" s="279"/>
      <c r="K177" s="279"/>
      <c r="L177" s="279"/>
      <c r="M177" s="279"/>
      <c r="N177" s="279"/>
      <c r="O177" s="279"/>
      <c r="P177" s="279"/>
      <c r="Q177" s="279"/>
      <c r="R177" s="279"/>
      <c r="S177" s="279"/>
      <c r="T177" s="279"/>
      <c r="U177" s="279"/>
      <c r="V177" s="279"/>
      <c r="W177" s="279"/>
      <c r="X177" s="279"/>
      <c r="Y177" s="279"/>
      <c r="Z177" s="279"/>
      <c r="AA177" s="279"/>
      <c r="AB177" s="279"/>
      <c r="AC177" s="279"/>
      <c r="AD177" s="279"/>
      <c r="AE177" s="279"/>
      <c r="AF177" s="279"/>
      <c r="AG177" s="279"/>
      <c r="AH177" s="279"/>
      <c r="AI177" s="279"/>
      <c r="AJ177" s="279"/>
      <c r="AK177" s="279"/>
      <c r="AL177" s="279"/>
      <c r="AM177" s="279"/>
      <c r="AN177" s="279"/>
      <c r="AO177" s="279"/>
      <c r="AP177" s="279"/>
      <c r="AQ177" s="279"/>
      <c r="AR177" s="279"/>
      <c r="AS177" s="279"/>
      <c r="AT177" s="279"/>
      <c r="AU177" s="279"/>
      <c r="AV177" s="279"/>
      <c r="AW177" s="279"/>
      <c r="AX177" s="279"/>
      <c r="AY177" s="279"/>
      <c r="AZ177" s="279"/>
      <c r="BA177" s="279"/>
      <c r="BB177" s="279"/>
      <c r="BC177" s="279"/>
      <c r="BD177" s="279"/>
      <c r="BE177" s="279"/>
      <c r="BF177" s="279"/>
      <c r="BG177" s="279"/>
      <c r="BH177" s="279"/>
      <c r="BI177" s="279"/>
      <c r="BJ177" s="279"/>
      <c r="BK177" s="279"/>
      <c r="BL177" s="279"/>
      <c r="BM177" s="279"/>
      <c r="BN177" s="279"/>
      <c r="BO177" s="279"/>
      <c r="BP177" s="279"/>
      <c r="BQ177" s="279"/>
      <c r="BR177" s="279"/>
      <c r="BS177" s="279"/>
      <c r="BT177" s="279"/>
      <c r="BU177" s="279"/>
      <c r="BV177" s="279"/>
      <c r="BW177" s="279"/>
      <c r="BX177" s="279"/>
      <c r="BY177" s="279"/>
      <c r="BZ177" s="279"/>
      <c r="CA177" s="279"/>
      <c r="CB177" s="279"/>
      <c r="CC177" s="279"/>
      <c r="CD177" s="279"/>
      <c r="CE177" s="279"/>
      <c r="CF177" s="279"/>
      <c r="CG177" s="279"/>
      <c r="CH177" s="279"/>
      <c r="CI177" s="279"/>
      <c r="CJ177" s="279"/>
      <c r="CK177" s="279"/>
      <c r="CL177" s="279"/>
      <c r="CM177" s="279"/>
      <c r="CN177" s="279"/>
      <c r="CO177" s="279"/>
      <c r="CP177" s="279"/>
      <c r="CQ177" s="279"/>
      <c r="CR177" s="279"/>
      <c r="CS177" s="279"/>
      <c r="CT177" s="279"/>
      <c r="CU177" s="279"/>
      <c r="CV177" s="279"/>
      <c r="CW177" s="279"/>
      <c r="CX177" s="279"/>
      <c r="CY177" s="279"/>
      <c r="CZ177" s="279"/>
      <c r="DA177" s="279"/>
      <c r="DB177" s="279"/>
      <c r="DC177" s="279"/>
      <c r="DD177" s="279"/>
      <c r="DE177" s="279"/>
      <c r="DF177" s="279"/>
      <c r="DG177" s="279"/>
      <c r="DH177" s="279"/>
      <c r="DI177" s="279"/>
      <c r="DJ177" s="279"/>
      <c r="DK177" s="279"/>
      <c r="DL177" s="279"/>
      <c r="DM177" s="279"/>
      <c r="DN177" s="279"/>
      <c r="DO177" s="279"/>
      <c r="DP177" s="279"/>
      <c r="DQ177" s="279"/>
      <c r="DR177" s="279"/>
      <c r="DS177" s="279"/>
      <c r="DT177" s="279"/>
      <c r="DU177" s="279"/>
      <c r="DV177" s="279"/>
      <c r="DW177" s="279"/>
      <c r="DX177" s="279"/>
      <c r="DY177" s="279"/>
      <c r="DZ177" s="279"/>
      <c r="EA177" s="279"/>
      <c r="EB177" s="279"/>
      <c r="EC177" s="279"/>
      <c r="ED177" s="279"/>
      <c r="EE177" s="279"/>
      <c r="EF177" s="279"/>
      <c r="EG177" s="279"/>
      <c r="EH177" s="279"/>
      <c r="EI177" s="279"/>
      <c r="EJ177" s="279"/>
      <c r="EK177" s="279"/>
      <c r="EL177" s="279"/>
      <c r="EM177" s="279"/>
      <c r="EN177" s="279"/>
      <c r="EO177" s="279"/>
      <c r="EP177" s="279"/>
      <c r="EQ177" s="279"/>
      <c r="ER177" s="279"/>
      <c r="ES177" s="279"/>
      <c r="ET177" s="279"/>
      <c r="EU177" s="279"/>
      <c r="EV177" s="279"/>
      <c r="EW177" s="279"/>
      <c r="EX177" s="279"/>
      <c r="EY177" s="279"/>
      <c r="EZ177" s="279"/>
      <c r="FA177" s="279"/>
      <c r="FB177" s="279"/>
      <c r="FC177" s="279"/>
      <c r="FD177" s="279"/>
      <c r="FE177" s="279"/>
      <c r="FF177" s="279"/>
      <c r="FG177" s="279"/>
      <c r="FH177" s="279"/>
      <c r="FI177" s="279"/>
      <c r="FJ177" s="279"/>
      <c r="FK177" s="279"/>
      <c r="FL177" s="279"/>
      <c r="FM177" s="279"/>
      <c r="FN177" s="279"/>
      <c r="FO177" s="279"/>
      <c r="FP177" s="279"/>
      <c r="FQ177" s="279"/>
      <c r="FR177" s="279"/>
      <c r="FS177" s="279"/>
      <c r="FT177" s="279"/>
      <c r="FU177" s="279"/>
      <c r="FV177" s="279"/>
      <c r="FW177" s="279"/>
      <c r="FX177" s="279"/>
      <c r="FY177" s="279"/>
      <c r="FZ177" s="279"/>
      <c r="GA177" s="279"/>
      <c r="GB177" s="279"/>
      <c r="GC177" s="279"/>
      <c r="GD177" s="279"/>
      <c r="GE177" s="279"/>
      <c r="GF177" s="279"/>
      <c r="GG177" s="279"/>
      <c r="GH177" s="279"/>
      <c r="GI177" s="279"/>
      <c r="GJ177" s="279"/>
      <c r="GK177" s="279"/>
      <c r="GL177" s="279"/>
      <c r="GM177" s="279"/>
      <c r="GN177" s="279"/>
      <c r="GO177" s="279"/>
      <c r="GP177" s="279"/>
      <c r="GQ177" s="279"/>
      <c r="GR177" s="279"/>
      <c r="GS177" s="279"/>
      <c r="GT177" s="279"/>
      <c r="GU177" s="279"/>
      <c r="GV177" s="279"/>
      <c r="GW177" s="279"/>
      <c r="GX177" s="279"/>
      <c r="GY177" s="279"/>
      <c r="GZ177" s="279"/>
      <c r="HA177" s="279"/>
      <c r="HB177" s="279"/>
      <c r="HC177" s="279"/>
      <c r="HD177" s="279"/>
      <c r="HE177" s="279"/>
      <c r="HF177" s="279"/>
      <c r="HG177" s="279"/>
      <c r="HH177" s="279"/>
      <c r="HI177" s="279"/>
      <c r="HJ177" s="279"/>
      <c r="HK177" s="279"/>
      <c r="HL177" s="279"/>
      <c r="HM177" s="279"/>
      <c r="HN177" s="279"/>
      <c r="HO177" s="279"/>
      <c r="HP177" s="279"/>
      <c r="HQ177" s="279"/>
      <c r="HR177" s="279"/>
      <c r="HS177" s="279"/>
      <c r="HT177" s="279"/>
      <c r="HU177" s="279"/>
      <c r="HV177" s="279"/>
      <c r="HW177" s="279"/>
      <c r="HX177" s="279"/>
      <c r="HY177" s="279"/>
      <c r="HZ177" s="279"/>
      <c r="IA177" s="279"/>
      <c r="IB177" s="279"/>
      <c r="IC177" s="279"/>
      <c r="ID177" s="279"/>
      <c r="IE177" s="279"/>
      <c r="IF177" s="279"/>
      <c r="IG177" s="279"/>
      <c r="IH177" s="279"/>
      <c r="II177" s="279"/>
      <c r="IJ177" s="279"/>
      <c r="IK177" s="279"/>
      <c r="IL177" s="279"/>
      <c r="IM177" s="279"/>
      <c r="IN177" s="279"/>
      <c r="IO177" s="279"/>
      <c r="IP177" s="279"/>
      <c r="IQ177" s="279"/>
      <c r="IR177" s="279"/>
      <c r="IS177" s="279"/>
      <c r="IT177" s="279"/>
      <c r="IU177" s="279"/>
      <c r="IV177" s="279"/>
    </row>
    <row r="178" spans="1:256" s="280" customFormat="1">
      <c r="A178" s="279" t="s">
        <v>514</v>
      </c>
      <c r="B178" s="280">
        <v>3.6</v>
      </c>
      <c r="C178" s="280" t="s">
        <v>18</v>
      </c>
      <c r="D178" s="280">
        <v>2</v>
      </c>
      <c r="E178" s="280">
        <v>1.028333333</v>
      </c>
      <c r="F178" s="280" t="s">
        <v>18</v>
      </c>
      <c r="G178" s="280">
        <v>9</v>
      </c>
      <c r="H178" s="279">
        <v>2</v>
      </c>
      <c r="I178" s="279"/>
      <c r="J178" s="82" t="s">
        <v>519</v>
      </c>
      <c r="K178" s="279">
        <f t="shared" ref="K178:Q178" si="17">AVERAGE(B180:B186)</f>
        <v>3.4142857142857146</v>
      </c>
      <c r="L178" s="279">
        <f t="shared" si="17"/>
        <v>5.2285714285714286</v>
      </c>
      <c r="M178" s="279">
        <f t="shared" si="17"/>
        <v>2.4285714285714284</v>
      </c>
      <c r="N178" s="279">
        <f t="shared" si="17"/>
        <v>1.2479365097142858</v>
      </c>
      <c r="O178" s="279">
        <f t="shared" si="17"/>
        <v>1.4773286885714285</v>
      </c>
      <c r="P178" s="279">
        <f t="shared" si="17"/>
        <v>17.857142857142858</v>
      </c>
      <c r="Q178" s="279">
        <f t="shared" si="17"/>
        <v>1.1428571428571428</v>
      </c>
      <c r="R178" s="279"/>
      <c r="S178" s="279"/>
      <c r="T178" s="279"/>
      <c r="U178" s="279"/>
      <c r="V178" s="279"/>
      <c r="W178" s="279"/>
      <c r="X178" s="279"/>
      <c r="Y178" s="279"/>
      <c r="Z178" s="279"/>
      <c r="AA178" s="279"/>
      <c r="AB178" s="279"/>
      <c r="AC178" s="279"/>
      <c r="AD178" s="279"/>
      <c r="AE178" s="279"/>
      <c r="AF178" s="279"/>
      <c r="AG178" s="279"/>
      <c r="AH178" s="279"/>
      <c r="AI178" s="279"/>
      <c r="AJ178" s="279"/>
      <c r="AK178" s="279"/>
      <c r="AL178" s="279"/>
      <c r="AM178" s="279"/>
      <c r="AN178" s="279"/>
      <c r="AO178" s="279"/>
      <c r="AP178" s="279"/>
      <c r="AQ178" s="279"/>
      <c r="AR178" s="279"/>
      <c r="AS178" s="279"/>
      <c r="AT178" s="279"/>
      <c r="AU178" s="279"/>
      <c r="AV178" s="279"/>
      <c r="AW178" s="279"/>
      <c r="AX178" s="279"/>
      <c r="AY178" s="279"/>
      <c r="AZ178" s="279"/>
      <c r="BA178" s="279"/>
      <c r="BB178" s="279"/>
      <c r="BC178" s="279"/>
      <c r="BD178" s="279"/>
      <c r="BE178" s="279"/>
      <c r="BF178" s="279"/>
      <c r="BG178" s="279"/>
      <c r="BH178" s="279"/>
      <c r="BI178" s="279"/>
      <c r="BJ178" s="279"/>
      <c r="BK178" s="279"/>
      <c r="BL178" s="279"/>
      <c r="BM178" s="279"/>
      <c r="BN178" s="279"/>
      <c r="BO178" s="279"/>
      <c r="BP178" s="279"/>
      <c r="BQ178" s="279"/>
      <c r="BR178" s="279"/>
      <c r="BS178" s="279"/>
      <c r="BT178" s="279"/>
      <c r="BU178" s="279"/>
      <c r="BV178" s="279"/>
      <c r="BW178" s="279"/>
      <c r="BX178" s="279"/>
      <c r="BY178" s="279"/>
      <c r="BZ178" s="279"/>
      <c r="CA178" s="279"/>
      <c r="CB178" s="279"/>
      <c r="CC178" s="279"/>
      <c r="CD178" s="279"/>
      <c r="CE178" s="279"/>
      <c r="CF178" s="279"/>
      <c r="CG178" s="279"/>
      <c r="CH178" s="279"/>
      <c r="CI178" s="279"/>
      <c r="CJ178" s="279"/>
      <c r="CK178" s="279"/>
      <c r="CL178" s="279"/>
      <c r="CM178" s="279"/>
      <c r="CN178" s="279"/>
      <c r="CO178" s="279"/>
      <c r="CP178" s="279"/>
      <c r="CQ178" s="279"/>
      <c r="CR178" s="279"/>
      <c r="CS178" s="279"/>
      <c r="CT178" s="279"/>
      <c r="CU178" s="279"/>
      <c r="CV178" s="279"/>
      <c r="CW178" s="279"/>
      <c r="CX178" s="279"/>
      <c r="CY178" s="279"/>
      <c r="CZ178" s="279"/>
      <c r="DA178" s="279"/>
      <c r="DB178" s="279"/>
      <c r="DC178" s="279"/>
      <c r="DD178" s="279"/>
      <c r="DE178" s="279"/>
      <c r="DF178" s="279"/>
      <c r="DG178" s="279"/>
      <c r="DH178" s="279"/>
      <c r="DI178" s="279"/>
      <c r="DJ178" s="279"/>
      <c r="DK178" s="279"/>
      <c r="DL178" s="279"/>
      <c r="DM178" s="279"/>
      <c r="DN178" s="279"/>
      <c r="DO178" s="279"/>
      <c r="DP178" s="279"/>
      <c r="DQ178" s="279"/>
      <c r="DR178" s="279"/>
      <c r="DS178" s="279"/>
      <c r="DT178" s="279"/>
      <c r="DU178" s="279"/>
      <c r="DV178" s="279"/>
      <c r="DW178" s="279"/>
      <c r="DX178" s="279"/>
      <c r="DY178" s="279"/>
      <c r="DZ178" s="279"/>
      <c r="EA178" s="279"/>
      <c r="EB178" s="279"/>
      <c r="EC178" s="279"/>
      <c r="ED178" s="279"/>
      <c r="EE178" s="279"/>
      <c r="EF178" s="279"/>
      <c r="EG178" s="279"/>
      <c r="EH178" s="279"/>
      <c r="EI178" s="279"/>
      <c r="EJ178" s="279"/>
      <c r="EK178" s="279"/>
      <c r="EL178" s="279"/>
      <c r="EM178" s="279"/>
      <c r="EN178" s="279"/>
      <c r="EO178" s="279"/>
      <c r="EP178" s="279"/>
      <c r="EQ178" s="279"/>
      <c r="ER178" s="279"/>
      <c r="ES178" s="279"/>
      <c r="ET178" s="279"/>
      <c r="EU178" s="279"/>
      <c r="EV178" s="279"/>
      <c r="EW178" s="279"/>
      <c r="EX178" s="279"/>
      <c r="EY178" s="279"/>
      <c r="EZ178" s="279"/>
      <c r="FA178" s="279"/>
      <c r="FB178" s="279"/>
      <c r="FC178" s="279"/>
      <c r="FD178" s="279"/>
      <c r="FE178" s="279"/>
      <c r="FF178" s="279"/>
      <c r="FG178" s="279"/>
      <c r="FH178" s="279"/>
      <c r="FI178" s="279"/>
      <c r="FJ178" s="279"/>
      <c r="FK178" s="279"/>
      <c r="FL178" s="279"/>
      <c r="FM178" s="279"/>
      <c r="FN178" s="279"/>
      <c r="FO178" s="279"/>
      <c r="FP178" s="279"/>
      <c r="FQ178" s="279"/>
      <c r="FR178" s="279"/>
      <c r="FS178" s="279"/>
      <c r="FT178" s="279"/>
      <c r="FU178" s="279"/>
      <c r="FV178" s="279"/>
      <c r="FW178" s="279"/>
      <c r="FX178" s="279"/>
      <c r="FY178" s="279"/>
      <c r="FZ178" s="279"/>
      <c r="GA178" s="279"/>
      <c r="GB178" s="279"/>
      <c r="GC178" s="279"/>
      <c r="GD178" s="279"/>
      <c r="GE178" s="279"/>
      <c r="GF178" s="279"/>
      <c r="GG178" s="279"/>
      <c r="GH178" s="279"/>
      <c r="GI178" s="279"/>
      <c r="GJ178" s="279"/>
      <c r="GK178" s="279"/>
      <c r="GL178" s="279"/>
      <c r="GM178" s="279"/>
      <c r="GN178" s="279"/>
      <c r="GO178" s="279"/>
      <c r="GP178" s="279"/>
      <c r="GQ178" s="279"/>
      <c r="GR178" s="279"/>
      <c r="GS178" s="279"/>
      <c r="GT178" s="279"/>
      <c r="GU178" s="279"/>
      <c r="GV178" s="279"/>
      <c r="GW178" s="279"/>
      <c r="GX178" s="279"/>
      <c r="GY178" s="279"/>
      <c r="GZ178" s="279"/>
      <c r="HA178" s="279"/>
      <c r="HB178" s="279"/>
      <c r="HC178" s="279"/>
      <c r="HD178" s="279"/>
      <c r="HE178" s="279"/>
      <c r="HF178" s="279"/>
      <c r="HG178" s="279"/>
      <c r="HH178" s="279"/>
      <c r="HI178" s="279"/>
      <c r="HJ178" s="279"/>
      <c r="HK178" s="279"/>
      <c r="HL178" s="279"/>
      <c r="HM178" s="279"/>
      <c r="HN178" s="279"/>
      <c r="HO178" s="279"/>
      <c r="HP178" s="279"/>
      <c r="HQ178" s="279"/>
      <c r="HR178" s="279"/>
      <c r="HS178" s="279"/>
      <c r="HT178" s="279"/>
      <c r="HU178" s="279"/>
      <c r="HV178" s="279"/>
      <c r="HW178" s="279"/>
      <c r="HX178" s="279"/>
      <c r="HY178" s="279"/>
      <c r="HZ178" s="279"/>
      <c r="IA178" s="279"/>
      <c r="IB178" s="279"/>
      <c r="IC178" s="279"/>
      <c r="ID178" s="279"/>
      <c r="IE178" s="279"/>
      <c r="IF178" s="279"/>
      <c r="IG178" s="279"/>
      <c r="IH178" s="279"/>
      <c r="II178" s="279"/>
      <c r="IJ178" s="279"/>
      <c r="IK178" s="279"/>
      <c r="IL178" s="279"/>
      <c r="IM178" s="279"/>
      <c r="IN178" s="279"/>
      <c r="IO178" s="279"/>
      <c r="IP178" s="279"/>
      <c r="IQ178" s="279"/>
      <c r="IR178" s="279"/>
      <c r="IS178" s="279"/>
      <c r="IT178" s="279"/>
      <c r="IU178" s="279"/>
      <c r="IV178" s="279"/>
    </row>
    <row r="179" spans="1:256" s="280" customFormat="1">
      <c r="A179" s="279" t="s">
        <v>514</v>
      </c>
      <c r="B179" s="279">
        <v>5</v>
      </c>
      <c r="C179" s="279">
        <v>7</v>
      </c>
      <c r="D179" s="279">
        <v>3</v>
      </c>
      <c r="E179" s="279">
        <v>1.2855555999999999</v>
      </c>
      <c r="F179" s="280">
        <v>1.9428136600000001</v>
      </c>
      <c r="G179" s="279">
        <v>15</v>
      </c>
      <c r="H179" s="279">
        <v>4</v>
      </c>
      <c r="I179" s="279"/>
      <c r="J179" s="82"/>
      <c r="K179" s="82"/>
      <c r="L179" s="82"/>
      <c r="M179" s="82"/>
      <c r="N179" s="82"/>
      <c r="O179" s="82"/>
      <c r="P179" s="82"/>
      <c r="Q179" s="82"/>
      <c r="R179" s="82"/>
      <c r="S179" s="279"/>
      <c r="T179" s="279"/>
      <c r="U179" s="279"/>
      <c r="V179" s="279"/>
      <c r="W179" s="279"/>
      <c r="X179" s="279"/>
      <c r="Y179" s="279"/>
      <c r="Z179" s="279"/>
      <c r="AA179" s="279"/>
      <c r="AB179" s="279"/>
      <c r="AC179" s="279"/>
      <c r="AD179" s="279"/>
      <c r="AE179" s="279"/>
      <c r="AF179" s="279"/>
      <c r="AG179" s="279"/>
      <c r="AH179" s="279"/>
      <c r="AI179" s="279"/>
      <c r="AJ179" s="279"/>
      <c r="AK179" s="279"/>
      <c r="AL179" s="279"/>
      <c r="AM179" s="279"/>
      <c r="AN179" s="279"/>
      <c r="AO179" s="279"/>
      <c r="AP179" s="279"/>
      <c r="AQ179" s="279"/>
      <c r="AR179" s="279"/>
      <c r="AS179" s="279"/>
      <c r="AT179" s="279"/>
      <c r="AU179" s="279"/>
      <c r="AV179" s="279"/>
      <c r="AW179" s="279"/>
      <c r="AX179" s="279"/>
      <c r="AY179" s="279"/>
      <c r="AZ179" s="279"/>
      <c r="BA179" s="279"/>
      <c r="BB179" s="279"/>
      <c r="BC179" s="279"/>
      <c r="BD179" s="279"/>
      <c r="BE179" s="279"/>
      <c r="BF179" s="279"/>
      <c r="BG179" s="279"/>
      <c r="BH179" s="279"/>
      <c r="BI179" s="279"/>
      <c r="BJ179" s="279"/>
      <c r="BK179" s="279"/>
      <c r="BL179" s="279"/>
      <c r="BM179" s="279"/>
      <c r="BN179" s="279"/>
      <c r="BO179" s="279"/>
      <c r="BP179" s="279"/>
      <c r="BQ179" s="279"/>
      <c r="BR179" s="279"/>
      <c r="BS179" s="279"/>
      <c r="BT179" s="279"/>
      <c r="BU179" s="279"/>
      <c r="BV179" s="279"/>
      <c r="BW179" s="279"/>
      <c r="BX179" s="279"/>
      <c r="BY179" s="279"/>
      <c r="BZ179" s="279"/>
      <c r="CA179" s="279"/>
      <c r="CB179" s="279"/>
      <c r="CC179" s="279"/>
      <c r="CD179" s="279"/>
      <c r="CE179" s="279"/>
      <c r="CF179" s="279"/>
      <c r="CG179" s="279"/>
      <c r="CH179" s="279"/>
      <c r="CI179" s="279"/>
      <c r="CJ179" s="279"/>
      <c r="CK179" s="279"/>
      <c r="CL179" s="279"/>
      <c r="CM179" s="279"/>
      <c r="CN179" s="279"/>
      <c r="CO179" s="279"/>
      <c r="CP179" s="279"/>
      <c r="CQ179" s="279"/>
      <c r="CR179" s="279"/>
      <c r="CS179" s="279"/>
      <c r="CT179" s="279"/>
      <c r="CU179" s="279"/>
      <c r="CV179" s="279"/>
      <c r="CW179" s="279"/>
      <c r="CX179" s="279"/>
      <c r="CY179" s="279"/>
      <c r="CZ179" s="279"/>
      <c r="DA179" s="279"/>
      <c r="DB179" s="279"/>
      <c r="DC179" s="279"/>
      <c r="DD179" s="279"/>
      <c r="DE179" s="279"/>
      <c r="DF179" s="279"/>
      <c r="DG179" s="279"/>
      <c r="DH179" s="279"/>
      <c r="DI179" s="279"/>
      <c r="DJ179" s="279"/>
      <c r="DK179" s="279"/>
      <c r="DL179" s="279"/>
      <c r="DM179" s="279"/>
      <c r="DN179" s="279"/>
      <c r="DO179" s="279"/>
      <c r="DP179" s="279"/>
      <c r="DQ179" s="279"/>
      <c r="DR179" s="279"/>
      <c r="DS179" s="279"/>
      <c r="DT179" s="279"/>
      <c r="DU179" s="279"/>
      <c r="DV179" s="279"/>
      <c r="DW179" s="279"/>
      <c r="DX179" s="279"/>
      <c r="DY179" s="279"/>
      <c r="DZ179" s="279"/>
      <c r="EA179" s="279"/>
      <c r="EB179" s="279"/>
      <c r="EC179" s="279"/>
      <c r="ED179" s="279"/>
      <c r="EE179" s="279"/>
      <c r="EF179" s="279"/>
      <c r="EG179" s="279"/>
      <c r="EH179" s="279"/>
      <c r="EI179" s="279"/>
      <c r="EJ179" s="279"/>
      <c r="EK179" s="279"/>
      <c r="EL179" s="279"/>
      <c r="EM179" s="279"/>
      <c r="EN179" s="279"/>
      <c r="EO179" s="279"/>
      <c r="EP179" s="279"/>
      <c r="EQ179" s="279"/>
      <c r="ER179" s="279"/>
      <c r="ES179" s="279"/>
      <c r="ET179" s="279"/>
      <c r="EU179" s="279"/>
      <c r="EV179" s="279"/>
      <c r="EW179" s="279"/>
      <c r="EX179" s="279"/>
      <c r="EY179" s="279"/>
      <c r="EZ179" s="279"/>
      <c r="FA179" s="279"/>
      <c r="FB179" s="279"/>
      <c r="FC179" s="279"/>
      <c r="FD179" s="279"/>
      <c r="FE179" s="279"/>
      <c r="FF179" s="279"/>
      <c r="FG179" s="279"/>
      <c r="FH179" s="279"/>
      <c r="FI179" s="279"/>
      <c r="FJ179" s="279"/>
      <c r="FK179" s="279"/>
      <c r="FL179" s="279"/>
      <c r="FM179" s="279"/>
      <c r="FN179" s="279"/>
      <c r="FO179" s="279"/>
      <c r="FP179" s="279"/>
      <c r="FQ179" s="279"/>
      <c r="FR179" s="279"/>
      <c r="FS179" s="279"/>
      <c r="FT179" s="279"/>
      <c r="FU179" s="279"/>
      <c r="FV179" s="279"/>
      <c r="FW179" s="279"/>
      <c r="FX179" s="279"/>
      <c r="FY179" s="279"/>
      <c r="FZ179" s="279"/>
      <c r="GA179" s="279"/>
      <c r="GB179" s="279"/>
      <c r="GC179" s="279"/>
      <c r="GD179" s="279"/>
      <c r="GE179" s="279"/>
      <c r="GF179" s="279"/>
      <c r="GG179" s="279"/>
      <c r="GH179" s="279"/>
      <c r="GI179" s="279"/>
      <c r="GJ179" s="279"/>
      <c r="GK179" s="279"/>
      <c r="GL179" s="279"/>
      <c r="GM179" s="279"/>
      <c r="GN179" s="279"/>
      <c r="GO179" s="279"/>
      <c r="GP179" s="279"/>
      <c r="GQ179" s="279"/>
      <c r="GR179" s="279"/>
      <c r="GS179" s="279"/>
      <c r="GT179" s="279"/>
      <c r="GU179" s="279"/>
      <c r="GV179" s="279"/>
      <c r="GW179" s="279"/>
      <c r="GX179" s="279"/>
      <c r="GY179" s="279"/>
      <c r="GZ179" s="279"/>
      <c r="HA179" s="279"/>
      <c r="HB179" s="279"/>
      <c r="HC179" s="279"/>
      <c r="HD179" s="279"/>
      <c r="HE179" s="279"/>
      <c r="HF179" s="279"/>
      <c r="HG179" s="279"/>
      <c r="HH179" s="279"/>
      <c r="HI179" s="279"/>
      <c r="HJ179" s="279"/>
      <c r="HK179" s="279"/>
      <c r="HL179" s="279"/>
      <c r="HM179" s="279"/>
      <c r="HN179" s="279"/>
      <c r="HO179" s="279"/>
      <c r="HP179" s="279"/>
      <c r="HQ179" s="279"/>
      <c r="HR179" s="279"/>
      <c r="HS179" s="279"/>
      <c r="HT179" s="279"/>
      <c r="HU179" s="279"/>
      <c r="HV179" s="279"/>
      <c r="HW179" s="279"/>
      <c r="HX179" s="279"/>
      <c r="HY179" s="279"/>
      <c r="HZ179" s="279"/>
      <c r="IA179" s="279"/>
      <c r="IB179" s="279"/>
      <c r="IC179" s="279"/>
      <c r="ID179" s="279"/>
      <c r="IE179" s="279"/>
      <c r="IF179" s="279"/>
      <c r="IG179" s="279"/>
      <c r="IH179" s="279"/>
      <c r="II179" s="279"/>
      <c r="IJ179" s="279"/>
      <c r="IK179" s="279"/>
      <c r="IL179" s="279"/>
      <c r="IM179" s="279"/>
      <c r="IN179" s="279"/>
      <c r="IO179" s="279"/>
      <c r="IP179" s="279"/>
      <c r="IQ179" s="279"/>
      <c r="IR179" s="279"/>
      <c r="IS179" s="279"/>
      <c r="IT179" s="279"/>
      <c r="IU179" s="279"/>
      <c r="IV179" s="279"/>
    </row>
    <row r="180" spans="1:256" s="251" customFormat="1">
      <c r="A180" s="82" t="s">
        <v>519</v>
      </c>
      <c r="B180" s="63">
        <v>5.7</v>
      </c>
      <c r="C180" s="63">
        <v>8.8000000000000007</v>
      </c>
      <c r="D180" s="63">
        <v>2</v>
      </c>
      <c r="E180" s="63">
        <v>1.0777777799999999</v>
      </c>
      <c r="F180" s="63">
        <v>1.24570494</v>
      </c>
      <c r="G180" s="63">
        <v>20</v>
      </c>
      <c r="H180" s="82">
        <v>1</v>
      </c>
      <c r="I180" s="82"/>
      <c r="J180" s="246"/>
      <c r="K180" s="246"/>
      <c r="L180" s="246"/>
      <c r="M180" s="246"/>
      <c r="N180" s="246"/>
      <c r="O180" s="246"/>
      <c r="P180" s="246"/>
      <c r="Q180" s="246"/>
      <c r="R180" s="246"/>
      <c r="S180" s="82"/>
      <c r="T180" s="82"/>
      <c r="U180" s="82"/>
      <c r="V180" s="82"/>
      <c r="W180" s="82"/>
      <c r="X180" s="82"/>
      <c r="Y180" s="82"/>
      <c r="Z180" s="82"/>
      <c r="AA180" s="82"/>
      <c r="AB180" s="82"/>
      <c r="AC180" s="82"/>
      <c r="AD180" s="82"/>
      <c r="AE180" s="82"/>
      <c r="AF180" s="82"/>
      <c r="AG180" s="82"/>
      <c r="AH180" s="82"/>
      <c r="AI180" s="82"/>
      <c r="AJ180" s="82"/>
      <c r="AK180" s="82"/>
      <c r="AL180" s="82"/>
      <c r="AM180" s="82"/>
      <c r="AN180" s="82"/>
      <c r="AO180" s="82"/>
      <c r="AP180" s="82"/>
      <c r="AQ180" s="82"/>
      <c r="AR180" s="82"/>
      <c r="AS180" s="82"/>
      <c r="AT180" s="82"/>
      <c r="AU180" s="82"/>
      <c r="AV180" s="82"/>
      <c r="AW180" s="82"/>
      <c r="AX180" s="82"/>
      <c r="AY180" s="82"/>
      <c r="AZ180" s="82"/>
      <c r="BA180" s="82"/>
      <c r="BB180" s="82"/>
      <c r="BC180" s="82"/>
      <c r="BD180" s="82"/>
      <c r="BE180" s="82"/>
      <c r="BF180" s="82"/>
      <c r="BG180" s="82"/>
      <c r="BH180" s="82"/>
      <c r="BI180" s="82"/>
      <c r="BJ180" s="82"/>
      <c r="BK180" s="82"/>
      <c r="BL180" s="82"/>
      <c r="BM180" s="82"/>
      <c r="BN180" s="82"/>
      <c r="BO180" s="82"/>
      <c r="BP180" s="82"/>
      <c r="BQ180" s="82"/>
      <c r="BR180" s="82"/>
      <c r="BS180" s="82"/>
      <c r="BT180" s="82"/>
      <c r="BU180" s="82"/>
      <c r="BV180" s="82"/>
      <c r="BW180" s="82"/>
      <c r="BX180" s="82"/>
      <c r="BY180" s="82"/>
      <c r="BZ180" s="82"/>
      <c r="CA180" s="82"/>
      <c r="CB180" s="82"/>
      <c r="CC180" s="82"/>
      <c r="CD180" s="82"/>
      <c r="CE180" s="82"/>
      <c r="CF180" s="82"/>
      <c r="CG180" s="82"/>
      <c r="CH180" s="82"/>
      <c r="CI180" s="82"/>
      <c r="CJ180" s="82"/>
      <c r="CK180" s="82"/>
      <c r="CL180" s="82"/>
      <c r="CM180" s="82"/>
      <c r="CN180" s="82"/>
      <c r="CO180" s="82"/>
      <c r="CP180" s="82"/>
      <c r="CQ180" s="82"/>
      <c r="CR180" s="82"/>
      <c r="CS180" s="82"/>
      <c r="CT180" s="82"/>
      <c r="CU180" s="82"/>
      <c r="CV180" s="82"/>
      <c r="CW180" s="82"/>
      <c r="CX180" s="82"/>
      <c r="CY180" s="82"/>
      <c r="CZ180" s="82"/>
      <c r="DA180" s="82"/>
      <c r="DB180" s="82"/>
      <c r="DC180" s="82"/>
      <c r="DD180" s="82"/>
      <c r="DE180" s="82"/>
      <c r="DF180" s="82"/>
      <c r="DG180" s="82"/>
      <c r="DH180" s="82"/>
      <c r="DI180" s="82"/>
      <c r="DJ180" s="82"/>
      <c r="DK180" s="82"/>
      <c r="DL180" s="82"/>
      <c r="DM180" s="82"/>
      <c r="DN180" s="82"/>
      <c r="DO180" s="82"/>
      <c r="DP180" s="82"/>
      <c r="DQ180" s="82"/>
      <c r="DR180" s="82"/>
      <c r="DS180" s="82"/>
      <c r="DT180" s="82"/>
      <c r="DU180" s="82"/>
      <c r="DV180" s="82"/>
      <c r="DW180" s="82"/>
      <c r="DX180" s="82"/>
      <c r="DY180" s="82"/>
      <c r="DZ180" s="82"/>
      <c r="EA180" s="82"/>
      <c r="EB180" s="82"/>
      <c r="EC180" s="82"/>
      <c r="ED180" s="82"/>
      <c r="EE180" s="82"/>
      <c r="EF180" s="82"/>
      <c r="EG180" s="82"/>
      <c r="EH180" s="82"/>
      <c r="EI180" s="82"/>
      <c r="EJ180" s="82"/>
      <c r="EK180" s="82"/>
      <c r="EL180" s="82"/>
      <c r="EM180" s="82"/>
      <c r="EN180" s="82"/>
      <c r="EO180" s="82"/>
      <c r="EP180" s="82"/>
      <c r="EQ180" s="82"/>
      <c r="ER180" s="82"/>
      <c r="ES180" s="82"/>
      <c r="ET180" s="82"/>
      <c r="EU180" s="82"/>
      <c r="EV180" s="82"/>
      <c r="EW180" s="82"/>
      <c r="EX180" s="82"/>
      <c r="EY180" s="82"/>
      <c r="EZ180" s="82"/>
      <c r="FA180" s="82"/>
      <c r="FB180" s="82"/>
      <c r="FC180" s="82"/>
      <c r="FD180" s="82"/>
      <c r="FE180" s="82"/>
      <c r="FF180" s="82"/>
      <c r="FG180" s="82"/>
      <c r="FH180" s="82"/>
      <c r="FI180" s="82"/>
      <c r="FJ180" s="82"/>
      <c r="FK180" s="82"/>
      <c r="FL180" s="82"/>
      <c r="FM180" s="82"/>
      <c r="FN180" s="82"/>
      <c r="FO180" s="82"/>
      <c r="FP180" s="82"/>
      <c r="FQ180" s="82"/>
      <c r="FR180" s="82"/>
      <c r="FS180" s="82"/>
      <c r="FT180" s="82"/>
      <c r="FU180" s="82"/>
      <c r="FV180" s="82"/>
      <c r="FW180" s="82"/>
      <c r="FX180" s="82"/>
      <c r="FY180" s="82"/>
      <c r="FZ180" s="82"/>
      <c r="GA180" s="82"/>
      <c r="GB180" s="82"/>
      <c r="GC180" s="82"/>
      <c r="GD180" s="82"/>
      <c r="GE180" s="82"/>
      <c r="GF180" s="82"/>
      <c r="GG180" s="82"/>
      <c r="GH180" s="82"/>
      <c r="GI180" s="82"/>
      <c r="GJ180" s="82"/>
      <c r="GK180" s="82"/>
      <c r="GL180" s="82"/>
      <c r="GM180" s="82"/>
      <c r="GN180" s="82"/>
      <c r="GO180" s="82"/>
      <c r="GP180" s="82"/>
      <c r="GQ180" s="82"/>
      <c r="GR180" s="82"/>
      <c r="GS180" s="82"/>
      <c r="GT180" s="82"/>
      <c r="GU180" s="82"/>
      <c r="GV180" s="82"/>
      <c r="GW180" s="82"/>
      <c r="GX180" s="82"/>
      <c r="GY180" s="82"/>
      <c r="GZ180" s="82"/>
      <c r="HA180" s="82"/>
      <c r="HB180" s="82"/>
      <c r="HC180" s="82"/>
      <c r="HD180" s="82"/>
      <c r="HE180" s="82"/>
      <c r="HF180" s="82"/>
      <c r="HG180" s="82"/>
      <c r="HH180" s="82"/>
      <c r="HI180" s="82"/>
      <c r="HJ180" s="82"/>
      <c r="HK180" s="82"/>
      <c r="HL180" s="82"/>
      <c r="HM180" s="82"/>
      <c r="HN180" s="82"/>
      <c r="HO180" s="82"/>
      <c r="HP180" s="82"/>
      <c r="HQ180" s="82"/>
      <c r="HR180" s="82"/>
      <c r="HS180" s="82"/>
      <c r="HT180" s="82"/>
      <c r="HU180" s="82"/>
      <c r="HV180" s="82"/>
      <c r="HW180" s="82"/>
      <c r="HX180" s="82"/>
      <c r="HY180" s="82"/>
      <c r="HZ180" s="82"/>
      <c r="IA180" s="82"/>
      <c r="IB180" s="82"/>
      <c r="IC180" s="82"/>
      <c r="ID180" s="82"/>
      <c r="IE180" s="82"/>
      <c r="IF180" s="82"/>
      <c r="IG180" s="82"/>
      <c r="IH180" s="82"/>
      <c r="II180" s="82"/>
      <c r="IJ180" s="82"/>
      <c r="IK180" s="82"/>
      <c r="IL180" s="82"/>
      <c r="IM180" s="82"/>
      <c r="IN180" s="82"/>
      <c r="IO180" s="82"/>
      <c r="IP180" s="82"/>
      <c r="IQ180" s="82"/>
      <c r="IR180" s="82"/>
      <c r="IS180" s="82"/>
      <c r="IT180" s="82"/>
      <c r="IU180" s="82"/>
      <c r="IV180" s="82"/>
    </row>
    <row r="181" spans="1:256" s="251" customFormat="1">
      <c r="A181" s="82" t="s">
        <v>519</v>
      </c>
      <c r="B181" s="63">
        <v>4.5999999999999996</v>
      </c>
      <c r="C181" s="63">
        <v>6.25</v>
      </c>
      <c r="D181" s="63">
        <v>2</v>
      </c>
      <c r="E181" s="63">
        <v>1.122222222</v>
      </c>
      <c r="F181" s="63">
        <v>0.92467326000000005</v>
      </c>
      <c r="G181" s="82">
        <v>21</v>
      </c>
      <c r="H181" s="82">
        <v>1</v>
      </c>
      <c r="I181" s="246"/>
      <c r="J181" s="246"/>
      <c r="K181" s="246"/>
      <c r="L181" s="246"/>
      <c r="M181" s="246"/>
      <c r="N181" s="246"/>
      <c r="O181" s="246"/>
      <c r="P181" s="246"/>
      <c r="Q181" s="246"/>
      <c r="R181" s="246"/>
      <c r="S181" s="246"/>
      <c r="T181" s="246"/>
      <c r="U181" s="246"/>
      <c r="V181" s="246"/>
      <c r="W181" s="246"/>
      <c r="X181" s="246"/>
      <c r="Y181" s="246"/>
      <c r="Z181" s="246"/>
      <c r="AA181" s="246"/>
      <c r="AB181" s="246"/>
      <c r="AC181" s="246"/>
      <c r="AD181" s="246"/>
      <c r="AE181" s="246"/>
      <c r="AF181" s="246"/>
      <c r="AG181" s="246"/>
      <c r="AH181" s="246"/>
      <c r="AI181" s="246"/>
      <c r="AJ181" s="246"/>
      <c r="AK181" s="246"/>
      <c r="AL181" s="246"/>
      <c r="AM181" s="246"/>
      <c r="AN181" s="246"/>
      <c r="AO181" s="246"/>
      <c r="AP181" s="246"/>
      <c r="AQ181" s="246"/>
      <c r="AR181" s="246"/>
      <c r="AS181" s="246"/>
      <c r="AT181" s="246"/>
      <c r="AU181" s="246"/>
      <c r="AV181" s="246"/>
      <c r="AW181" s="246"/>
      <c r="AX181" s="246"/>
      <c r="AY181" s="246"/>
      <c r="AZ181" s="246"/>
      <c r="BA181" s="246"/>
      <c r="BB181" s="246"/>
      <c r="BC181" s="246"/>
      <c r="BD181" s="246"/>
      <c r="BE181" s="246"/>
      <c r="BF181" s="246"/>
      <c r="BG181" s="246"/>
      <c r="BH181" s="246"/>
      <c r="BI181" s="246"/>
      <c r="BJ181" s="246"/>
      <c r="BK181" s="246"/>
      <c r="BL181" s="246"/>
      <c r="BM181" s="246"/>
      <c r="BN181" s="246"/>
      <c r="BO181" s="246"/>
      <c r="BP181" s="246"/>
      <c r="BQ181" s="246"/>
      <c r="BR181" s="246"/>
      <c r="BS181" s="246"/>
      <c r="BT181" s="246"/>
      <c r="BU181" s="246"/>
      <c r="BV181" s="246"/>
      <c r="BW181" s="246"/>
      <c r="BX181" s="246"/>
      <c r="BY181" s="246"/>
      <c r="BZ181" s="246"/>
      <c r="CA181" s="246"/>
      <c r="CB181" s="246"/>
      <c r="CC181" s="246"/>
      <c r="CD181" s="246"/>
      <c r="CE181" s="246"/>
      <c r="CF181" s="246"/>
      <c r="CG181" s="246"/>
      <c r="CH181" s="246"/>
      <c r="CI181" s="246"/>
      <c r="CJ181" s="246"/>
      <c r="CK181" s="246"/>
      <c r="CL181" s="246"/>
      <c r="CM181" s="246"/>
      <c r="CN181" s="246"/>
      <c r="CO181" s="246"/>
      <c r="CP181" s="246"/>
      <c r="CQ181" s="246"/>
      <c r="CR181" s="246"/>
      <c r="CS181" s="246"/>
      <c r="CT181" s="246"/>
      <c r="CU181" s="246"/>
      <c r="CV181" s="246"/>
      <c r="CW181" s="246"/>
      <c r="CX181" s="246"/>
      <c r="CY181" s="246"/>
      <c r="CZ181" s="246"/>
      <c r="DA181" s="246"/>
      <c r="DB181" s="246"/>
      <c r="DC181" s="246"/>
      <c r="DD181" s="246"/>
      <c r="DE181" s="246"/>
      <c r="DF181" s="246"/>
      <c r="DG181" s="246"/>
      <c r="DH181" s="246"/>
      <c r="DI181" s="246"/>
      <c r="DJ181" s="246"/>
      <c r="DK181" s="246"/>
      <c r="DL181" s="246"/>
      <c r="DM181" s="246"/>
      <c r="DN181" s="246"/>
      <c r="DO181" s="246"/>
      <c r="DP181" s="246"/>
      <c r="DQ181" s="246"/>
      <c r="DR181" s="246"/>
      <c r="DS181" s="246"/>
      <c r="DT181" s="246"/>
      <c r="DU181" s="246"/>
      <c r="DV181" s="246"/>
      <c r="DW181" s="246"/>
      <c r="DX181" s="246"/>
      <c r="DY181" s="246"/>
      <c r="DZ181" s="246"/>
      <c r="EA181" s="246"/>
      <c r="EB181" s="246"/>
      <c r="EC181" s="246"/>
      <c r="ED181" s="246"/>
      <c r="EE181" s="246"/>
      <c r="EF181" s="246"/>
      <c r="EG181" s="246"/>
      <c r="EH181" s="246"/>
      <c r="EI181" s="246"/>
      <c r="EJ181" s="246"/>
      <c r="EK181" s="246"/>
      <c r="EL181" s="246"/>
      <c r="EM181" s="246"/>
      <c r="EN181" s="246"/>
      <c r="EO181" s="246"/>
      <c r="EP181" s="246"/>
      <c r="EQ181" s="246"/>
      <c r="ER181" s="246"/>
      <c r="ES181" s="246"/>
      <c r="ET181" s="246"/>
      <c r="EU181" s="246"/>
      <c r="EV181" s="246"/>
      <c r="EW181" s="246"/>
      <c r="EX181" s="246"/>
      <c r="EY181" s="246"/>
      <c r="EZ181" s="246"/>
      <c r="FA181" s="246"/>
      <c r="FB181" s="246"/>
      <c r="FC181" s="246"/>
      <c r="FD181" s="246"/>
      <c r="FE181" s="246"/>
      <c r="FF181" s="246"/>
      <c r="FG181" s="246"/>
      <c r="FH181" s="246"/>
      <c r="FI181" s="246"/>
      <c r="FJ181" s="246"/>
      <c r="FK181" s="246"/>
      <c r="FL181" s="246"/>
      <c r="FM181" s="246"/>
      <c r="FN181" s="246"/>
      <c r="FO181" s="246"/>
      <c r="FP181" s="246"/>
      <c r="FQ181" s="246"/>
      <c r="FR181" s="246"/>
      <c r="FS181" s="246"/>
      <c r="FT181" s="246"/>
      <c r="FU181" s="246"/>
      <c r="FV181" s="246"/>
      <c r="FW181" s="246"/>
      <c r="FX181" s="246"/>
      <c r="FY181" s="246"/>
      <c r="FZ181" s="246"/>
      <c r="GA181" s="246"/>
      <c r="GB181" s="246"/>
      <c r="GC181" s="246"/>
      <c r="GD181" s="246"/>
      <c r="GE181" s="246"/>
      <c r="GF181" s="246"/>
      <c r="GG181" s="246"/>
      <c r="GH181" s="246"/>
      <c r="GI181" s="246"/>
      <c r="GJ181" s="246"/>
      <c r="GK181" s="246"/>
      <c r="GL181" s="246"/>
      <c r="GM181" s="246"/>
      <c r="GN181" s="246"/>
      <c r="GO181" s="246"/>
      <c r="GP181" s="246"/>
      <c r="GQ181" s="246"/>
      <c r="GR181" s="246"/>
      <c r="GS181" s="246"/>
      <c r="GT181" s="246"/>
      <c r="GU181" s="246"/>
      <c r="GV181" s="246"/>
      <c r="GW181" s="246"/>
      <c r="GX181" s="246"/>
      <c r="GY181" s="246"/>
      <c r="GZ181" s="246"/>
      <c r="HA181" s="246"/>
      <c r="HB181" s="246"/>
      <c r="HC181" s="246"/>
      <c r="HD181" s="246"/>
      <c r="HE181" s="246"/>
      <c r="HF181" s="246"/>
      <c r="HG181" s="246"/>
      <c r="HH181" s="246"/>
      <c r="HI181" s="246"/>
      <c r="HJ181" s="246"/>
      <c r="HK181" s="246"/>
      <c r="HL181" s="246"/>
      <c r="HM181" s="246"/>
      <c r="HN181" s="246"/>
      <c r="HO181" s="246"/>
      <c r="HP181" s="246"/>
      <c r="HQ181" s="246"/>
      <c r="HR181" s="246"/>
      <c r="HS181" s="246"/>
      <c r="HT181" s="246"/>
      <c r="HU181" s="246"/>
      <c r="HV181" s="246"/>
      <c r="HW181" s="246"/>
      <c r="HX181" s="246"/>
      <c r="HY181" s="246"/>
      <c r="HZ181" s="246"/>
      <c r="IA181" s="246"/>
      <c r="IB181" s="246"/>
      <c r="IC181" s="246"/>
      <c r="ID181" s="246"/>
      <c r="IE181" s="246"/>
      <c r="IF181" s="246"/>
      <c r="IG181" s="246"/>
      <c r="IH181" s="246"/>
      <c r="II181" s="246"/>
      <c r="IJ181" s="246"/>
      <c r="IK181" s="246"/>
      <c r="IL181" s="246"/>
      <c r="IM181" s="246"/>
      <c r="IN181" s="246"/>
      <c r="IO181" s="246"/>
      <c r="IP181" s="246"/>
      <c r="IQ181" s="246"/>
      <c r="IR181" s="246"/>
      <c r="IS181" s="246"/>
      <c r="IT181" s="246"/>
      <c r="IU181" s="246"/>
      <c r="IV181" s="246"/>
    </row>
    <row r="182" spans="1:256" s="251" customFormat="1">
      <c r="A182" s="82" t="s">
        <v>519</v>
      </c>
      <c r="B182" s="63">
        <v>4.0999999999999996</v>
      </c>
      <c r="C182" s="63">
        <v>4.7</v>
      </c>
      <c r="D182" s="63">
        <v>2</v>
      </c>
      <c r="E182" s="63">
        <v>1.3333333000000001</v>
      </c>
      <c r="F182" s="63">
        <v>1.1896018399999999</v>
      </c>
      <c r="G182" s="63">
        <v>16</v>
      </c>
      <c r="H182" s="82">
        <v>2</v>
      </c>
      <c r="I182" s="246"/>
      <c r="J182" s="82"/>
      <c r="K182" s="82"/>
      <c r="L182" s="82"/>
      <c r="M182" s="82"/>
      <c r="N182" s="82"/>
      <c r="O182" s="82"/>
      <c r="P182" s="82"/>
      <c r="Q182" s="82"/>
      <c r="R182" s="82"/>
      <c r="S182" s="246"/>
      <c r="T182" s="246"/>
      <c r="U182" s="246"/>
      <c r="V182" s="246"/>
      <c r="W182" s="246"/>
      <c r="X182" s="246"/>
      <c r="Y182" s="246"/>
      <c r="Z182" s="246"/>
      <c r="AA182" s="246"/>
      <c r="AB182" s="246"/>
      <c r="AC182" s="246"/>
      <c r="AD182" s="246"/>
      <c r="AE182" s="246"/>
      <c r="AF182" s="246"/>
      <c r="AG182" s="246"/>
      <c r="AH182" s="246"/>
      <c r="AI182" s="246"/>
      <c r="AJ182" s="246"/>
      <c r="AK182" s="246"/>
      <c r="AL182" s="246"/>
      <c r="AM182" s="246"/>
      <c r="AN182" s="246"/>
      <c r="AO182" s="246"/>
      <c r="AP182" s="246"/>
      <c r="AQ182" s="246"/>
      <c r="AR182" s="246"/>
      <c r="AS182" s="246"/>
      <c r="AT182" s="246"/>
      <c r="AU182" s="246"/>
      <c r="AV182" s="246"/>
      <c r="AW182" s="246"/>
      <c r="AX182" s="246"/>
      <c r="AY182" s="246"/>
      <c r="AZ182" s="246"/>
      <c r="BA182" s="246"/>
      <c r="BB182" s="246"/>
      <c r="BC182" s="246"/>
      <c r="BD182" s="246"/>
      <c r="BE182" s="246"/>
      <c r="BF182" s="246"/>
      <c r="BG182" s="246"/>
      <c r="BH182" s="246"/>
      <c r="BI182" s="246"/>
      <c r="BJ182" s="246"/>
      <c r="BK182" s="246"/>
      <c r="BL182" s="246"/>
      <c r="BM182" s="246"/>
      <c r="BN182" s="246"/>
      <c r="BO182" s="246"/>
      <c r="BP182" s="246"/>
      <c r="BQ182" s="246"/>
      <c r="BR182" s="246"/>
      <c r="BS182" s="246"/>
      <c r="BT182" s="246"/>
      <c r="BU182" s="246"/>
      <c r="BV182" s="246"/>
      <c r="BW182" s="246"/>
      <c r="BX182" s="246"/>
      <c r="BY182" s="246"/>
      <c r="BZ182" s="246"/>
      <c r="CA182" s="246"/>
      <c r="CB182" s="246"/>
      <c r="CC182" s="246"/>
      <c r="CD182" s="246"/>
      <c r="CE182" s="246"/>
      <c r="CF182" s="246"/>
      <c r="CG182" s="246"/>
      <c r="CH182" s="246"/>
      <c r="CI182" s="246"/>
      <c r="CJ182" s="246"/>
      <c r="CK182" s="246"/>
      <c r="CL182" s="246"/>
      <c r="CM182" s="246"/>
      <c r="CN182" s="246"/>
      <c r="CO182" s="246"/>
      <c r="CP182" s="246"/>
      <c r="CQ182" s="246"/>
      <c r="CR182" s="246"/>
      <c r="CS182" s="246"/>
      <c r="CT182" s="246"/>
      <c r="CU182" s="246"/>
      <c r="CV182" s="246"/>
      <c r="CW182" s="246"/>
      <c r="CX182" s="246"/>
      <c r="CY182" s="246"/>
      <c r="CZ182" s="246"/>
      <c r="DA182" s="246"/>
      <c r="DB182" s="246"/>
      <c r="DC182" s="246"/>
      <c r="DD182" s="246"/>
      <c r="DE182" s="246"/>
      <c r="DF182" s="246"/>
      <c r="DG182" s="246"/>
      <c r="DH182" s="246"/>
      <c r="DI182" s="246"/>
      <c r="DJ182" s="246"/>
      <c r="DK182" s="246"/>
      <c r="DL182" s="246"/>
      <c r="DM182" s="246"/>
      <c r="DN182" s="246"/>
      <c r="DO182" s="246"/>
      <c r="DP182" s="246"/>
      <c r="DQ182" s="246"/>
      <c r="DR182" s="246"/>
      <c r="DS182" s="246"/>
      <c r="DT182" s="246"/>
      <c r="DU182" s="246"/>
      <c r="DV182" s="246"/>
      <c r="DW182" s="246"/>
      <c r="DX182" s="246"/>
      <c r="DY182" s="246"/>
      <c r="DZ182" s="246"/>
      <c r="EA182" s="246"/>
      <c r="EB182" s="246"/>
      <c r="EC182" s="246"/>
      <c r="ED182" s="246"/>
      <c r="EE182" s="246"/>
      <c r="EF182" s="246"/>
      <c r="EG182" s="246"/>
      <c r="EH182" s="246"/>
      <c r="EI182" s="246"/>
      <c r="EJ182" s="246"/>
      <c r="EK182" s="246"/>
      <c r="EL182" s="246"/>
      <c r="EM182" s="246"/>
      <c r="EN182" s="246"/>
      <c r="EO182" s="246"/>
      <c r="EP182" s="246"/>
      <c r="EQ182" s="246"/>
      <c r="ER182" s="246"/>
      <c r="ES182" s="246"/>
      <c r="ET182" s="246"/>
      <c r="EU182" s="246"/>
      <c r="EV182" s="246"/>
      <c r="EW182" s="246"/>
      <c r="EX182" s="246"/>
      <c r="EY182" s="246"/>
      <c r="EZ182" s="246"/>
      <c r="FA182" s="246"/>
      <c r="FB182" s="246"/>
      <c r="FC182" s="246"/>
      <c r="FD182" s="246"/>
      <c r="FE182" s="246"/>
      <c r="FF182" s="246"/>
      <c r="FG182" s="246"/>
      <c r="FH182" s="246"/>
      <c r="FI182" s="246"/>
      <c r="FJ182" s="246"/>
      <c r="FK182" s="246"/>
      <c r="FL182" s="246"/>
      <c r="FM182" s="246"/>
      <c r="FN182" s="246"/>
      <c r="FO182" s="246"/>
      <c r="FP182" s="246"/>
      <c r="FQ182" s="246"/>
      <c r="FR182" s="246"/>
      <c r="FS182" s="246"/>
      <c r="FT182" s="246"/>
      <c r="FU182" s="246"/>
      <c r="FV182" s="246"/>
      <c r="FW182" s="246"/>
      <c r="FX182" s="246"/>
      <c r="FY182" s="246"/>
      <c r="FZ182" s="246"/>
      <c r="GA182" s="246"/>
      <c r="GB182" s="246"/>
      <c r="GC182" s="246"/>
      <c r="GD182" s="246"/>
      <c r="GE182" s="246"/>
      <c r="GF182" s="246"/>
      <c r="GG182" s="246"/>
      <c r="GH182" s="246"/>
      <c r="GI182" s="246"/>
      <c r="GJ182" s="246"/>
      <c r="GK182" s="246"/>
      <c r="GL182" s="246"/>
      <c r="GM182" s="246"/>
      <c r="GN182" s="246"/>
      <c r="GO182" s="246"/>
      <c r="GP182" s="246"/>
      <c r="GQ182" s="246"/>
      <c r="GR182" s="246"/>
      <c r="GS182" s="246"/>
      <c r="GT182" s="246"/>
      <c r="GU182" s="246"/>
      <c r="GV182" s="246"/>
      <c r="GW182" s="246"/>
      <c r="GX182" s="246"/>
      <c r="GY182" s="246"/>
      <c r="GZ182" s="246"/>
      <c r="HA182" s="246"/>
      <c r="HB182" s="246"/>
      <c r="HC182" s="246"/>
      <c r="HD182" s="246"/>
      <c r="HE182" s="246"/>
      <c r="HF182" s="246"/>
      <c r="HG182" s="246"/>
      <c r="HH182" s="246"/>
      <c r="HI182" s="246"/>
      <c r="HJ182" s="246"/>
      <c r="HK182" s="246"/>
      <c r="HL182" s="246"/>
      <c r="HM182" s="246"/>
      <c r="HN182" s="246"/>
      <c r="HO182" s="246"/>
      <c r="HP182" s="246"/>
      <c r="HQ182" s="246"/>
      <c r="HR182" s="246"/>
      <c r="HS182" s="246"/>
      <c r="HT182" s="246"/>
      <c r="HU182" s="246"/>
      <c r="HV182" s="246"/>
      <c r="HW182" s="246"/>
      <c r="HX182" s="246"/>
      <c r="HY182" s="246"/>
      <c r="HZ182" s="246"/>
      <c r="IA182" s="246"/>
      <c r="IB182" s="246"/>
      <c r="IC182" s="246"/>
      <c r="ID182" s="246"/>
      <c r="IE182" s="246"/>
      <c r="IF182" s="246"/>
      <c r="IG182" s="246"/>
      <c r="IH182" s="246"/>
      <c r="II182" s="246"/>
      <c r="IJ182" s="246"/>
      <c r="IK182" s="246"/>
      <c r="IL182" s="246"/>
      <c r="IM182" s="246"/>
      <c r="IN182" s="246"/>
      <c r="IO182" s="246"/>
      <c r="IP182" s="246"/>
      <c r="IQ182" s="246"/>
      <c r="IR182" s="246"/>
      <c r="IS182" s="246"/>
      <c r="IT182" s="246"/>
      <c r="IU182" s="246"/>
      <c r="IV182" s="246"/>
    </row>
    <row r="183" spans="1:256" s="251" customFormat="1">
      <c r="A183" s="82" t="s">
        <v>519</v>
      </c>
      <c r="B183" s="63">
        <v>0.5</v>
      </c>
      <c r="C183" s="63">
        <v>3</v>
      </c>
      <c r="D183" s="63">
        <v>2</v>
      </c>
      <c r="E183" s="63">
        <v>1.4444444439999999</v>
      </c>
      <c r="F183" s="63">
        <v>1.0482123999999999</v>
      </c>
      <c r="G183" s="63">
        <v>20</v>
      </c>
      <c r="H183" s="82">
        <v>1</v>
      </c>
      <c r="I183" s="82"/>
      <c r="J183" s="246"/>
      <c r="K183" s="246"/>
      <c r="L183" s="246"/>
      <c r="M183" s="246"/>
      <c r="N183" s="246"/>
      <c r="O183" s="246"/>
      <c r="P183" s="246"/>
      <c r="Q183" s="246"/>
      <c r="R183" s="246"/>
      <c r="S183" s="82"/>
      <c r="T183" s="82"/>
      <c r="U183" s="82"/>
      <c r="V183" s="82"/>
      <c r="W183" s="82"/>
      <c r="X183" s="82"/>
      <c r="Y183" s="82"/>
      <c r="Z183" s="82"/>
      <c r="AA183" s="82"/>
      <c r="AB183" s="82"/>
      <c r="AC183" s="82"/>
      <c r="AD183" s="82"/>
      <c r="AE183" s="82"/>
      <c r="AF183" s="82"/>
      <c r="AG183" s="82"/>
      <c r="AH183" s="82"/>
      <c r="AI183" s="82"/>
      <c r="AJ183" s="82"/>
      <c r="AK183" s="82"/>
      <c r="AL183" s="82"/>
      <c r="AM183" s="82"/>
      <c r="AN183" s="82"/>
      <c r="AO183" s="82"/>
      <c r="AP183" s="82"/>
      <c r="AQ183" s="82"/>
      <c r="AR183" s="82"/>
      <c r="AS183" s="82"/>
      <c r="AT183" s="82"/>
      <c r="AU183" s="82"/>
      <c r="AV183" s="82"/>
      <c r="AW183" s="82"/>
      <c r="AX183" s="82"/>
      <c r="AY183" s="82"/>
      <c r="AZ183" s="82"/>
      <c r="BA183" s="82"/>
      <c r="BB183" s="82"/>
      <c r="BC183" s="82"/>
      <c r="BD183" s="82"/>
      <c r="BE183" s="82"/>
      <c r="BF183" s="82"/>
      <c r="BG183" s="82"/>
      <c r="BH183" s="82"/>
      <c r="BI183" s="82"/>
      <c r="BJ183" s="82"/>
      <c r="BK183" s="82"/>
      <c r="BL183" s="82"/>
      <c r="BM183" s="82"/>
      <c r="BN183" s="82"/>
      <c r="BO183" s="82"/>
      <c r="BP183" s="82"/>
      <c r="BQ183" s="82"/>
      <c r="BR183" s="82"/>
      <c r="BS183" s="82"/>
      <c r="BT183" s="82"/>
      <c r="BU183" s="82"/>
      <c r="BV183" s="82"/>
      <c r="BW183" s="82"/>
      <c r="BX183" s="82"/>
      <c r="BY183" s="82"/>
      <c r="BZ183" s="82"/>
      <c r="CA183" s="82"/>
      <c r="CB183" s="82"/>
      <c r="CC183" s="82"/>
      <c r="CD183" s="82"/>
      <c r="CE183" s="82"/>
      <c r="CF183" s="82"/>
      <c r="CG183" s="82"/>
      <c r="CH183" s="82"/>
      <c r="CI183" s="82"/>
      <c r="CJ183" s="82"/>
      <c r="CK183" s="82"/>
      <c r="CL183" s="82"/>
      <c r="CM183" s="82"/>
      <c r="CN183" s="82"/>
      <c r="CO183" s="82"/>
      <c r="CP183" s="82"/>
      <c r="CQ183" s="82"/>
      <c r="CR183" s="82"/>
      <c r="CS183" s="82"/>
      <c r="CT183" s="82"/>
      <c r="CU183" s="82"/>
      <c r="CV183" s="82"/>
      <c r="CW183" s="82"/>
      <c r="CX183" s="82"/>
      <c r="CY183" s="82"/>
      <c r="CZ183" s="82"/>
      <c r="DA183" s="82"/>
      <c r="DB183" s="82"/>
      <c r="DC183" s="82"/>
      <c r="DD183" s="82"/>
      <c r="DE183" s="82"/>
      <c r="DF183" s="82"/>
      <c r="DG183" s="82"/>
      <c r="DH183" s="82"/>
      <c r="DI183" s="82"/>
      <c r="DJ183" s="82"/>
      <c r="DK183" s="82"/>
      <c r="DL183" s="82"/>
      <c r="DM183" s="82"/>
      <c r="DN183" s="82"/>
      <c r="DO183" s="82"/>
      <c r="DP183" s="82"/>
      <c r="DQ183" s="82"/>
      <c r="DR183" s="82"/>
      <c r="DS183" s="82"/>
      <c r="DT183" s="82"/>
      <c r="DU183" s="82"/>
      <c r="DV183" s="82"/>
      <c r="DW183" s="82"/>
      <c r="DX183" s="82"/>
      <c r="DY183" s="82"/>
      <c r="DZ183" s="82"/>
      <c r="EA183" s="82"/>
      <c r="EB183" s="82"/>
      <c r="EC183" s="82"/>
      <c r="ED183" s="82"/>
      <c r="EE183" s="82"/>
      <c r="EF183" s="82"/>
      <c r="EG183" s="82"/>
      <c r="EH183" s="82"/>
      <c r="EI183" s="82"/>
      <c r="EJ183" s="82"/>
      <c r="EK183" s="82"/>
      <c r="EL183" s="82"/>
      <c r="EM183" s="82"/>
      <c r="EN183" s="82"/>
      <c r="EO183" s="82"/>
      <c r="EP183" s="82"/>
      <c r="EQ183" s="82"/>
      <c r="ER183" s="82"/>
      <c r="ES183" s="82"/>
      <c r="ET183" s="82"/>
      <c r="EU183" s="82"/>
      <c r="EV183" s="82"/>
      <c r="EW183" s="82"/>
      <c r="EX183" s="82"/>
      <c r="EY183" s="82"/>
      <c r="EZ183" s="82"/>
      <c r="FA183" s="82"/>
      <c r="FB183" s="82"/>
      <c r="FC183" s="82"/>
      <c r="FD183" s="82"/>
      <c r="FE183" s="82"/>
      <c r="FF183" s="82"/>
      <c r="FG183" s="82"/>
      <c r="FH183" s="82"/>
      <c r="FI183" s="82"/>
      <c r="FJ183" s="82"/>
      <c r="FK183" s="82"/>
      <c r="FL183" s="82"/>
      <c r="FM183" s="82"/>
      <c r="FN183" s="82"/>
      <c r="FO183" s="82"/>
      <c r="FP183" s="82"/>
      <c r="FQ183" s="82"/>
      <c r="FR183" s="82"/>
      <c r="FS183" s="82"/>
      <c r="FT183" s="82"/>
      <c r="FU183" s="82"/>
      <c r="FV183" s="82"/>
      <c r="FW183" s="82"/>
      <c r="FX183" s="82"/>
      <c r="FY183" s="82"/>
      <c r="FZ183" s="82"/>
      <c r="GA183" s="82"/>
      <c r="GB183" s="82"/>
      <c r="GC183" s="82"/>
      <c r="GD183" s="82"/>
      <c r="GE183" s="82"/>
      <c r="GF183" s="82"/>
      <c r="GG183" s="82"/>
      <c r="GH183" s="82"/>
      <c r="GI183" s="82"/>
      <c r="GJ183" s="82"/>
      <c r="GK183" s="82"/>
      <c r="GL183" s="82"/>
      <c r="GM183" s="82"/>
      <c r="GN183" s="82"/>
      <c r="GO183" s="82"/>
      <c r="GP183" s="82"/>
      <c r="GQ183" s="82"/>
      <c r="GR183" s="82"/>
      <c r="GS183" s="82"/>
      <c r="GT183" s="82"/>
      <c r="GU183" s="82"/>
      <c r="GV183" s="82"/>
      <c r="GW183" s="82"/>
      <c r="GX183" s="82"/>
      <c r="GY183" s="82"/>
      <c r="GZ183" s="82"/>
      <c r="HA183" s="82"/>
      <c r="HB183" s="82"/>
      <c r="HC183" s="82"/>
      <c r="HD183" s="82"/>
      <c r="HE183" s="82"/>
      <c r="HF183" s="82"/>
      <c r="HG183" s="82"/>
      <c r="HH183" s="82"/>
      <c r="HI183" s="82"/>
      <c r="HJ183" s="82"/>
      <c r="HK183" s="82"/>
      <c r="HL183" s="82"/>
      <c r="HM183" s="82"/>
      <c r="HN183" s="82"/>
      <c r="HO183" s="82"/>
      <c r="HP183" s="82"/>
      <c r="HQ183" s="82"/>
      <c r="HR183" s="82"/>
      <c r="HS183" s="82"/>
      <c r="HT183" s="82"/>
      <c r="HU183" s="82"/>
      <c r="HV183" s="82"/>
      <c r="HW183" s="82"/>
      <c r="HX183" s="82"/>
      <c r="HY183" s="82"/>
      <c r="HZ183" s="82"/>
      <c r="IA183" s="82"/>
      <c r="IB183" s="82"/>
      <c r="IC183" s="82"/>
      <c r="ID183" s="82"/>
      <c r="IE183" s="82"/>
      <c r="IF183" s="82"/>
      <c r="IG183" s="82"/>
      <c r="IH183" s="82"/>
      <c r="II183" s="82"/>
      <c r="IJ183" s="82"/>
      <c r="IK183" s="82"/>
      <c r="IL183" s="82"/>
      <c r="IM183" s="82"/>
      <c r="IN183" s="82"/>
      <c r="IO183" s="82"/>
      <c r="IP183" s="82"/>
      <c r="IQ183" s="82"/>
      <c r="IR183" s="82"/>
      <c r="IS183" s="82"/>
      <c r="IT183" s="82"/>
      <c r="IU183" s="82"/>
      <c r="IV183" s="82"/>
    </row>
    <row r="184" spans="1:256" s="251" customFormat="1">
      <c r="A184" s="82" t="s">
        <v>519</v>
      </c>
      <c r="B184" s="63">
        <v>1.4</v>
      </c>
      <c r="C184" s="63">
        <v>2.6</v>
      </c>
      <c r="D184" s="63">
        <v>3</v>
      </c>
      <c r="E184" s="63">
        <v>1.172222222</v>
      </c>
      <c r="F184" s="63">
        <v>2.2120339100000002</v>
      </c>
      <c r="G184" s="63">
        <v>17</v>
      </c>
      <c r="H184" s="82">
        <v>1</v>
      </c>
      <c r="I184" s="246"/>
      <c r="J184" s="246"/>
      <c r="K184" s="246"/>
      <c r="L184" s="246"/>
      <c r="M184" s="246"/>
      <c r="N184" s="246"/>
      <c r="O184" s="246"/>
      <c r="P184" s="246"/>
      <c r="Q184" s="246"/>
      <c r="R184" s="246"/>
      <c r="S184" s="246"/>
      <c r="T184" s="246"/>
      <c r="U184" s="246"/>
      <c r="V184" s="246"/>
      <c r="W184" s="246"/>
      <c r="X184" s="246"/>
      <c r="Y184" s="246"/>
      <c r="Z184" s="246"/>
      <c r="AA184" s="246"/>
      <c r="AB184" s="246"/>
      <c r="AC184" s="246"/>
      <c r="AD184" s="246"/>
      <c r="AE184" s="246"/>
      <c r="AF184" s="246"/>
      <c r="AG184" s="246"/>
      <c r="AH184" s="246"/>
      <c r="AI184" s="246"/>
      <c r="AJ184" s="246"/>
      <c r="AK184" s="246"/>
      <c r="AL184" s="246"/>
      <c r="AM184" s="246"/>
      <c r="AN184" s="246"/>
      <c r="AO184" s="246"/>
      <c r="AP184" s="246"/>
      <c r="AQ184" s="246"/>
      <c r="AR184" s="246"/>
      <c r="AS184" s="246"/>
      <c r="AT184" s="246"/>
      <c r="AU184" s="246"/>
      <c r="AV184" s="246"/>
      <c r="AW184" s="246"/>
      <c r="AX184" s="246"/>
      <c r="AY184" s="246"/>
      <c r="AZ184" s="246"/>
      <c r="BA184" s="246"/>
      <c r="BB184" s="246"/>
      <c r="BC184" s="246"/>
      <c r="BD184" s="246"/>
      <c r="BE184" s="246"/>
      <c r="BF184" s="246"/>
      <c r="BG184" s="246"/>
      <c r="BH184" s="246"/>
      <c r="BI184" s="246"/>
      <c r="BJ184" s="246"/>
      <c r="BK184" s="246"/>
      <c r="BL184" s="246"/>
      <c r="BM184" s="246"/>
      <c r="BN184" s="246"/>
      <c r="BO184" s="246"/>
      <c r="BP184" s="246"/>
      <c r="BQ184" s="246"/>
      <c r="BR184" s="246"/>
      <c r="BS184" s="246"/>
      <c r="BT184" s="246"/>
      <c r="BU184" s="246"/>
      <c r="BV184" s="246"/>
      <c r="BW184" s="246"/>
      <c r="BX184" s="246"/>
      <c r="BY184" s="246"/>
      <c r="BZ184" s="246"/>
      <c r="CA184" s="246"/>
      <c r="CB184" s="246"/>
      <c r="CC184" s="246"/>
      <c r="CD184" s="246"/>
      <c r="CE184" s="246"/>
      <c r="CF184" s="246"/>
      <c r="CG184" s="246"/>
      <c r="CH184" s="246"/>
      <c r="CI184" s="246"/>
      <c r="CJ184" s="246"/>
      <c r="CK184" s="246"/>
      <c r="CL184" s="246"/>
      <c r="CM184" s="246"/>
      <c r="CN184" s="246"/>
      <c r="CO184" s="246"/>
      <c r="CP184" s="246"/>
      <c r="CQ184" s="246"/>
      <c r="CR184" s="246"/>
      <c r="CS184" s="246"/>
      <c r="CT184" s="246"/>
      <c r="CU184" s="246"/>
      <c r="CV184" s="246"/>
      <c r="CW184" s="246"/>
      <c r="CX184" s="246"/>
      <c r="CY184" s="246"/>
      <c r="CZ184" s="246"/>
      <c r="DA184" s="246"/>
      <c r="DB184" s="246"/>
      <c r="DC184" s="246"/>
      <c r="DD184" s="246"/>
      <c r="DE184" s="246"/>
      <c r="DF184" s="246"/>
      <c r="DG184" s="246"/>
      <c r="DH184" s="246"/>
      <c r="DI184" s="246"/>
      <c r="DJ184" s="246"/>
      <c r="DK184" s="246"/>
      <c r="DL184" s="246"/>
      <c r="DM184" s="246"/>
      <c r="DN184" s="246"/>
      <c r="DO184" s="246"/>
      <c r="DP184" s="246"/>
      <c r="DQ184" s="246"/>
      <c r="DR184" s="246"/>
      <c r="DS184" s="246"/>
      <c r="DT184" s="246"/>
      <c r="DU184" s="246"/>
      <c r="DV184" s="246"/>
      <c r="DW184" s="246"/>
      <c r="DX184" s="246"/>
      <c r="DY184" s="246"/>
      <c r="DZ184" s="246"/>
      <c r="EA184" s="246"/>
      <c r="EB184" s="246"/>
      <c r="EC184" s="246"/>
      <c r="ED184" s="246"/>
      <c r="EE184" s="246"/>
      <c r="EF184" s="246"/>
      <c r="EG184" s="246"/>
      <c r="EH184" s="246"/>
      <c r="EI184" s="246"/>
      <c r="EJ184" s="246"/>
      <c r="EK184" s="246"/>
      <c r="EL184" s="246"/>
      <c r="EM184" s="246"/>
      <c r="EN184" s="246"/>
      <c r="EO184" s="246"/>
      <c r="EP184" s="246"/>
      <c r="EQ184" s="246"/>
      <c r="ER184" s="246"/>
      <c r="ES184" s="246"/>
      <c r="ET184" s="246"/>
      <c r="EU184" s="246"/>
      <c r="EV184" s="246"/>
      <c r="EW184" s="246"/>
      <c r="EX184" s="246"/>
      <c r="EY184" s="246"/>
      <c r="EZ184" s="246"/>
      <c r="FA184" s="246"/>
      <c r="FB184" s="246"/>
      <c r="FC184" s="246"/>
      <c r="FD184" s="246"/>
      <c r="FE184" s="246"/>
      <c r="FF184" s="246"/>
      <c r="FG184" s="246"/>
      <c r="FH184" s="246"/>
      <c r="FI184" s="246"/>
      <c r="FJ184" s="246"/>
      <c r="FK184" s="246"/>
      <c r="FL184" s="246"/>
      <c r="FM184" s="246"/>
      <c r="FN184" s="246"/>
      <c r="FO184" s="246"/>
      <c r="FP184" s="246"/>
      <c r="FQ184" s="246"/>
      <c r="FR184" s="246"/>
      <c r="FS184" s="246"/>
      <c r="FT184" s="246"/>
      <c r="FU184" s="246"/>
      <c r="FV184" s="246"/>
      <c r="FW184" s="246"/>
      <c r="FX184" s="246"/>
      <c r="FY184" s="246"/>
      <c r="FZ184" s="246"/>
      <c r="GA184" s="246"/>
      <c r="GB184" s="246"/>
      <c r="GC184" s="246"/>
      <c r="GD184" s="246"/>
      <c r="GE184" s="246"/>
      <c r="GF184" s="246"/>
      <c r="GG184" s="246"/>
      <c r="GH184" s="246"/>
      <c r="GI184" s="246"/>
      <c r="GJ184" s="246"/>
      <c r="GK184" s="246"/>
      <c r="GL184" s="246"/>
      <c r="GM184" s="246"/>
      <c r="GN184" s="246"/>
      <c r="GO184" s="246"/>
      <c r="GP184" s="246"/>
      <c r="GQ184" s="246"/>
      <c r="GR184" s="246"/>
      <c r="GS184" s="246"/>
      <c r="GT184" s="246"/>
      <c r="GU184" s="246"/>
      <c r="GV184" s="246"/>
      <c r="GW184" s="246"/>
      <c r="GX184" s="246"/>
      <c r="GY184" s="246"/>
      <c r="GZ184" s="246"/>
      <c r="HA184" s="246"/>
      <c r="HB184" s="246"/>
      <c r="HC184" s="246"/>
      <c r="HD184" s="246"/>
      <c r="HE184" s="246"/>
      <c r="HF184" s="246"/>
      <c r="HG184" s="246"/>
      <c r="HH184" s="246"/>
      <c r="HI184" s="246"/>
      <c r="HJ184" s="246"/>
      <c r="HK184" s="246"/>
      <c r="HL184" s="246"/>
      <c r="HM184" s="246"/>
      <c r="HN184" s="246"/>
      <c r="HO184" s="246"/>
      <c r="HP184" s="246"/>
      <c r="HQ184" s="246"/>
      <c r="HR184" s="246"/>
      <c r="HS184" s="246"/>
      <c r="HT184" s="246"/>
      <c r="HU184" s="246"/>
      <c r="HV184" s="246"/>
      <c r="HW184" s="246"/>
      <c r="HX184" s="246"/>
      <c r="HY184" s="246"/>
      <c r="HZ184" s="246"/>
      <c r="IA184" s="246"/>
      <c r="IB184" s="246"/>
      <c r="IC184" s="246"/>
      <c r="ID184" s="246"/>
      <c r="IE184" s="246"/>
      <c r="IF184" s="246"/>
      <c r="IG184" s="246"/>
      <c r="IH184" s="246"/>
      <c r="II184" s="246"/>
      <c r="IJ184" s="246"/>
      <c r="IK184" s="246"/>
      <c r="IL184" s="246"/>
      <c r="IM184" s="246"/>
      <c r="IN184" s="246"/>
      <c r="IO184" s="246"/>
      <c r="IP184" s="246"/>
      <c r="IQ184" s="246"/>
      <c r="IR184" s="246"/>
      <c r="IS184" s="246"/>
      <c r="IT184" s="246"/>
      <c r="IU184" s="246"/>
      <c r="IV184" s="246"/>
    </row>
    <row r="185" spans="1:256" s="251" customFormat="1">
      <c r="A185" s="82" t="s">
        <v>519</v>
      </c>
      <c r="B185" s="63">
        <v>2.6</v>
      </c>
      <c r="C185" s="63">
        <v>4.25</v>
      </c>
      <c r="D185" s="63">
        <v>3</v>
      </c>
      <c r="E185" s="63">
        <v>1.3</v>
      </c>
      <c r="F185" s="63">
        <v>1.7782608099999999</v>
      </c>
      <c r="G185" s="63">
        <v>16</v>
      </c>
      <c r="H185" s="82">
        <v>1</v>
      </c>
      <c r="I185" s="246"/>
      <c r="J185" s="252"/>
      <c r="K185" s="252"/>
      <c r="L185" s="252"/>
      <c r="M185" s="252"/>
      <c r="N185" s="252"/>
      <c r="O185" s="252"/>
      <c r="P185" s="252"/>
      <c r="Q185" s="252"/>
      <c r="R185" s="252"/>
      <c r="S185" s="246"/>
      <c r="T185" s="246"/>
      <c r="U185" s="246"/>
      <c r="V185" s="246"/>
      <c r="W185" s="246"/>
      <c r="X185" s="246"/>
      <c r="Y185" s="246"/>
      <c r="Z185" s="246"/>
      <c r="AA185" s="246"/>
      <c r="AB185" s="246"/>
      <c r="AC185" s="246"/>
      <c r="AD185" s="246"/>
      <c r="AE185" s="246"/>
      <c r="AF185" s="246"/>
      <c r="AG185" s="246"/>
      <c r="AH185" s="246"/>
      <c r="AI185" s="246"/>
      <c r="AJ185" s="246"/>
      <c r="AK185" s="246"/>
      <c r="AL185" s="246"/>
      <c r="AM185" s="246"/>
      <c r="AN185" s="246"/>
      <c r="AO185" s="246"/>
      <c r="AP185" s="246"/>
      <c r="AQ185" s="246"/>
      <c r="AR185" s="246"/>
      <c r="AS185" s="246"/>
      <c r="AT185" s="246"/>
      <c r="AU185" s="246"/>
      <c r="AV185" s="246"/>
      <c r="AW185" s="246"/>
      <c r="AX185" s="246"/>
      <c r="AY185" s="246"/>
      <c r="AZ185" s="246"/>
      <c r="BA185" s="246"/>
      <c r="BB185" s="246"/>
      <c r="BC185" s="246"/>
      <c r="BD185" s="246"/>
      <c r="BE185" s="246"/>
      <c r="BF185" s="246"/>
      <c r="BG185" s="246"/>
      <c r="BH185" s="246"/>
      <c r="BI185" s="246"/>
      <c r="BJ185" s="246"/>
      <c r="BK185" s="246"/>
      <c r="BL185" s="246"/>
      <c r="BM185" s="246"/>
      <c r="BN185" s="246"/>
      <c r="BO185" s="246"/>
      <c r="BP185" s="246"/>
      <c r="BQ185" s="246"/>
      <c r="BR185" s="246"/>
      <c r="BS185" s="246"/>
      <c r="BT185" s="246"/>
      <c r="BU185" s="246"/>
      <c r="BV185" s="246"/>
      <c r="BW185" s="246"/>
      <c r="BX185" s="246"/>
      <c r="BY185" s="246"/>
      <c r="BZ185" s="246"/>
      <c r="CA185" s="246"/>
      <c r="CB185" s="246"/>
      <c r="CC185" s="246"/>
      <c r="CD185" s="246"/>
      <c r="CE185" s="246"/>
      <c r="CF185" s="246"/>
      <c r="CG185" s="246"/>
      <c r="CH185" s="246"/>
      <c r="CI185" s="246"/>
      <c r="CJ185" s="246"/>
      <c r="CK185" s="246"/>
      <c r="CL185" s="246"/>
      <c r="CM185" s="246"/>
      <c r="CN185" s="246"/>
      <c r="CO185" s="246"/>
      <c r="CP185" s="246"/>
      <c r="CQ185" s="246"/>
      <c r="CR185" s="246"/>
      <c r="CS185" s="246"/>
      <c r="CT185" s="246"/>
      <c r="CU185" s="246"/>
      <c r="CV185" s="246"/>
      <c r="CW185" s="246"/>
      <c r="CX185" s="246"/>
      <c r="CY185" s="246"/>
      <c r="CZ185" s="246"/>
      <c r="DA185" s="246"/>
      <c r="DB185" s="246"/>
      <c r="DC185" s="246"/>
      <c r="DD185" s="246"/>
      <c r="DE185" s="246"/>
      <c r="DF185" s="246"/>
      <c r="DG185" s="246"/>
      <c r="DH185" s="246"/>
      <c r="DI185" s="246"/>
      <c r="DJ185" s="246"/>
      <c r="DK185" s="246"/>
      <c r="DL185" s="246"/>
      <c r="DM185" s="246"/>
      <c r="DN185" s="246"/>
      <c r="DO185" s="246"/>
      <c r="DP185" s="246"/>
      <c r="DQ185" s="246"/>
      <c r="DR185" s="246"/>
      <c r="DS185" s="246"/>
      <c r="DT185" s="246"/>
      <c r="DU185" s="246"/>
      <c r="DV185" s="246"/>
      <c r="DW185" s="246"/>
      <c r="DX185" s="246"/>
      <c r="DY185" s="246"/>
      <c r="DZ185" s="246"/>
      <c r="EA185" s="246"/>
      <c r="EB185" s="246"/>
      <c r="EC185" s="246"/>
      <c r="ED185" s="246"/>
      <c r="EE185" s="246"/>
      <c r="EF185" s="246"/>
      <c r="EG185" s="246"/>
      <c r="EH185" s="246"/>
      <c r="EI185" s="246"/>
      <c r="EJ185" s="246"/>
      <c r="EK185" s="246"/>
      <c r="EL185" s="246"/>
      <c r="EM185" s="246"/>
      <c r="EN185" s="246"/>
      <c r="EO185" s="246"/>
      <c r="EP185" s="246"/>
      <c r="EQ185" s="246"/>
      <c r="ER185" s="246"/>
      <c r="ES185" s="246"/>
      <c r="ET185" s="246"/>
      <c r="EU185" s="246"/>
      <c r="EV185" s="246"/>
      <c r="EW185" s="246"/>
      <c r="EX185" s="246"/>
      <c r="EY185" s="246"/>
      <c r="EZ185" s="246"/>
      <c r="FA185" s="246"/>
      <c r="FB185" s="246"/>
      <c r="FC185" s="246"/>
      <c r="FD185" s="246"/>
      <c r="FE185" s="246"/>
      <c r="FF185" s="246"/>
      <c r="FG185" s="246"/>
      <c r="FH185" s="246"/>
      <c r="FI185" s="246"/>
      <c r="FJ185" s="246"/>
      <c r="FK185" s="246"/>
      <c r="FL185" s="246"/>
      <c r="FM185" s="246"/>
      <c r="FN185" s="246"/>
      <c r="FO185" s="246"/>
      <c r="FP185" s="246"/>
      <c r="FQ185" s="246"/>
      <c r="FR185" s="246"/>
      <c r="FS185" s="246"/>
      <c r="FT185" s="246"/>
      <c r="FU185" s="246"/>
      <c r="FV185" s="246"/>
      <c r="FW185" s="246"/>
      <c r="FX185" s="246"/>
      <c r="FY185" s="246"/>
      <c r="FZ185" s="246"/>
      <c r="GA185" s="246"/>
      <c r="GB185" s="246"/>
      <c r="GC185" s="246"/>
      <c r="GD185" s="246"/>
      <c r="GE185" s="246"/>
      <c r="GF185" s="246"/>
      <c r="GG185" s="246"/>
      <c r="GH185" s="246"/>
      <c r="GI185" s="246"/>
      <c r="GJ185" s="246"/>
      <c r="GK185" s="246"/>
      <c r="GL185" s="246"/>
      <c r="GM185" s="246"/>
      <c r="GN185" s="246"/>
      <c r="GO185" s="246"/>
      <c r="GP185" s="246"/>
      <c r="GQ185" s="246"/>
      <c r="GR185" s="246"/>
      <c r="GS185" s="246"/>
      <c r="GT185" s="246"/>
      <c r="GU185" s="246"/>
      <c r="GV185" s="246"/>
      <c r="GW185" s="246"/>
      <c r="GX185" s="246"/>
      <c r="GY185" s="246"/>
      <c r="GZ185" s="246"/>
      <c r="HA185" s="246"/>
      <c r="HB185" s="246"/>
      <c r="HC185" s="246"/>
      <c r="HD185" s="246"/>
      <c r="HE185" s="246"/>
      <c r="HF185" s="246"/>
      <c r="HG185" s="246"/>
      <c r="HH185" s="246"/>
      <c r="HI185" s="246"/>
      <c r="HJ185" s="246"/>
      <c r="HK185" s="246"/>
      <c r="HL185" s="246"/>
      <c r="HM185" s="246"/>
      <c r="HN185" s="246"/>
      <c r="HO185" s="246"/>
      <c r="HP185" s="246"/>
      <c r="HQ185" s="246"/>
      <c r="HR185" s="246"/>
      <c r="HS185" s="246"/>
      <c r="HT185" s="246"/>
      <c r="HU185" s="246"/>
      <c r="HV185" s="246"/>
      <c r="HW185" s="246"/>
      <c r="HX185" s="246"/>
      <c r="HY185" s="246"/>
      <c r="HZ185" s="246"/>
      <c r="IA185" s="246"/>
      <c r="IB185" s="246"/>
      <c r="IC185" s="246"/>
      <c r="ID185" s="246"/>
      <c r="IE185" s="246"/>
      <c r="IF185" s="246"/>
      <c r="IG185" s="246"/>
      <c r="IH185" s="246"/>
      <c r="II185" s="246"/>
      <c r="IJ185" s="246"/>
      <c r="IK185" s="246"/>
      <c r="IL185" s="246"/>
      <c r="IM185" s="246"/>
      <c r="IN185" s="246"/>
      <c r="IO185" s="246"/>
      <c r="IP185" s="246"/>
      <c r="IQ185" s="246"/>
      <c r="IR185" s="246"/>
      <c r="IS185" s="246"/>
      <c r="IT185" s="246"/>
      <c r="IU185" s="246"/>
      <c r="IV185" s="246"/>
    </row>
    <row r="186" spans="1:256" s="251" customFormat="1">
      <c r="A186" s="254" t="s">
        <v>519</v>
      </c>
      <c r="B186" s="254">
        <v>5</v>
      </c>
      <c r="C186" s="254">
        <v>7</v>
      </c>
      <c r="D186" s="254">
        <v>3</v>
      </c>
      <c r="E186" s="254">
        <v>1.2855555999999999</v>
      </c>
      <c r="F186" s="63">
        <v>1.9428136600000001</v>
      </c>
      <c r="G186" s="254">
        <v>15</v>
      </c>
      <c r="H186" s="254">
        <v>1</v>
      </c>
      <c r="I186" s="252"/>
      <c r="J186" s="82" t="s">
        <v>383</v>
      </c>
      <c r="K186" s="246">
        <f>AVERAGE(B187:B188)</f>
        <v>2.5</v>
      </c>
      <c r="L186" s="246">
        <f t="shared" ref="L186:Q186" si="18">AVERAGE(C188:C189)</f>
        <v>4.625</v>
      </c>
      <c r="M186" s="246">
        <f t="shared" si="18"/>
        <v>2</v>
      </c>
      <c r="N186" s="246">
        <f t="shared" si="18"/>
        <v>1.2833333329999999</v>
      </c>
      <c r="O186" s="246">
        <f t="shared" si="18"/>
        <v>0.98644282999999999</v>
      </c>
      <c r="P186" s="246">
        <f t="shared" si="18"/>
        <v>20.5</v>
      </c>
      <c r="Q186" s="246">
        <f t="shared" si="18"/>
        <v>5.5</v>
      </c>
      <c r="R186" s="246"/>
      <c r="S186" s="252"/>
      <c r="T186" s="252"/>
      <c r="U186" s="252"/>
      <c r="V186" s="252"/>
      <c r="W186" s="252"/>
      <c r="X186" s="252"/>
      <c r="Y186" s="252"/>
      <c r="Z186" s="252"/>
      <c r="AA186" s="252"/>
      <c r="AB186" s="252"/>
      <c r="AC186" s="252"/>
      <c r="AD186" s="252"/>
      <c r="AE186" s="252"/>
      <c r="AF186" s="252"/>
      <c r="AG186" s="252"/>
      <c r="AH186" s="252"/>
      <c r="AI186" s="252"/>
      <c r="AJ186" s="252"/>
      <c r="AK186" s="252"/>
      <c r="AL186" s="252"/>
      <c r="AM186" s="252"/>
      <c r="AN186" s="252"/>
      <c r="AO186" s="252"/>
      <c r="AP186" s="252"/>
      <c r="AQ186" s="252"/>
      <c r="AR186" s="252"/>
      <c r="AS186" s="252"/>
      <c r="AT186" s="252"/>
      <c r="AU186" s="252"/>
      <c r="AV186" s="252"/>
      <c r="AW186" s="252"/>
      <c r="AX186" s="252"/>
      <c r="AY186" s="252"/>
      <c r="AZ186" s="252"/>
      <c r="BA186" s="252"/>
      <c r="BB186" s="252"/>
      <c r="BC186" s="252"/>
      <c r="BD186" s="252"/>
      <c r="BE186" s="252"/>
      <c r="BF186" s="252"/>
      <c r="BG186" s="252"/>
      <c r="BH186" s="252"/>
      <c r="BI186" s="252"/>
      <c r="BJ186" s="252"/>
      <c r="BK186" s="252"/>
      <c r="BL186" s="252"/>
      <c r="BM186" s="252"/>
      <c r="BN186" s="252"/>
      <c r="BO186" s="252"/>
      <c r="BP186" s="252"/>
      <c r="BQ186" s="252"/>
      <c r="BR186" s="252"/>
      <c r="BS186" s="252"/>
      <c r="BT186" s="252"/>
      <c r="BU186" s="252"/>
      <c r="BV186" s="252"/>
      <c r="BW186" s="252"/>
      <c r="BX186" s="252"/>
      <c r="BY186" s="252"/>
      <c r="BZ186" s="252"/>
      <c r="CA186" s="252"/>
      <c r="CB186" s="252"/>
      <c r="CC186" s="252"/>
      <c r="CD186" s="252"/>
      <c r="CE186" s="252"/>
      <c r="CF186" s="252"/>
      <c r="CG186" s="252"/>
      <c r="CH186" s="252"/>
      <c r="CI186" s="252"/>
      <c r="CJ186" s="252"/>
      <c r="CK186" s="252"/>
      <c r="CL186" s="252"/>
      <c r="CM186" s="252"/>
      <c r="CN186" s="252"/>
      <c r="CO186" s="252"/>
      <c r="CP186" s="252"/>
      <c r="CQ186" s="252"/>
      <c r="CR186" s="252"/>
      <c r="CS186" s="252"/>
      <c r="CT186" s="252"/>
      <c r="CU186" s="252"/>
      <c r="CV186" s="252"/>
      <c r="CW186" s="252"/>
      <c r="CX186" s="252"/>
      <c r="CY186" s="252"/>
      <c r="CZ186" s="252"/>
      <c r="DA186" s="252"/>
      <c r="DB186" s="252"/>
      <c r="DC186" s="252"/>
      <c r="DD186" s="252"/>
      <c r="DE186" s="252"/>
      <c r="DF186" s="252"/>
      <c r="DG186" s="252"/>
      <c r="DH186" s="252"/>
      <c r="DI186" s="252"/>
      <c r="DJ186" s="252"/>
      <c r="DK186" s="252"/>
      <c r="DL186" s="252"/>
      <c r="DM186" s="252"/>
      <c r="DN186" s="252"/>
      <c r="DO186" s="252"/>
      <c r="DP186" s="252"/>
      <c r="DQ186" s="252"/>
      <c r="DR186" s="252"/>
      <c r="DS186" s="252"/>
      <c r="DT186" s="252"/>
      <c r="DU186" s="252"/>
      <c r="DV186" s="252"/>
      <c r="DW186" s="252"/>
      <c r="DX186" s="252"/>
      <c r="DY186" s="252"/>
      <c r="DZ186" s="252"/>
      <c r="EA186" s="252"/>
      <c r="EB186" s="252"/>
      <c r="EC186" s="252"/>
      <c r="ED186" s="252"/>
      <c r="EE186" s="252"/>
      <c r="EF186" s="252"/>
      <c r="EG186" s="252"/>
      <c r="EH186" s="252"/>
      <c r="EI186" s="252"/>
      <c r="EJ186" s="252"/>
      <c r="EK186" s="252"/>
      <c r="EL186" s="252"/>
      <c r="EM186" s="252"/>
      <c r="EN186" s="252"/>
      <c r="EO186" s="252"/>
      <c r="EP186" s="252"/>
      <c r="EQ186" s="252"/>
      <c r="ER186" s="252"/>
      <c r="ES186" s="252"/>
      <c r="ET186" s="252"/>
      <c r="EU186" s="252"/>
      <c r="EV186" s="252"/>
      <c r="EW186" s="252"/>
      <c r="EX186" s="252"/>
      <c r="EY186" s="252"/>
      <c r="EZ186" s="252"/>
      <c r="FA186" s="252"/>
      <c r="FB186" s="252"/>
      <c r="FC186" s="252"/>
      <c r="FD186" s="252"/>
      <c r="FE186" s="252"/>
      <c r="FF186" s="252"/>
      <c r="FG186" s="252"/>
      <c r="FH186" s="252"/>
      <c r="FI186" s="252"/>
      <c r="FJ186" s="252"/>
      <c r="FK186" s="252"/>
      <c r="FL186" s="252"/>
      <c r="FM186" s="252"/>
      <c r="FN186" s="252"/>
      <c r="FO186" s="252"/>
      <c r="FP186" s="252"/>
      <c r="FQ186" s="252"/>
      <c r="FR186" s="252"/>
      <c r="FS186" s="252"/>
      <c r="FT186" s="252"/>
      <c r="FU186" s="252"/>
      <c r="FV186" s="252"/>
      <c r="FW186" s="252"/>
      <c r="FX186" s="252"/>
      <c r="FY186" s="252"/>
      <c r="FZ186" s="252"/>
      <c r="GA186" s="252"/>
      <c r="GB186" s="252"/>
      <c r="GC186" s="252"/>
      <c r="GD186" s="252"/>
      <c r="GE186" s="252"/>
      <c r="GF186" s="252"/>
      <c r="GG186" s="252"/>
      <c r="GH186" s="252"/>
      <c r="GI186" s="252"/>
      <c r="GJ186" s="252"/>
      <c r="GK186" s="252"/>
      <c r="GL186" s="252"/>
      <c r="GM186" s="252"/>
      <c r="GN186" s="252"/>
      <c r="GO186" s="252"/>
      <c r="GP186" s="252"/>
      <c r="GQ186" s="252"/>
      <c r="GR186" s="252"/>
      <c r="GS186" s="252"/>
      <c r="GT186" s="252"/>
      <c r="GU186" s="252"/>
      <c r="GV186" s="252"/>
      <c r="GW186" s="252"/>
      <c r="GX186" s="252"/>
      <c r="GY186" s="252"/>
      <c r="GZ186" s="252"/>
      <c r="HA186" s="252"/>
      <c r="HB186" s="252"/>
      <c r="HC186" s="252"/>
      <c r="HD186" s="252"/>
      <c r="HE186" s="252"/>
      <c r="HF186" s="252"/>
      <c r="HG186" s="252"/>
      <c r="HH186" s="252"/>
      <c r="HI186" s="252"/>
      <c r="HJ186" s="252"/>
      <c r="HK186" s="252"/>
      <c r="HL186" s="252"/>
      <c r="HM186" s="252"/>
      <c r="HN186" s="252"/>
      <c r="HO186" s="252"/>
      <c r="HP186" s="252"/>
      <c r="HQ186" s="252"/>
      <c r="HR186" s="252"/>
      <c r="HS186" s="252"/>
      <c r="HT186" s="252"/>
      <c r="HU186" s="252"/>
      <c r="HV186" s="252"/>
      <c r="HW186" s="252"/>
      <c r="HX186" s="252"/>
      <c r="HY186" s="252"/>
      <c r="HZ186" s="252"/>
      <c r="IA186" s="252"/>
      <c r="IB186" s="252"/>
      <c r="IC186" s="252"/>
      <c r="ID186" s="252"/>
      <c r="IE186" s="252"/>
      <c r="IF186" s="252"/>
      <c r="IG186" s="252"/>
      <c r="IH186" s="252"/>
      <c r="II186" s="252"/>
      <c r="IJ186" s="252"/>
      <c r="IK186" s="252"/>
      <c r="IL186" s="252"/>
      <c r="IM186" s="252"/>
      <c r="IN186" s="252"/>
      <c r="IO186" s="252"/>
      <c r="IP186" s="252"/>
      <c r="IQ186" s="252"/>
      <c r="IR186" s="252"/>
      <c r="IS186" s="252"/>
      <c r="IT186" s="252"/>
      <c r="IU186" s="252"/>
      <c r="IV186" s="252"/>
    </row>
    <row r="187" spans="1:256" s="251" customFormat="1">
      <c r="A187" s="82" t="s">
        <v>423</v>
      </c>
      <c r="B187" s="63">
        <v>4.5</v>
      </c>
      <c r="C187" s="63">
        <v>6.3</v>
      </c>
      <c r="D187" s="63">
        <v>2</v>
      </c>
      <c r="E187" s="63">
        <v>1.6666666999999999</v>
      </c>
      <c r="F187" s="63">
        <v>0.92913681000000004</v>
      </c>
      <c r="G187" s="63">
        <v>17</v>
      </c>
      <c r="H187" s="82">
        <v>1</v>
      </c>
      <c r="I187" s="246"/>
      <c r="J187" s="268" t="s">
        <v>468</v>
      </c>
      <c r="K187" s="279">
        <f t="shared" ref="K187:Q187" si="19">AVERAGE(B190:B192)</f>
        <v>3.1166666666666667</v>
      </c>
      <c r="L187" s="279">
        <f t="shared" si="19"/>
        <v>4.55</v>
      </c>
      <c r="M187" s="279">
        <f t="shared" si="19"/>
        <v>2.6666666666666665</v>
      </c>
      <c r="N187" s="279">
        <f t="shared" si="19"/>
        <v>1.2888888773333333</v>
      </c>
      <c r="O187" s="279">
        <f t="shared" si="19"/>
        <v>1.5814675933333333</v>
      </c>
      <c r="P187" s="279">
        <f t="shared" si="19"/>
        <v>19.666666666666668</v>
      </c>
      <c r="Q187" s="279">
        <f t="shared" si="19"/>
        <v>2.3333333333333335</v>
      </c>
      <c r="R187" s="279"/>
      <c r="S187" s="246"/>
      <c r="T187" s="246"/>
      <c r="U187" s="246"/>
      <c r="V187" s="246"/>
      <c r="W187" s="246"/>
      <c r="X187" s="246"/>
      <c r="Y187" s="246"/>
      <c r="Z187" s="246"/>
      <c r="AA187" s="246"/>
      <c r="AB187" s="246"/>
      <c r="AC187" s="246"/>
      <c r="AD187" s="246"/>
      <c r="AE187" s="246"/>
      <c r="AF187" s="246"/>
      <c r="AG187" s="246"/>
      <c r="AH187" s="246"/>
      <c r="AI187" s="246"/>
      <c r="AJ187" s="246"/>
      <c r="AK187" s="246"/>
      <c r="AL187" s="246"/>
      <c r="AM187" s="246"/>
      <c r="AN187" s="246"/>
      <c r="AO187" s="246"/>
      <c r="AP187" s="246"/>
      <c r="AQ187" s="246"/>
      <c r="AR187" s="246"/>
      <c r="AS187" s="246"/>
      <c r="AT187" s="246"/>
      <c r="AU187" s="246"/>
      <c r="AV187" s="246"/>
      <c r="AW187" s="246"/>
      <c r="AX187" s="246"/>
      <c r="AY187" s="246"/>
      <c r="AZ187" s="246"/>
      <c r="BA187" s="246"/>
      <c r="BB187" s="246"/>
      <c r="BC187" s="246"/>
      <c r="BD187" s="246"/>
      <c r="BE187" s="246"/>
      <c r="BF187" s="246"/>
      <c r="BG187" s="246"/>
      <c r="BH187" s="246"/>
      <c r="BI187" s="246"/>
      <c r="BJ187" s="246"/>
      <c r="BK187" s="246"/>
      <c r="BL187" s="246"/>
      <c r="BM187" s="246"/>
      <c r="BN187" s="246"/>
      <c r="BO187" s="246"/>
      <c r="BP187" s="246"/>
      <c r="BQ187" s="246"/>
      <c r="BR187" s="246"/>
      <c r="BS187" s="246"/>
      <c r="BT187" s="246"/>
      <c r="BU187" s="246"/>
      <c r="BV187" s="246"/>
      <c r="BW187" s="246"/>
      <c r="BX187" s="246"/>
      <c r="BY187" s="246"/>
      <c r="BZ187" s="246"/>
      <c r="CA187" s="246"/>
      <c r="CB187" s="246"/>
      <c r="CC187" s="246"/>
      <c r="CD187" s="246"/>
      <c r="CE187" s="246"/>
      <c r="CF187" s="246"/>
      <c r="CG187" s="246"/>
      <c r="CH187" s="246"/>
      <c r="CI187" s="246"/>
      <c r="CJ187" s="246"/>
      <c r="CK187" s="246"/>
      <c r="CL187" s="246"/>
      <c r="CM187" s="246"/>
      <c r="CN187" s="246"/>
      <c r="CO187" s="246"/>
      <c r="CP187" s="246"/>
      <c r="CQ187" s="246"/>
      <c r="CR187" s="246"/>
      <c r="CS187" s="246"/>
      <c r="CT187" s="246"/>
      <c r="CU187" s="246"/>
      <c r="CV187" s="246"/>
      <c r="CW187" s="246"/>
      <c r="CX187" s="246"/>
      <c r="CY187" s="246"/>
      <c r="CZ187" s="246"/>
      <c r="DA187" s="246"/>
      <c r="DB187" s="246"/>
      <c r="DC187" s="246"/>
      <c r="DD187" s="246"/>
      <c r="DE187" s="246"/>
      <c r="DF187" s="246"/>
      <c r="DG187" s="246"/>
      <c r="DH187" s="246"/>
      <c r="DI187" s="246"/>
      <c r="DJ187" s="246"/>
      <c r="DK187" s="246"/>
      <c r="DL187" s="246"/>
      <c r="DM187" s="246"/>
      <c r="DN187" s="246"/>
      <c r="DO187" s="246"/>
      <c r="DP187" s="246"/>
      <c r="DQ187" s="246"/>
      <c r="DR187" s="246"/>
      <c r="DS187" s="246"/>
      <c r="DT187" s="246"/>
      <c r="DU187" s="246"/>
      <c r="DV187" s="246"/>
      <c r="DW187" s="246"/>
      <c r="DX187" s="246"/>
      <c r="DY187" s="246"/>
      <c r="DZ187" s="246"/>
      <c r="EA187" s="246"/>
      <c r="EB187" s="246"/>
      <c r="EC187" s="246"/>
      <c r="ED187" s="246"/>
      <c r="EE187" s="246"/>
      <c r="EF187" s="246"/>
      <c r="EG187" s="246"/>
      <c r="EH187" s="246"/>
      <c r="EI187" s="246"/>
      <c r="EJ187" s="246"/>
      <c r="EK187" s="246"/>
      <c r="EL187" s="246"/>
      <c r="EM187" s="246"/>
      <c r="EN187" s="246"/>
      <c r="EO187" s="246"/>
      <c r="EP187" s="246"/>
      <c r="EQ187" s="246"/>
      <c r="ER187" s="246"/>
      <c r="ES187" s="246"/>
      <c r="ET187" s="246"/>
      <c r="EU187" s="246"/>
      <c r="EV187" s="246"/>
      <c r="EW187" s="246"/>
      <c r="EX187" s="246"/>
      <c r="EY187" s="246"/>
      <c r="EZ187" s="246"/>
      <c r="FA187" s="246"/>
      <c r="FB187" s="246"/>
      <c r="FC187" s="246"/>
      <c r="FD187" s="246"/>
      <c r="FE187" s="246"/>
      <c r="FF187" s="246"/>
      <c r="FG187" s="246"/>
      <c r="FH187" s="246"/>
      <c r="FI187" s="246"/>
      <c r="FJ187" s="246"/>
      <c r="FK187" s="246"/>
      <c r="FL187" s="246"/>
      <c r="FM187" s="246"/>
      <c r="FN187" s="246"/>
      <c r="FO187" s="246"/>
      <c r="FP187" s="246"/>
      <c r="FQ187" s="246"/>
      <c r="FR187" s="246"/>
      <c r="FS187" s="246"/>
      <c r="FT187" s="246"/>
      <c r="FU187" s="246"/>
      <c r="FV187" s="246"/>
      <c r="FW187" s="246"/>
      <c r="FX187" s="246"/>
      <c r="FY187" s="246"/>
      <c r="FZ187" s="246"/>
      <c r="GA187" s="246"/>
      <c r="GB187" s="246"/>
      <c r="GC187" s="246"/>
      <c r="GD187" s="246"/>
      <c r="GE187" s="246"/>
      <c r="GF187" s="246"/>
      <c r="GG187" s="246"/>
      <c r="GH187" s="246"/>
      <c r="GI187" s="246"/>
      <c r="GJ187" s="246"/>
      <c r="GK187" s="246"/>
      <c r="GL187" s="246"/>
      <c r="GM187" s="246"/>
      <c r="GN187" s="246"/>
      <c r="GO187" s="246"/>
      <c r="GP187" s="246"/>
      <c r="GQ187" s="246"/>
      <c r="GR187" s="246"/>
      <c r="GS187" s="246"/>
      <c r="GT187" s="246"/>
      <c r="GU187" s="246"/>
      <c r="GV187" s="246"/>
      <c r="GW187" s="246"/>
      <c r="GX187" s="246"/>
      <c r="GY187" s="246"/>
      <c r="GZ187" s="246"/>
      <c r="HA187" s="246"/>
      <c r="HB187" s="246"/>
      <c r="HC187" s="246"/>
      <c r="HD187" s="246"/>
      <c r="HE187" s="246"/>
      <c r="HF187" s="246"/>
      <c r="HG187" s="246"/>
      <c r="HH187" s="246"/>
      <c r="HI187" s="246"/>
      <c r="HJ187" s="246"/>
      <c r="HK187" s="246"/>
      <c r="HL187" s="246"/>
      <c r="HM187" s="246"/>
      <c r="HN187" s="246"/>
      <c r="HO187" s="246"/>
      <c r="HP187" s="246"/>
      <c r="HQ187" s="246"/>
      <c r="HR187" s="246"/>
      <c r="HS187" s="246"/>
      <c r="HT187" s="246"/>
      <c r="HU187" s="246"/>
      <c r="HV187" s="246"/>
      <c r="HW187" s="246"/>
      <c r="HX187" s="246"/>
      <c r="HY187" s="246"/>
      <c r="HZ187" s="246"/>
      <c r="IA187" s="246"/>
      <c r="IB187" s="246"/>
      <c r="IC187" s="246"/>
      <c r="ID187" s="246"/>
      <c r="IE187" s="246"/>
      <c r="IF187" s="246"/>
      <c r="IG187" s="246"/>
      <c r="IH187" s="246"/>
      <c r="II187" s="246"/>
      <c r="IJ187" s="246"/>
      <c r="IK187" s="246"/>
      <c r="IL187" s="246"/>
      <c r="IM187" s="246"/>
      <c r="IN187" s="246"/>
      <c r="IO187" s="246"/>
      <c r="IP187" s="246"/>
      <c r="IQ187" s="246"/>
      <c r="IR187" s="246"/>
      <c r="IS187" s="246"/>
      <c r="IT187" s="246"/>
      <c r="IU187" s="246"/>
      <c r="IV187" s="246"/>
    </row>
    <row r="188" spans="1:256" s="280" customFormat="1">
      <c r="A188" s="279" t="s">
        <v>383</v>
      </c>
      <c r="B188" s="280">
        <v>0.5</v>
      </c>
      <c r="C188" s="280">
        <v>3</v>
      </c>
      <c r="D188" s="280">
        <v>2</v>
      </c>
      <c r="E188" s="280">
        <v>1.4444444439999999</v>
      </c>
      <c r="F188" s="280">
        <v>1.0482123999999999</v>
      </c>
      <c r="G188" s="280">
        <v>20</v>
      </c>
      <c r="H188" s="279">
        <v>10</v>
      </c>
      <c r="I188" s="279"/>
      <c r="J188" s="82" t="s">
        <v>516</v>
      </c>
      <c r="K188" s="279">
        <f t="shared" ref="K188:Q188" si="20">AVERAGE(B193:B208)</f>
        <v>4.203333333333334</v>
      </c>
      <c r="L188" s="279">
        <f t="shared" si="20"/>
        <v>6.7399999999999993</v>
      </c>
      <c r="M188" s="279">
        <f t="shared" si="20"/>
        <v>2.4375</v>
      </c>
      <c r="N188" s="279">
        <f t="shared" si="20"/>
        <v>1.3110243085</v>
      </c>
      <c r="O188" s="279">
        <f t="shared" si="20"/>
        <v>1.236640487140465</v>
      </c>
      <c r="P188" s="279">
        <f t="shared" si="20"/>
        <v>16.625</v>
      </c>
      <c r="Q188" s="279">
        <f t="shared" si="20"/>
        <v>7.5625</v>
      </c>
      <c r="R188" s="279"/>
      <c r="S188" s="279"/>
      <c r="T188" s="279"/>
      <c r="U188" s="279"/>
      <c r="V188" s="279"/>
      <c r="W188" s="279"/>
      <c r="X188" s="279"/>
      <c r="Y188" s="279"/>
      <c r="Z188" s="279"/>
      <c r="AA188" s="279"/>
      <c r="AB188" s="279"/>
      <c r="AC188" s="279"/>
      <c r="AD188" s="279"/>
      <c r="AE188" s="279"/>
      <c r="AF188" s="279"/>
      <c r="AG188" s="279"/>
      <c r="AH188" s="279"/>
      <c r="AI188" s="279"/>
      <c r="AJ188" s="279"/>
      <c r="AK188" s="279"/>
      <c r="AL188" s="279"/>
      <c r="AM188" s="279"/>
      <c r="AN188" s="279"/>
      <c r="AO188" s="279"/>
      <c r="AP188" s="279"/>
      <c r="AQ188" s="279"/>
      <c r="AR188" s="279"/>
      <c r="AS188" s="279"/>
      <c r="AT188" s="279"/>
      <c r="AU188" s="279"/>
      <c r="AV188" s="279"/>
      <c r="AW188" s="279"/>
      <c r="AX188" s="279"/>
      <c r="AY188" s="279"/>
      <c r="AZ188" s="279"/>
      <c r="BA188" s="279"/>
      <c r="BB188" s="279"/>
      <c r="BC188" s="279"/>
      <c r="BD188" s="279"/>
      <c r="BE188" s="279"/>
      <c r="BF188" s="279"/>
      <c r="BG188" s="279"/>
      <c r="BH188" s="279"/>
      <c r="BI188" s="279"/>
      <c r="BJ188" s="279"/>
      <c r="BK188" s="279"/>
      <c r="BL188" s="279"/>
      <c r="BM188" s="279"/>
      <c r="BN188" s="279"/>
      <c r="BO188" s="279"/>
      <c r="BP188" s="279"/>
      <c r="BQ188" s="279"/>
      <c r="BR188" s="279"/>
      <c r="BS188" s="279"/>
      <c r="BT188" s="279"/>
      <c r="BU188" s="279"/>
      <c r="BV188" s="279"/>
      <c r="BW188" s="279"/>
      <c r="BX188" s="279"/>
      <c r="BY188" s="279"/>
      <c r="BZ188" s="279"/>
      <c r="CA188" s="279"/>
      <c r="CB188" s="279"/>
      <c r="CC188" s="279"/>
      <c r="CD188" s="279"/>
      <c r="CE188" s="279"/>
      <c r="CF188" s="279"/>
      <c r="CG188" s="279"/>
      <c r="CH188" s="279"/>
      <c r="CI188" s="279"/>
      <c r="CJ188" s="279"/>
      <c r="CK188" s="279"/>
      <c r="CL188" s="279"/>
      <c r="CM188" s="279"/>
      <c r="CN188" s="279"/>
      <c r="CO188" s="279"/>
      <c r="CP188" s="279"/>
      <c r="CQ188" s="279"/>
      <c r="CR188" s="279"/>
      <c r="CS188" s="279"/>
      <c r="CT188" s="279"/>
      <c r="CU188" s="279"/>
      <c r="CV188" s="279"/>
      <c r="CW188" s="279"/>
      <c r="CX188" s="279"/>
      <c r="CY188" s="279"/>
      <c r="CZ188" s="279"/>
      <c r="DA188" s="279"/>
      <c r="DB188" s="279"/>
      <c r="DC188" s="279"/>
      <c r="DD188" s="279"/>
      <c r="DE188" s="279"/>
      <c r="DF188" s="279"/>
      <c r="DG188" s="279"/>
      <c r="DH188" s="279"/>
      <c r="DI188" s="279"/>
      <c r="DJ188" s="279"/>
      <c r="DK188" s="279"/>
      <c r="DL188" s="279"/>
      <c r="DM188" s="279"/>
      <c r="DN188" s="279"/>
      <c r="DO188" s="279"/>
      <c r="DP188" s="279"/>
      <c r="DQ188" s="279"/>
      <c r="DR188" s="279"/>
      <c r="DS188" s="279"/>
      <c r="DT188" s="279"/>
      <c r="DU188" s="279"/>
      <c r="DV188" s="279"/>
      <c r="DW188" s="279"/>
      <c r="DX188" s="279"/>
      <c r="DY188" s="279"/>
      <c r="DZ188" s="279"/>
      <c r="EA188" s="279"/>
      <c r="EB188" s="279"/>
      <c r="EC188" s="279"/>
      <c r="ED188" s="279"/>
      <c r="EE188" s="279"/>
      <c r="EF188" s="279"/>
      <c r="EG188" s="279"/>
      <c r="EH188" s="279"/>
      <c r="EI188" s="279"/>
      <c r="EJ188" s="279"/>
      <c r="EK188" s="279"/>
      <c r="EL188" s="279"/>
      <c r="EM188" s="279"/>
      <c r="EN188" s="279"/>
      <c r="EO188" s="279"/>
      <c r="EP188" s="279"/>
      <c r="EQ188" s="279"/>
      <c r="ER188" s="279"/>
      <c r="ES188" s="279"/>
      <c r="ET188" s="279"/>
      <c r="EU188" s="279"/>
      <c r="EV188" s="279"/>
      <c r="EW188" s="279"/>
      <c r="EX188" s="279"/>
      <c r="EY188" s="279"/>
      <c r="EZ188" s="279"/>
      <c r="FA188" s="279"/>
      <c r="FB188" s="279"/>
      <c r="FC188" s="279"/>
      <c r="FD188" s="279"/>
      <c r="FE188" s="279"/>
      <c r="FF188" s="279"/>
      <c r="FG188" s="279"/>
      <c r="FH188" s="279"/>
      <c r="FI188" s="279"/>
      <c r="FJ188" s="279"/>
      <c r="FK188" s="279"/>
      <c r="FL188" s="279"/>
      <c r="FM188" s="279"/>
      <c r="FN188" s="279"/>
      <c r="FO188" s="279"/>
      <c r="FP188" s="279"/>
      <c r="FQ188" s="279"/>
      <c r="FR188" s="279"/>
      <c r="FS188" s="279"/>
      <c r="FT188" s="279"/>
      <c r="FU188" s="279"/>
      <c r="FV188" s="279"/>
      <c r="FW188" s="279"/>
      <c r="FX188" s="279"/>
      <c r="FY188" s="279"/>
      <c r="FZ188" s="279"/>
      <c r="GA188" s="279"/>
      <c r="GB188" s="279"/>
      <c r="GC188" s="279"/>
      <c r="GD188" s="279"/>
      <c r="GE188" s="279"/>
      <c r="GF188" s="279"/>
      <c r="GG188" s="279"/>
      <c r="GH188" s="279"/>
      <c r="GI188" s="279"/>
      <c r="GJ188" s="279"/>
      <c r="GK188" s="279"/>
      <c r="GL188" s="279"/>
      <c r="GM188" s="279"/>
      <c r="GN188" s="279"/>
      <c r="GO188" s="279"/>
      <c r="GP188" s="279"/>
      <c r="GQ188" s="279"/>
      <c r="GR188" s="279"/>
      <c r="GS188" s="279"/>
      <c r="GT188" s="279"/>
      <c r="GU188" s="279"/>
      <c r="GV188" s="279"/>
      <c r="GW188" s="279"/>
      <c r="GX188" s="279"/>
      <c r="GY188" s="279"/>
      <c r="GZ188" s="279"/>
      <c r="HA188" s="279"/>
      <c r="HB188" s="279"/>
      <c r="HC188" s="279"/>
      <c r="HD188" s="279"/>
      <c r="HE188" s="279"/>
      <c r="HF188" s="279"/>
      <c r="HG188" s="279"/>
      <c r="HH188" s="279"/>
      <c r="HI188" s="279"/>
      <c r="HJ188" s="279"/>
      <c r="HK188" s="279"/>
      <c r="HL188" s="279"/>
      <c r="HM188" s="279"/>
      <c r="HN188" s="279"/>
      <c r="HO188" s="279"/>
      <c r="HP188" s="279"/>
      <c r="HQ188" s="279"/>
      <c r="HR188" s="279"/>
      <c r="HS188" s="279"/>
      <c r="HT188" s="279"/>
      <c r="HU188" s="279"/>
      <c r="HV188" s="279"/>
      <c r="HW188" s="279"/>
      <c r="HX188" s="279"/>
      <c r="HY188" s="279"/>
      <c r="HZ188" s="279"/>
      <c r="IA188" s="279"/>
      <c r="IB188" s="279"/>
      <c r="IC188" s="279"/>
      <c r="ID188" s="279"/>
      <c r="IE188" s="279"/>
      <c r="IF188" s="279"/>
      <c r="IG188" s="279"/>
      <c r="IH188" s="279"/>
      <c r="II188" s="279"/>
      <c r="IJ188" s="279"/>
      <c r="IK188" s="279"/>
      <c r="IL188" s="279"/>
      <c r="IM188" s="279"/>
      <c r="IN188" s="279"/>
      <c r="IO188" s="279"/>
      <c r="IP188" s="279"/>
      <c r="IQ188" s="279"/>
      <c r="IR188" s="279"/>
      <c r="IS188" s="279"/>
      <c r="IT188" s="279"/>
      <c r="IU188" s="279"/>
      <c r="IV188" s="279"/>
    </row>
    <row r="189" spans="1:256" s="280" customFormat="1">
      <c r="A189" s="279" t="s">
        <v>383</v>
      </c>
      <c r="B189" s="280">
        <v>4.5999999999999996</v>
      </c>
      <c r="C189" s="280">
        <v>6.25</v>
      </c>
      <c r="D189" s="280">
        <v>2</v>
      </c>
      <c r="E189" s="280">
        <v>1.122222222</v>
      </c>
      <c r="F189" s="280">
        <v>0.92467326000000005</v>
      </c>
      <c r="G189" s="279">
        <v>21</v>
      </c>
      <c r="H189" s="279">
        <v>1</v>
      </c>
      <c r="I189" s="279"/>
      <c r="J189" s="272" t="s">
        <v>174</v>
      </c>
      <c r="K189" s="268">
        <f t="shared" ref="K189:Q189" si="21">AVERAGE(B209:B210)</f>
        <v>8.75</v>
      </c>
      <c r="L189" s="268">
        <f t="shared" si="21"/>
        <v>11.15</v>
      </c>
      <c r="M189" s="268">
        <f t="shared" si="21"/>
        <v>2</v>
      </c>
      <c r="N189" s="268">
        <f t="shared" si="21"/>
        <v>1.4333333499999998</v>
      </c>
      <c r="O189" s="268">
        <f t="shared" si="21"/>
        <v>1.1841730088021807</v>
      </c>
      <c r="P189" s="268">
        <f t="shared" si="21"/>
        <v>14</v>
      </c>
      <c r="Q189" s="268">
        <f t="shared" si="21"/>
        <v>1.5</v>
      </c>
      <c r="R189" s="268"/>
      <c r="S189" s="279"/>
      <c r="T189" s="279"/>
      <c r="U189" s="279"/>
      <c r="V189" s="279"/>
      <c r="W189" s="279"/>
      <c r="X189" s="279"/>
      <c r="Y189" s="279"/>
      <c r="Z189" s="279"/>
      <c r="AA189" s="279"/>
      <c r="AB189" s="279"/>
      <c r="AC189" s="279"/>
      <c r="AD189" s="279"/>
      <c r="AE189" s="279"/>
      <c r="AF189" s="279"/>
      <c r="AG189" s="279"/>
      <c r="AH189" s="279"/>
      <c r="AI189" s="279"/>
      <c r="AJ189" s="279"/>
      <c r="AK189" s="279"/>
      <c r="AL189" s="279"/>
      <c r="AM189" s="279"/>
      <c r="AN189" s="279"/>
      <c r="AO189" s="279"/>
      <c r="AP189" s="279"/>
      <c r="AQ189" s="279"/>
      <c r="AR189" s="279"/>
      <c r="AS189" s="279"/>
      <c r="AT189" s="279"/>
      <c r="AU189" s="279"/>
      <c r="AV189" s="279"/>
      <c r="AW189" s="279"/>
      <c r="AX189" s="279"/>
      <c r="AY189" s="279"/>
      <c r="AZ189" s="279"/>
      <c r="BA189" s="279"/>
      <c r="BB189" s="279"/>
      <c r="BC189" s="279"/>
      <c r="BD189" s="279"/>
      <c r="BE189" s="279"/>
      <c r="BF189" s="279"/>
      <c r="BG189" s="279"/>
      <c r="BH189" s="279"/>
      <c r="BI189" s="279"/>
      <c r="BJ189" s="279"/>
      <c r="BK189" s="279"/>
      <c r="BL189" s="279"/>
      <c r="BM189" s="279"/>
      <c r="BN189" s="279"/>
      <c r="BO189" s="279"/>
      <c r="BP189" s="279"/>
      <c r="BQ189" s="279"/>
      <c r="BR189" s="279"/>
      <c r="BS189" s="279"/>
      <c r="BT189" s="279"/>
      <c r="BU189" s="279"/>
      <c r="BV189" s="279"/>
      <c r="BW189" s="279"/>
      <c r="BX189" s="279"/>
      <c r="BY189" s="279"/>
      <c r="BZ189" s="279"/>
      <c r="CA189" s="279"/>
      <c r="CB189" s="279"/>
      <c r="CC189" s="279"/>
      <c r="CD189" s="279"/>
      <c r="CE189" s="279"/>
      <c r="CF189" s="279"/>
      <c r="CG189" s="279"/>
      <c r="CH189" s="279"/>
      <c r="CI189" s="279"/>
      <c r="CJ189" s="279"/>
      <c r="CK189" s="279"/>
      <c r="CL189" s="279"/>
      <c r="CM189" s="279"/>
      <c r="CN189" s="279"/>
      <c r="CO189" s="279"/>
      <c r="CP189" s="279"/>
      <c r="CQ189" s="279"/>
      <c r="CR189" s="279"/>
      <c r="CS189" s="279"/>
      <c r="CT189" s="279"/>
      <c r="CU189" s="279"/>
      <c r="CV189" s="279"/>
      <c r="CW189" s="279"/>
      <c r="CX189" s="279"/>
      <c r="CY189" s="279"/>
      <c r="CZ189" s="279"/>
      <c r="DA189" s="279"/>
      <c r="DB189" s="279"/>
      <c r="DC189" s="279"/>
      <c r="DD189" s="279"/>
      <c r="DE189" s="279"/>
      <c r="DF189" s="279"/>
      <c r="DG189" s="279"/>
      <c r="DH189" s="279"/>
      <c r="DI189" s="279"/>
      <c r="DJ189" s="279"/>
      <c r="DK189" s="279"/>
      <c r="DL189" s="279"/>
      <c r="DM189" s="279"/>
      <c r="DN189" s="279"/>
      <c r="DO189" s="279"/>
      <c r="DP189" s="279"/>
      <c r="DQ189" s="279"/>
      <c r="DR189" s="279"/>
      <c r="DS189" s="279"/>
      <c r="DT189" s="279"/>
      <c r="DU189" s="279"/>
      <c r="DV189" s="279"/>
      <c r="DW189" s="279"/>
      <c r="DX189" s="279"/>
      <c r="DY189" s="279"/>
      <c r="DZ189" s="279"/>
      <c r="EA189" s="279"/>
      <c r="EB189" s="279"/>
      <c r="EC189" s="279"/>
      <c r="ED189" s="279"/>
      <c r="EE189" s="279"/>
      <c r="EF189" s="279"/>
      <c r="EG189" s="279"/>
      <c r="EH189" s="279"/>
      <c r="EI189" s="279"/>
      <c r="EJ189" s="279"/>
      <c r="EK189" s="279"/>
      <c r="EL189" s="279"/>
      <c r="EM189" s="279"/>
      <c r="EN189" s="279"/>
      <c r="EO189" s="279"/>
      <c r="EP189" s="279"/>
      <c r="EQ189" s="279"/>
      <c r="ER189" s="279"/>
      <c r="ES189" s="279"/>
      <c r="ET189" s="279"/>
      <c r="EU189" s="279"/>
      <c r="EV189" s="279"/>
      <c r="EW189" s="279"/>
      <c r="EX189" s="279"/>
      <c r="EY189" s="279"/>
      <c r="EZ189" s="279"/>
      <c r="FA189" s="279"/>
      <c r="FB189" s="279"/>
      <c r="FC189" s="279"/>
      <c r="FD189" s="279"/>
      <c r="FE189" s="279"/>
      <c r="FF189" s="279"/>
      <c r="FG189" s="279"/>
      <c r="FH189" s="279"/>
      <c r="FI189" s="279"/>
      <c r="FJ189" s="279"/>
      <c r="FK189" s="279"/>
      <c r="FL189" s="279"/>
      <c r="FM189" s="279"/>
      <c r="FN189" s="279"/>
      <c r="FO189" s="279"/>
      <c r="FP189" s="279"/>
      <c r="FQ189" s="279"/>
      <c r="FR189" s="279"/>
      <c r="FS189" s="279"/>
      <c r="FT189" s="279"/>
      <c r="FU189" s="279"/>
      <c r="FV189" s="279"/>
      <c r="FW189" s="279"/>
      <c r="FX189" s="279"/>
      <c r="FY189" s="279"/>
      <c r="FZ189" s="279"/>
      <c r="GA189" s="279"/>
      <c r="GB189" s="279"/>
      <c r="GC189" s="279"/>
      <c r="GD189" s="279"/>
      <c r="GE189" s="279"/>
      <c r="GF189" s="279"/>
      <c r="GG189" s="279"/>
      <c r="GH189" s="279"/>
      <c r="GI189" s="279"/>
      <c r="GJ189" s="279"/>
      <c r="GK189" s="279"/>
      <c r="GL189" s="279"/>
      <c r="GM189" s="279"/>
      <c r="GN189" s="279"/>
      <c r="GO189" s="279"/>
      <c r="GP189" s="279"/>
      <c r="GQ189" s="279"/>
      <c r="GR189" s="279"/>
      <c r="GS189" s="279"/>
      <c r="GT189" s="279"/>
      <c r="GU189" s="279"/>
      <c r="GV189" s="279"/>
      <c r="GW189" s="279"/>
      <c r="GX189" s="279"/>
      <c r="GY189" s="279"/>
      <c r="GZ189" s="279"/>
      <c r="HA189" s="279"/>
      <c r="HB189" s="279"/>
      <c r="HC189" s="279"/>
      <c r="HD189" s="279"/>
      <c r="HE189" s="279"/>
      <c r="HF189" s="279"/>
      <c r="HG189" s="279"/>
      <c r="HH189" s="279"/>
      <c r="HI189" s="279"/>
      <c r="HJ189" s="279"/>
      <c r="HK189" s="279"/>
      <c r="HL189" s="279"/>
      <c r="HM189" s="279"/>
      <c r="HN189" s="279"/>
      <c r="HO189" s="279"/>
      <c r="HP189" s="279"/>
      <c r="HQ189" s="279"/>
      <c r="HR189" s="279"/>
      <c r="HS189" s="279"/>
      <c r="HT189" s="279"/>
      <c r="HU189" s="279"/>
      <c r="HV189" s="279"/>
      <c r="HW189" s="279"/>
      <c r="HX189" s="279"/>
      <c r="HY189" s="279"/>
      <c r="HZ189" s="279"/>
      <c r="IA189" s="279"/>
      <c r="IB189" s="279"/>
      <c r="IC189" s="279"/>
      <c r="ID189" s="279"/>
      <c r="IE189" s="279"/>
      <c r="IF189" s="279"/>
      <c r="IG189" s="279"/>
      <c r="IH189" s="279"/>
      <c r="II189" s="279"/>
      <c r="IJ189" s="279"/>
      <c r="IK189" s="279"/>
      <c r="IL189" s="279"/>
      <c r="IM189" s="279"/>
      <c r="IN189" s="279"/>
      <c r="IO189" s="279"/>
      <c r="IP189" s="279"/>
      <c r="IQ189" s="279"/>
      <c r="IR189" s="279"/>
      <c r="IS189" s="279"/>
      <c r="IT189" s="279"/>
      <c r="IU189" s="279"/>
      <c r="IV189" s="279"/>
    </row>
    <row r="190" spans="1:256" s="267" customFormat="1">
      <c r="A190" s="268" t="s">
        <v>468</v>
      </c>
      <c r="B190" s="267">
        <v>4.0999999999999996</v>
      </c>
      <c r="C190" s="267">
        <v>4.7</v>
      </c>
      <c r="D190" s="267">
        <v>2</v>
      </c>
      <c r="E190" s="267">
        <v>1.3333333000000001</v>
      </c>
      <c r="F190" s="267">
        <v>1.1896018399999999</v>
      </c>
      <c r="G190" s="267">
        <v>16</v>
      </c>
      <c r="H190" s="268">
        <v>3</v>
      </c>
      <c r="I190" s="268"/>
      <c r="J190" s="263" t="s">
        <v>458</v>
      </c>
      <c r="K190" s="268">
        <f t="shared" ref="K190:Q190" si="22">AVERAGE(B211:B214)</f>
        <v>3.2749999999999999</v>
      </c>
      <c r="L190" s="268">
        <f t="shared" si="22"/>
        <v>5.2625000000000002</v>
      </c>
      <c r="M190" s="268">
        <f t="shared" si="22"/>
        <v>2.5</v>
      </c>
      <c r="N190" s="268">
        <f t="shared" si="22"/>
        <v>1.19979166725</v>
      </c>
      <c r="O190" s="268">
        <f t="shared" si="22"/>
        <v>1.40000239</v>
      </c>
      <c r="P190" s="268">
        <f t="shared" si="22"/>
        <v>16.5</v>
      </c>
      <c r="Q190" s="268">
        <f t="shared" si="22"/>
        <v>2</v>
      </c>
      <c r="R190" s="268"/>
      <c r="S190" s="268"/>
      <c r="T190" s="268"/>
      <c r="U190" s="268"/>
      <c r="V190" s="268"/>
      <c r="W190" s="268"/>
      <c r="X190" s="268"/>
      <c r="Y190" s="268"/>
      <c r="Z190" s="268"/>
      <c r="AA190" s="268"/>
      <c r="AB190" s="268"/>
      <c r="AC190" s="268"/>
      <c r="AD190" s="268"/>
      <c r="AE190" s="268"/>
      <c r="AF190" s="268"/>
      <c r="AG190" s="268"/>
      <c r="AH190" s="268"/>
      <c r="AI190" s="268"/>
      <c r="AJ190" s="268"/>
      <c r="AK190" s="268"/>
      <c r="AL190" s="268"/>
      <c r="AM190" s="268"/>
      <c r="AN190" s="268"/>
      <c r="AO190" s="268"/>
      <c r="AP190" s="268"/>
      <c r="AQ190" s="268"/>
      <c r="AR190" s="268"/>
      <c r="AS190" s="268"/>
      <c r="AT190" s="268"/>
      <c r="AU190" s="268"/>
      <c r="AV190" s="268"/>
      <c r="AW190" s="268"/>
      <c r="AX190" s="268"/>
      <c r="AY190" s="268"/>
      <c r="AZ190" s="268"/>
      <c r="BA190" s="268"/>
      <c r="BB190" s="268"/>
      <c r="BC190" s="268"/>
      <c r="BD190" s="268"/>
      <c r="BE190" s="268"/>
      <c r="BF190" s="268"/>
      <c r="BG190" s="268"/>
      <c r="BH190" s="268"/>
      <c r="BI190" s="268"/>
      <c r="BJ190" s="268"/>
      <c r="BK190" s="268"/>
      <c r="BL190" s="268"/>
      <c r="BM190" s="268"/>
      <c r="BN190" s="268"/>
      <c r="BO190" s="268"/>
      <c r="BP190" s="268"/>
      <c r="BQ190" s="268"/>
      <c r="BR190" s="268"/>
      <c r="BS190" s="268"/>
      <c r="BT190" s="268"/>
      <c r="BU190" s="268"/>
      <c r="BV190" s="268"/>
      <c r="BW190" s="268"/>
      <c r="BX190" s="268"/>
      <c r="BY190" s="268"/>
      <c r="BZ190" s="268"/>
      <c r="CA190" s="268"/>
      <c r="CB190" s="268"/>
      <c r="CC190" s="268"/>
      <c r="CD190" s="268"/>
      <c r="CE190" s="268"/>
      <c r="CF190" s="268"/>
      <c r="CG190" s="268"/>
      <c r="CH190" s="268"/>
      <c r="CI190" s="268"/>
      <c r="CJ190" s="268"/>
      <c r="CK190" s="268"/>
      <c r="CL190" s="268"/>
      <c r="CM190" s="268"/>
      <c r="CN190" s="268"/>
      <c r="CO190" s="268"/>
      <c r="CP190" s="268"/>
      <c r="CQ190" s="268"/>
      <c r="CR190" s="268"/>
      <c r="CS190" s="268"/>
      <c r="CT190" s="268"/>
      <c r="CU190" s="268"/>
      <c r="CV190" s="268"/>
      <c r="CW190" s="268"/>
      <c r="CX190" s="268"/>
      <c r="CY190" s="268"/>
      <c r="CZ190" s="268"/>
      <c r="DA190" s="268"/>
      <c r="DB190" s="268"/>
      <c r="DC190" s="268"/>
      <c r="DD190" s="268"/>
      <c r="DE190" s="268"/>
      <c r="DF190" s="268"/>
      <c r="DG190" s="268"/>
      <c r="DH190" s="268"/>
      <c r="DI190" s="268"/>
      <c r="DJ190" s="268"/>
      <c r="DK190" s="268"/>
      <c r="DL190" s="268"/>
      <c r="DM190" s="268"/>
      <c r="DN190" s="268"/>
      <c r="DO190" s="268"/>
      <c r="DP190" s="268"/>
      <c r="DQ190" s="268"/>
      <c r="DR190" s="268"/>
      <c r="DS190" s="268"/>
      <c r="DT190" s="268"/>
      <c r="DU190" s="268"/>
      <c r="DV190" s="268"/>
      <c r="DW190" s="268"/>
      <c r="DX190" s="268"/>
      <c r="DY190" s="268"/>
      <c r="DZ190" s="268"/>
      <c r="EA190" s="268"/>
      <c r="EB190" s="268"/>
      <c r="EC190" s="268"/>
      <c r="ED190" s="268"/>
      <c r="EE190" s="268"/>
      <c r="EF190" s="268"/>
      <c r="EG190" s="268"/>
      <c r="EH190" s="268"/>
      <c r="EI190" s="268"/>
      <c r="EJ190" s="268"/>
      <c r="EK190" s="268"/>
      <c r="EL190" s="268"/>
      <c r="EM190" s="268"/>
      <c r="EN190" s="268"/>
      <c r="EO190" s="268"/>
      <c r="EP190" s="268"/>
      <c r="EQ190" s="268"/>
      <c r="ER190" s="268"/>
      <c r="ES190" s="268"/>
      <c r="ET190" s="268"/>
      <c r="EU190" s="268"/>
      <c r="EV190" s="268"/>
      <c r="EW190" s="268"/>
      <c r="EX190" s="268"/>
      <c r="EY190" s="268"/>
      <c r="EZ190" s="268"/>
      <c r="FA190" s="268"/>
      <c r="FB190" s="268"/>
      <c r="FC190" s="268"/>
      <c r="FD190" s="268"/>
      <c r="FE190" s="268"/>
      <c r="FF190" s="268"/>
      <c r="FG190" s="268"/>
      <c r="FH190" s="268"/>
      <c r="FI190" s="268"/>
      <c r="FJ190" s="268"/>
      <c r="FK190" s="268"/>
      <c r="FL190" s="268"/>
      <c r="FM190" s="268"/>
      <c r="FN190" s="268"/>
      <c r="FO190" s="268"/>
      <c r="FP190" s="268"/>
      <c r="FQ190" s="268"/>
      <c r="FR190" s="268"/>
      <c r="FS190" s="268"/>
      <c r="FT190" s="268"/>
      <c r="FU190" s="268"/>
      <c r="FV190" s="268"/>
      <c r="FW190" s="268"/>
      <c r="FX190" s="268"/>
      <c r="FY190" s="268"/>
      <c r="FZ190" s="268"/>
      <c r="GA190" s="268"/>
      <c r="GB190" s="268"/>
      <c r="GC190" s="268"/>
      <c r="GD190" s="268"/>
      <c r="GE190" s="268"/>
      <c r="GF190" s="268"/>
      <c r="GG190" s="268"/>
      <c r="GH190" s="268"/>
      <c r="GI190" s="268"/>
      <c r="GJ190" s="268"/>
      <c r="GK190" s="268"/>
      <c r="GL190" s="268"/>
      <c r="GM190" s="268"/>
      <c r="GN190" s="268"/>
      <c r="GO190" s="268"/>
      <c r="GP190" s="268"/>
      <c r="GQ190" s="268"/>
      <c r="GR190" s="268"/>
      <c r="GS190" s="268"/>
      <c r="GT190" s="268"/>
      <c r="GU190" s="268"/>
      <c r="GV190" s="268"/>
      <c r="GW190" s="268"/>
      <c r="GX190" s="268"/>
      <c r="GY190" s="268"/>
      <c r="GZ190" s="268"/>
      <c r="HA190" s="268"/>
      <c r="HB190" s="268"/>
      <c r="HC190" s="268"/>
      <c r="HD190" s="268"/>
      <c r="HE190" s="268"/>
      <c r="HF190" s="268"/>
      <c r="HG190" s="268"/>
      <c r="HH190" s="268"/>
      <c r="HI190" s="268"/>
      <c r="HJ190" s="268"/>
      <c r="HK190" s="268"/>
      <c r="HL190" s="268"/>
      <c r="HM190" s="268"/>
      <c r="HN190" s="268"/>
      <c r="HO190" s="268"/>
      <c r="HP190" s="268"/>
      <c r="HQ190" s="268"/>
      <c r="HR190" s="268"/>
      <c r="HS190" s="268"/>
      <c r="HT190" s="268"/>
      <c r="HU190" s="268"/>
      <c r="HV190" s="268"/>
      <c r="HW190" s="268"/>
      <c r="HX190" s="268"/>
      <c r="HY190" s="268"/>
      <c r="HZ190" s="268"/>
      <c r="IA190" s="268"/>
      <c r="IB190" s="268"/>
      <c r="IC190" s="268"/>
      <c r="ID190" s="268"/>
      <c r="IE190" s="268"/>
      <c r="IF190" s="268"/>
      <c r="IG190" s="268"/>
      <c r="IH190" s="268"/>
      <c r="II190" s="268"/>
      <c r="IJ190" s="268"/>
      <c r="IK190" s="268"/>
      <c r="IL190" s="268"/>
      <c r="IM190" s="268"/>
      <c r="IN190" s="268"/>
      <c r="IO190" s="268"/>
      <c r="IP190" s="268"/>
      <c r="IQ190" s="268"/>
      <c r="IR190" s="268"/>
      <c r="IS190" s="268"/>
      <c r="IT190" s="268"/>
      <c r="IU190" s="268"/>
      <c r="IV190" s="268"/>
    </row>
    <row r="191" spans="1:256" s="267" customFormat="1">
      <c r="A191" s="268" t="s">
        <v>468</v>
      </c>
      <c r="B191" s="267">
        <v>3.85</v>
      </c>
      <c r="C191" s="267">
        <v>6.35</v>
      </c>
      <c r="D191" s="267">
        <v>3</v>
      </c>
      <c r="E191" s="267">
        <v>1.36111111</v>
      </c>
      <c r="F191" s="267">
        <v>1.3427670300000001</v>
      </c>
      <c r="G191" s="267">
        <v>26</v>
      </c>
      <c r="H191" s="268">
        <v>2</v>
      </c>
      <c r="I191" s="268"/>
      <c r="J191" s="268"/>
      <c r="K191" s="268"/>
      <c r="L191" s="268"/>
      <c r="M191" s="268"/>
      <c r="N191" s="268"/>
      <c r="O191" s="268"/>
      <c r="P191" s="268"/>
      <c r="Q191" s="268"/>
      <c r="R191" s="268"/>
      <c r="S191" s="268"/>
      <c r="T191" s="268"/>
      <c r="U191" s="268"/>
      <c r="V191" s="268"/>
      <c r="W191" s="268"/>
      <c r="X191" s="268"/>
      <c r="Y191" s="268"/>
      <c r="Z191" s="268"/>
      <c r="AA191" s="268"/>
      <c r="AB191" s="268"/>
      <c r="AC191" s="268"/>
      <c r="AD191" s="268"/>
      <c r="AE191" s="268"/>
      <c r="AF191" s="268"/>
      <c r="AG191" s="268"/>
      <c r="AH191" s="268"/>
      <c r="AI191" s="268"/>
      <c r="AJ191" s="268"/>
      <c r="AK191" s="268"/>
      <c r="AL191" s="268"/>
      <c r="AM191" s="268"/>
      <c r="AN191" s="268"/>
      <c r="AO191" s="268"/>
      <c r="AP191" s="268"/>
      <c r="AQ191" s="268"/>
      <c r="AR191" s="268"/>
      <c r="AS191" s="268"/>
      <c r="AT191" s="268"/>
      <c r="AU191" s="268"/>
      <c r="AV191" s="268"/>
      <c r="AW191" s="268"/>
      <c r="AX191" s="268"/>
      <c r="AY191" s="268"/>
      <c r="AZ191" s="268"/>
      <c r="BA191" s="268"/>
      <c r="BB191" s="268"/>
      <c r="BC191" s="268"/>
      <c r="BD191" s="268"/>
      <c r="BE191" s="268"/>
      <c r="BF191" s="268"/>
      <c r="BG191" s="268"/>
      <c r="BH191" s="268"/>
      <c r="BI191" s="268"/>
      <c r="BJ191" s="268"/>
      <c r="BK191" s="268"/>
      <c r="BL191" s="268"/>
      <c r="BM191" s="268"/>
      <c r="BN191" s="268"/>
      <c r="BO191" s="268"/>
      <c r="BP191" s="268"/>
      <c r="BQ191" s="268"/>
      <c r="BR191" s="268"/>
      <c r="BS191" s="268"/>
      <c r="BT191" s="268"/>
      <c r="BU191" s="268"/>
      <c r="BV191" s="268"/>
      <c r="BW191" s="268"/>
      <c r="BX191" s="268"/>
      <c r="BY191" s="268"/>
      <c r="BZ191" s="268"/>
      <c r="CA191" s="268"/>
      <c r="CB191" s="268"/>
      <c r="CC191" s="268"/>
      <c r="CD191" s="268"/>
      <c r="CE191" s="268"/>
      <c r="CF191" s="268"/>
      <c r="CG191" s="268"/>
      <c r="CH191" s="268"/>
      <c r="CI191" s="268"/>
      <c r="CJ191" s="268"/>
      <c r="CK191" s="268"/>
      <c r="CL191" s="268"/>
      <c r="CM191" s="268"/>
      <c r="CN191" s="268"/>
      <c r="CO191" s="268"/>
      <c r="CP191" s="268"/>
      <c r="CQ191" s="268"/>
      <c r="CR191" s="268"/>
      <c r="CS191" s="268"/>
      <c r="CT191" s="268"/>
      <c r="CU191" s="268"/>
      <c r="CV191" s="268"/>
      <c r="CW191" s="268"/>
      <c r="CX191" s="268"/>
      <c r="CY191" s="268"/>
      <c r="CZ191" s="268"/>
      <c r="DA191" s="268"/>
      <c r="DB191" s="268"/>
      <c r="DC191" s="268"/>
      <c r="DD191" s="268"/>
      <c r="DE191" s="268"/>
      <c r="DF191" s="268"/>
      <c r="DG191" s="268"/>
      <c r="DH191" s="268"/>
      <c r="DI191" s="268"/>
      <c r="DJ191" s="268"/>
      <c r="DK191" s="268"/>
      <c r="DL191" s="268"/>
      <c r="DM191" s="268"/>
      <c r="DN191" s="268"/>
      <c r="DO191" s="268"/>
      <c r="DP191" s="268"/>
      <c r="DQ191" s="268"/>
      <c r="DR191" s="268"/>
      <c r="DS191" s="268"/>
      <c r="DT191" s="268"/>
      <c r="DU191" s="268"/>
      <c r="DV191" s="268"/>
      <c r="DW191" s="268"/>
      <c r="DX191" s="268"/>
      <c r="DY191" s="268"/>
      <c r="DZ191" s="268"/>
      <c r="EA191" s="268"/>
      <c r="EB191" s="268"/>
      <c r="EC191" s="268"/>
      <c r="ED191" s="268"/>
      <c r="EE191" s="268"/>
      <c r="EF191" s="268"/>
      <c r="EG191" s="268"/>
      <c r="EH191" s="268"/>
      <c r="EI191" s="268"/>
      <c r="EJ191" s="268"/>
      <c r="EK191" s="268"/>
      <c r="EL191" s="268"/>
      <c r="EM191" s="268"/>
      <c r="EN191" s="268"/>
      <c r="EO191" s="268"/>
      <c r="EP191" s="268"/>
      <c r="EQ191" s="268"/>
      <c r="ER191" s="268"/>
      <c r="ES191" s="268"/>
      <c r="ET191" s="268"/>
      <c r="EU191" s="268"/>
      <c r="EV191" s="268"/>
      <c r="EW191" s="268"/>
      <c r="EX191" s="268"/>
      <c r="EY191" s="268"/>
      <c r="EZ191" s="268"/>
      <c r="FA191" s="268"/>
      <c r="FB191" s="268"/>
      <c r="FC191" s="268"/>
      <c r="FD191" s="268"/>
      <c r="FE191" s="268"/>
      <c r="FF191" s="268"/>
      <c r="FG191" s="268"/>
      <c r="FH191" s="268"/>
      <c r="FI191" s="268"/>
      <c r="FJ191" s="268"/>
      <c r="FK191" s="268"/>
      <c r="FL191" s="268"/>
      <c r="FM191" s="268"/>
      <c r="FN191" s="268"/>
      <c r="FO191" s="268"/>
      <c r="FP191" s="268"/>
      <c r="FQ191" s="268"/>
      <c r="FR191" s="268"/>
      <c r="FS191" s="268"/>
      <c r="FT191" s="268"/>
      <c r="FU191" s="268"/>
      <c r="FV191" s="268"/>
      <c r="FW191" s="268"/>
      <c r="FX191" s="268"/>
      <c r="FY191" s="268"/>
      <c r="FZ191" s="268"/>
      <c r="GA191" s="268"/>
      <c r="GB191" s="268"/>
      <c r="GC191" s="268"/>
      <c r="GD191" s="268"/>
      <c r="GE191" s="268"/>
      <c r="GF191" s="268"/>
      <c r="GG191" s="268"/>
      <c r="GH191" s="268"/>
      <c r="GI191" s="268"/>
      <c r="GJ191" s="268"/>
      <c r="GK191" s="268"/>
      <c r="GL191" s="268"/>
      <c r="GM191" s="268"/>
      <c r="GN191" s="268"/>
      <c r="GO191" s="268"/>
      <c r="GP191" s="268"/>
      <c r="GQ191" s="268"/>
      <c r="GR191" s="268"/>
      <c r="GS191" s="268"/>
      <c r="GT191" s="268"/>
      <c r="GU191" s="268"/>
      <c r="GV191" s="268"/>
      <c r="GW191" s="268"/>
      <c r="GX191" s="268"/>
      <c r="GY191" s="268"/>
      <c r="GZ191" s="268"/>
      <c r="HA191" s="268"/>
      <c r="HB191" s="268"/>
      <c r="HC191" s="268"/>
      <c r="HD191" s="268"/>
      <c r="HE191" s="268"/>
      <c r="HF191" s="268"/>
      <c r="HG191" s="268"/>
      <c r="HH191" s="268"/>
      <c r="HI191" s="268"/>
      <c r="HJ191" s="268"/>
      <c r="HK191" s="268"/>
      <c r="HL191" s="268"/>
      <c r="HM191" s="268"/>
      <c r="HN191" s="268"/>
      <c r="HO191" s="268"/>
      <c r="HP191" s="268"/>
      <c r="HQ191" s="268"/>
      <c r="HR191" s="268"/>
      <c r="HS191" s="268"/>
      <c r="HT191" s="268"/>
      <c r="HU191" s="268"/>
      <c r="HV191" s="268"/>
      <c r="HW191" s="268"/>
      <c r="HX191" s="268"/>
      <c r="HY191" s="268"/>
      <c r="HZ191" s="268"/>
      <c r="IA191" s="268"/>
      <c r="IB191" s="268"/>
      <c r="IC191" s="268"/>
      <c r="ID191" s="268"/>
      <c r="IE191" s="268"/>
      <c r="IF191" s="268"/>
      <c r="IG191" s="268"/>
      <c r="IH191" s="268"/>
      <c r="II191" s="268"/>
      <c r="IJ191" s="268"/>
      <c r="IK191" s="268"/>
      <c r="IL191" s="268"/>
      <c r="IM191" s="268"/>
      <c r="IN191" s="268"/>
      <c r="IO191" s="268"/>
      <c r="IP191" s="268"/>
      <c r="IQ191" s="268"/>
      <c r="IR191" s="268"/>
      <c r="IS191" s="268"/>
      <c r="IT191" s="268"/>
      <c r="IU191" s="268"/>
      <c r="IV191" s="268"/>
    </row>
    <row r="192" spans="1:256" s="267" customFormat="1">
      <c r="A192" s="268" t="s">
        <v>468</v>
      </c>
      <c r="B192" s="267">
        <v>1.4</v>
      </c>
      <c r="C192" s="267">
        <v>2.6</v>
      </c>
      <c r="D192" s="267">
        <v>3</v>
      </c>
      <c r="E192" s="267">
        <v>1.172222222</v>
      </c>
      <c r="F192" s="267">
        <v>2.2120339100000002</v>
      </c>
      <c r="G192" s="267">
        <v>17</v>
      </c>
      <c r="H192" s="268">
        <v>2</v>
      </c>
      <c r="I192" s="268"/>
      <c r="J192" s="281"/>
      <c r="K192" s="281"/>
      <c r="L192" s="281"/>
      <c r="M192" s="281"/>
      <c r="N192" s="281"/>
      <c r="O192" s="281"/>
      <c r="P192" s="281"/>
      <c r="Q192" s="281"/>
      <c r="R192" s="281"/>
      <c r="S192" s="268"/>
      <c r="T192" s="268"/>
      <c r="U192" s="268"/>
      <c r="V192" s="268"/>
      <c r="W192" s="268"/>
      <c r="X192" s="268"/>
      <c r="Y192" s="268"/>
      <c r="Z192" s="268"/>
      <c r="AA192" s="268"/>
      <c r="AB192" s="268"/>
      <c r="AC192" s="268"/>
      <c r="AD192" s="268"/>
      <c r="AE192" s="268"/>
      <c r="AF192" s="268"/>
      <c r="AG192" s="268"/>
      <c r="AH192" s="268"/>
      <c r="AI192" s="268"/>
      <c r="AJ192" s="268"/>
      <c r="AK192" s="268"/>
      <c r="AL192" s="268"/>
      <c r="AM192" s="268"/>
      <c r="AN192" s="268"/>
      <c r="AO192" s="268"/>
      <c r="AP192" s="268"/>
      <c r="AQ192" s="268"/>
      <c r="AR192" s="268"/>
      <c r="AS192" s="268"/>
      <c r="AT192" s="268"/>
      <c r="AU192" s="268"/>
      <c r="AV192" s="268"/>
      <c r="AW192" s="268"/>
      <c r="AX192" s="268"/>
      <c r="AY192" s="268"/>
      <c r="AZ192" s="268"/>
      <c r="BA192" s="268"/>
      <c r="BB192" s="268"/>
      <c r="BC192" s="268"/>
      <c r="BD192" s="268"/>
      <c r="BE192" s="268"/>
      <c r="BF192" s="268"/>
      <c r="BG192" s="268"/>
      <c r="BH192" s="268"/>
      <c r="BI192" s="268"/>
      <c r="BJ192" s="268"/>
      <c r="BK192" s="268"/>
      <c r="BL192" s="268"/>
      <c r="BM192" s="268"/>
      <c r="BN192" s="268"/>
      <c r="BO192" s="268"/>
      <c r="BP192" s="268"/>
      <c r="BQ192" s="268"/>
      <c r="BR192" s="268"/>
      <c r="BS192" s="268"/>
      <c r="BT192" s="268"/>
      <c r="BU192" s="268"/>
      <c r="BV192" s="268"/>
      <c r="BW192" s="268"/>
      <c r="BX192" s="268"/>
      <c r="BY192" s="268"/>
      <c r="BZ192" s="268"/>
      <c r="CA192" s="268"/>
      <c r="CB192" s="268"/>
      <c r="CC192" s="268"/>
      <c r="CD192" s="268"/>
      <c r="CE192" s="268"/>
      <c r="CF192" s="268"/>
      <c r="CG192" s="268"/>
      <c r="CH192" s="268"/>
      <c r="CI192" s="268"/>
      <c r="CJ192" s="268"/>
      <c r="CK192" s="268"/>
      <c r="CL192" s="268"/>
      <c r="CM192" s="268"/>
      <c r="CN192" s="268"/>
      <c r="CO192" s="268"/>
      <c r="CP192" s="268"/>
      <c r="CQ192" s="268"/>
      <c r="CR192" s="268"/>
      <c r="CS192" s="268"/>
      <c r="CT192" s="268"/>
      <c r="CU192" s="268"/>
      <c r="CV192" s="268"/>
      <c r="CW192" s="268"/>
      <c r="CX192" s="268"/>
      <c r="CY192" s="268"/>
      <c r="CZ192" s="268"/>
      <c r="DA192" s="268"/>
      <c r="DB192" s="268"/>
      <c r="DC192" s="268"/>
      <c r="DD192" s="268"/>
      <c r="DE192" s="268"/>
      <c r="DF192" s="268"/>
      <c r="DG192" s="268"/>
      <c r="DH192" s="268"/>
      <c r="DI192" s="268"/>
      <c r="DJ192" s="268"/>
      <c r="DK192" s="268"/>
      <c r="DL192" s="268"/>
      <c r="DM192" s="268"/>
      <c r="DN192" s="268"/>
      <c r="DO192" s="268"/>
      <c r="DP192" s="268"/>
      <c r="DQ192" s="268"/>
      <c r="DR192" s="268"/>
      <c r="DS192" s="268"/>
      <c r="DT192" s="268"/>
      <c r="DU192" s="268"/>
      <c r="DV192" s="268"/>
      <c r="DW192" s="268"/>
      <c r="DX192" s="268"/>
      <c r="DY192" s="268"/>
      <c r="DZ192" s="268"/>
      <c r="EA192" s="268"/>
      <c r="EB192" s="268"/>
      <c r="EC192" s="268"/>
      <c r="ED192" s="268"/>
      <c r="EE192" s="268"/>
      <c r="EF192" s="268"/>
      <c r="EG192" s="268"/>
      <c r="EH192" s="268"/>
      <c r="EI192" s="268"/>
      <c r="EJ192" s="268"/>
      <c r="EK192" s="268"/>
      <c r="EL192" s="268"/>
      <c r="EM192" s="268"/>
      <c r="EN192" s="268"/>
      <c r="EO192" s="268"/>
      <c r="EP192" s="268"/>
      <c r="EQ192" s="268"/>
      <c r="ER192" s="268"/>
      <c r="ES192" s="268"/>
      <c r="ET192" s="268"/>
      <c r="EU192" s="268"/>
      <c r="EV192" s="268"/>
      <c r="EW192" s="268"/>
      <c r="EX192" s="268"/>
      <c r="EY192" s="268"/>
      <c r="EZ192" s="268"/>
      <c r="FA192" s="268"/>
      <c r="FB192" s="268"/>
      <c r="FC192" s="268"/>
      <c r="FD192" s="268"/>
      <c r="FE192" s="268"/>
      <c r="FF192" s="268"/>
      <c r="FG192" s="268"/>
      <c r="FH192" s="268"/>
      <c r="FI192" s="268"/>
      <c r="FJ192" s="268"/>
      <c r="FK192" s="268"/>
      <c r="FL192" s="268"/>
      <c r="FM192" s="268"/>
      <c r="FN192" s="268"/>
      <c r="FO192" s="268"/>
      <c r="FP192" s="268"/>
      <c r="FQ192" s="268"/>
      <c r="FR192" s="268"/>
      <c r="FS192" s="268"/>
      <c r="FT192" s="268"/>
      <c r="FU192" s="268"/>
      <c r="FV192" s="268"/>
      <c r="FW192" s="268"/>
      <c r="FX192" s="268"/>
      <c r="FY192" s="268"/>
      <c r="FZ192" s="268"/>
      <c r="GA192" s="268"/>
      <c r="GB192" s="268"/>
      <c r="GC192" s="268"/>
      <c r="GD192" s="268"/>
      <c r="GE192" s="268"/>
      <c r="GF192" s="268"/>
      <c r="GG192" s="268"/>
      <c r="GH192" s="268"/>
      <c r="GI192" s="268"/>
      <c r="GJ192" s="268"/>
      <c r="GK192" s="268"/>
      <c r="GL192" s="268"/>
      <c r="GM192" s="268"/>
      <c r="GN192" s="268"/>
      <c r="GO192" s="268"/>
      <c r="GP192" s="268"/>
      <c r="GQ192" s="268"/>
      <c r="GR192" s="268"/>
      <c r="GS192" s="268"/>
      <c r="GT192" s="268"/>
      <c r="GU192" s="268"/>
      <c r="GV192" s="268"/>
      <c r="GW192" s="268"/>
      <c r="GX192" s="268"/>
      <c r="GY192" s="268"/>
      <c r="GZ192" s="268"/>
      <c r="HA192" s="268"/>
      <c r="HB192" s="268"/>
      <c r="HC192" s="268"/>
      <c r="HD192" s="268"/>
      <c r="HE192" s="268"/>
      <c r="HF192" s="268"/>
      <c r="HG192" s="268"/>
      <c r="HH192" s="268"/>
      <c r="HI192" s="268"/>
      <c r="HJ192" s="268"/>
      <c r="HK192" s="268"/>
      <c r="HL192" s="268"/>
      <c r="HM192" s="268"/>
      <c r="HN192" s="268"/>
      <c r="HO192" s="268"/>
      <c r="HP192" s="268"/>
      <c r="HQ192" s="268"/>
      <c r="HR192" s="268"/>
      <c r="HS192" s="268"/>
      <c r="HT192" s="268"/>
      <c r="HU192" s="268"/>
      <c r="HV192" s="268"/>
      <c r="HW192" s="268"/>
      <c r="HX192" s="268"/>
      <c r="HY192" s="268"/>
      <c r="HZ192" s="268"/>
      <c r="IA192" s="268"/>
      <c r="IB192" s="268"/>
      <c r="IC192" s="268"/>
      <c r="ID192" s="268"/>
      <c r="IE192" s="268"/>
      <c r="IF192" s="268"/>
      <c r="IG192" s="268"/>
      <c r="IH192" s="268"/>
      <c r="II192" s="268"/>
      <c r="IJ192" s="268"/>
      <c r="IK192" s="268"/>
      <c r="IL192" s="268"/>
      <c r="IM192" s="268"/>
      <c r="IN192" s="268"/>
      <c r="IO192" s="268"/>
      <c r="IP192" s="268"/>
      <c r="IQ192" s="268"/>
      <c r="IR192" s="268"/>
      <c r="IS192" s="268"/>
      <c r="IT192" s="268"/>
      <c r="IU192" s="268"/>
      <c r="IV192" s="268"/>
    </row>
    <row r="193" spans="1:256" s="282" customFormat="1">
      <c r="A193" s="281" t="s">
        <v>516</v>
      </c>
      <c r="B193" s="282">
        <v>4.5</v>
      </c>
      <c r="C193" s="282">
        <v>6.3</v>
      </c>
      <c r="D193" s="282">
        <v>2</v>
      </c>
      <c r="E193" s="282">
        <v>1.6666666999999999</v>
      </c>
      <c r="F193" s="282">
        <v>0.92913681000000004</v>
      </c>
      <c r="G193" s="282">
        <v>17</v>
      </c>
      <c r="H193" s="281">
        <v>14</v>
      </c>
      <c r="I193" s="281"/>
      <c r="J193" s="281"/>
      <c r="K193" s="281"/>
      <c r="L193" s="281"/>
      <c r="M193" s="281"/>
      <c r="N193" s="281"/>
      <c r="O193" s="281"/>
      <c r="P193" s="281"/>
      <c r="Q193" s="281"/>
      <c r="R193" s="281"/>
      <c r="S193" s="281"/>
      <c r="T193" s="281"/>
      <c r="U193" s="281"/>
      <c r="V193" s="281"/>
      <c r="W193" s="281"/>
      <c r="X193" s="281"/>
      <c r="Y193" s="281"/>
      <c r="Z193" s="281"/>
      <c r="AA193" s="281"/>
      <c r="AB193" s="281"/>
      <c r="AC193" s="281"/>
      <c r="AD193" s="281"/>
      <c r="AE193" s="281"/>
      <c r="AF193" s="281"/>
      <c r="AG193" s="281"/>
      <c r="AH193" s="281"/>
      <c r="AI193" s="281"/>
      <c r="AJ193" s="281"/>
      <c r="AK193" s="281"/>
      <c r="AL193" s="281"/>
      <c r="AM193" s="281"/>
      <c r="AN193" s="281"/>
      <c r="AO193" s="281"/>
      <c r="AP193" s="281"/>
      <c r="AQ193" s="281"/>
      <c r="AR193" s="281"/>
      <c r="AS193" s="281"/>
      <c r="AT193" s="281"/>
      <c r="AU193" s="281"/>
      <c r="AV193" s="281"/>
      <c r="AW193" s="281"/>
      <c r="AX193" s="281"/>
      <c r="AY193" s="281"/>
      <c r="AZ193" s="281"/>
      <c r="BA193" s="281"/>
      <c r="BB193" s="281"/>
      <c r="BC193" s="281"/>
      <c r="BD193" s="281"/>
      <c r="BE193" s="281"/>
      <c r="BF193" s="281"/>
      <c r="BG193" s="281"/>
      <c r="BH193" s="281"/>
      <c r="BI193" s="281"/>
      <c r="BJ193" s="281"/>
      <c r="BK193" s="281"/>
      <c r="BL193" s="281"/>
      <c r="BM193" s="281"/>
      <c r="BN193" s="281"/>
      <c r="BO193" s="281"/>
      <c r="BP193" s="281"/>
      <c r="BQ193" s="281"/>
      <c r="BR193" s="281"/>
      <c r="BS193" s="281"/>
      <c r="BT193" s="281"/>
      <c r="BU193" s="281"/>
      <c r="BV193" s="281"/>
      <c r="BW193" s="281"/>
      <c r="BX193" s="281"/>
      <c r="BY193" s="281"/>
      <c r="BZ193" s="281"/>
      <c r="CA193" s="281"/>
      <c r="CB193" s="281"/>
      <c r="CC193" s="281"/>
      <c r="CD193" s="281"/>
      <c r="CE193" s="281"/>
      <c r="CF193" s="281"/>
      <c r="CG193" s="281"/>
      <c r="CH193" s="281"/>
      <c r="CI193" s="281"/>
      <c r="CJ193" s="281"/>
      <c r="CK193" s="281"/>
      <c r="CL193" s="281"/>
      <c r="CM193" s="281"/>
      <c r="CN193" s="281"/>
      <c r="CO193" s="281"/>
      <c r="CP193" s="281"/>
      <c r="CQ193" s="281"/>
      <c r="CR193" s="281"/>
      <c r="CS193" s="281"/>
      <c r="CT193" s="281"/>
      <c r="CU193" s="281"/>
      <c r="CV193" s="281"/>
      <c r="CW193" s="281"/>
      <c r="CX193" s="281"/>
      <c r="CY193" s="281"/>
      <c r="CZ193" s="281"/>
      <c r="DA193" s="281"/>
      <c r="DB193" s="281"/>
      <c r="DC193" s="281"/>
      <c r="DD193" s="281"/>
      <c r="DE193" s="281"/>
      <c r="DF193" s="281"/>
      <c r="DG193" s="281"/>
      <c r="DH193" s="281"/>
      <c r="DI193" s="281"/>
      <c r="DJ193" s="281"/>
      <c r="DK193" s="281"/>
      <c r="DL193" s="281"/>
      <c r="DM193" s="281"/>
      <c r="DN193" s="281"/>
      <c r="DO193" s="281"/>
      <c r="DP193" s="281"/>
      <c r="DQ193" s="281"/>
      <c r="DR193" s="281"/>
      <c r="DS193" s="281"/>
      <c r="DT193" s="281"/>
      <c r="DU193" s="281"/>
      <c r="DV193" s="281"/>
      <c r="DW193" s="281"/>
      <c r="DX193" s="281"/>
      <c r="DY193" s="281"/>
      <c r="DZ193" s="281"/>
      <c r="EA193" s="281"/>
      <c r="EB193" s="281"/>
      <c r="EC193" s="281"/>
      <c r="ED193" s="281"/>
      <c r="EE193" s="281"/>
      <c r="EF193" s="281"/>
      <c r="EG193" s="281"/>
      <c r="EH193" s="281"/>
      <c r="EI193" s="281"/>
      <c r="EJ193" s="281"/>
      <c r="EK193" s="281"/>
      <c r="EL193" s="281"/>
      <c r="EM193" s="281"/>
      <c r="EN193" s="281"/>
      <c r="EO193" s="281"/>
      <c r="EP193" s="281"/>
      <c r="EQ193" s="281"/>
      <c r="ER193" s="281"/>
      <c r="ES193" s="281"/>
      <c r="ET193" s="281"/>
      <c r="EU193" s="281"/>
      <c r="EV193" s="281"/>
      <c r="EW193" s="281"/>
      <c r="EX193" s="281"/>
      <c r="EY193" s="281"/>
      <c r="EZ193" s="281"/>
      <c r="FA193" s="281"/>
      <c r="FB193" s="281"/>
      <c r="FC193" s="281"/>
      <c r="FD193" s="281"/>
      <c r="FE193" s="281"/>
      <c r="FF193" s="281"/>
      <c r="FG193" s="281"/>
      <c r="FH193" s="281"/>
      <c r="FI193" s="281"/>
      <c r="FJ193" s="281"/>
      <c r="FK193" s="281"/>
      <c r="FL193" s="281"/>
      <c r="FM193" s="281"/>
      <c r="FN193" s="281"/>
      <c r="FO193" s="281"/>
      <c r="FP193" s="281"/>
      <c r="FQ193" s="281"/>
      <c r="FR193" s="281"/>
      <c r="FS193" s="281"/>
      <c r="FT193" s="281"/>
      <c r="FU193" s="281"/>
      <c r="FV193" s="281"/>
      <c r="FW193" s="281"/>
      <c r="FX193" s="281"/>
      <c r="FY193" s="281"/>
      <c r="FZ193" s="281"/>
      <c r="GA193" s="281"/>
      <c r="GB193" s="281"/>
      <c r="GC193" s="281"/>
      <c r="GD193" s="281"/>
      <c r="GE193" s="281"/>
      <c r="GF193" s="281"/>
      <c r="GG193" s="281"/>
      <c r="GH193" s="281"/>
      <c r="GI193" s="281"/>
      <c r="GJ193" s="281"/>
      <c r="GK193" s="281"/>
      <c r="GL193" s="281"/>
      <c r="GM193" s="281"/>
      <c r="GN193" s="281"/>
      <c r="GO193" s="281"/>
      <c r="GP193" s="281"/>
      <c r="GQ193" s="281"/>
      <c r="GR193" s="281"/>
      <c r="GS193" s="281"/>
      <c r="GT193" s="281"/>
      <c r="GU193" s="281"/>
      <c r="GV193" s="281"/>
      <c r="GW193" s="281"/>
      <c r="GX193" s="281"/>
      <c r="GY193" s="281"/>
      <c r="GZ193" s="281"/>
      <c r="HA193" s="281"/>
      <c r="HB193" s="281"/>
      <c r="HC193" s="281"/>
      <c r="HD193" s="281"/>
      <c r="HE193" s="281"/>
      <c r="HF193" s="281"/>
      <c r="HG193" s="281"/>
      <c r="HH193" s="281"/>
      <c r="HI193" s="281"/>
      <c r="HJ193" s="281"/>
      <c r="HK193" s="281"/>
      <c r="HL193" s="281"/>
      <c r="HM193" s="281"/>
      <c r="HN193" s="281"/>
      <c r="HO193" s="281"/>
      <c r="HP193" s="281"/>
      <c r="HQ193" s="281"/>
      <c r="HR193" s="281"/>
      <c r="HS193" s="281"/>
      <c r="HT193" s="281"/>
      <c r="HU193" s="281"/>
      <c r="HV193" s="281"/>
      <c r="HW193" s="281"/>
      <c r="HX193" s="281"/>
      <c r="HY193" s="281"/>
      <c r="HZ193" s="281"/>
      <c r="IA193" s="281"/>
      <c r="IB193" s="281"/>
      <c r="IC193" s="281"/>
      <c r="ID193" s="281"/>
      <c r="IE193" s="281"/>
      <c r="IF193" s="281"/>
      <c r="IG193" s="281"/>
      <c r="IH193" s="281"/>
      <c r="II193" s="281"/>
      <c r="IJ193" s="281"/>
      <c r="IK193" s="281"/>
      <c r="IL193" s="281"/>
      <c r="IM193" s="281"/>
      <c r="IN193" s="281"/>
      <c r="IO193" s="281"/>
      <c r="IP193" s="281"/>
      <c r="IQ193" s="281"/>
      <c r="IR193" s="281"/>
      <c r="IS193" s="281"/>
      <c r="IT193" s="281"/>
      <c r="IU193" s="281"/>
      <c r="IV193" s="281"/>
    </row>
    <row r="194" spans="1:256" s="282" customFormat="1">
      <c r="A194" s="281" t="s">
        <v>516</v>
      </c>
      <c r="B194" s="282">
        <v>2.5</v>
      </c>
      <c r="C194" s="282">
        <v>6</v>
      </c>
      <c r="D194" s="282">
        <v>3</v>
      </c>
      <c r="E194" s="282">
        <v>1.6666666699999999</v>
      </c>
      <c r="F194" s="282" t="s">
        <v>18</v>
      </c>
      <c r="G194" s="282">
        <v>11</v>
      </c>
      <c r="H194" s="281">
        <v>14</v>
      </c>
      <c r="I194" s="281"/>
      <c r="J194" s="281"/>
      <c r="K194" s="281"/>
      <c r="L194" s="281"/>
      <c r="M194" s="281"/>
      <c r="N194" s="281"/>
      <c r="O194" s="281"/>
      <c r="P194" s="281"/>
      <c r="Q194" s="281"/>
      <c r="R194" s="281"/>
      <c r="S194" s="281"/>
      <c r="T194" s="281"/>
      <c r="U194" s="281"/>
      <c r="V194" s="281"/>
      <c r="W194" s="281"/>
      <c r="X194" s="281"/>
      <c r="Y194" s="281"/>
      <c r="Z194" s="281"/>
      <c r="AA194" s="281"/>
      <c r="AB194" s="281"/>
      <c r="AC194" s="281"/>
      <c r="AD194" s="281"/>
      <c r="AE194" s="281"/>
      <c r="AF194" s="281"/>
      <c r="AG194" s="281"/>
      <c r="AH194" s="281"/>
      <c r="AI194" s="281"/>
      <c r="AJ194" s="281"/>
      <c r="AK194" s="281"/>
      <c r="AL194" s="281"/>
      <c r="AM194" s="281"/>
      <c r="AN194" s="281"/>
      <c r="AO194" s="281"/>
      <c r="AP194" s="281"/>
      <c r="AQ194" s="281"/>
      <c r="AR194" s="281"/>
      <c r="AS194" s="281"/>
      <c r="AT194" s="281"/>
      <c r="AU194" s="281"/>
      <c r="AV194" s="281"/>
      <c r="AW194" s="281"/>
      <c r="AX194" s="281"/>
      <c r="AY194" s="281"/>
      <c r="AZ194" s="281"/>
      <c r="BA194" s="281"/>
      <c r="BB194" s="281"/>
      <c r="BC194" s="281"/>
      <c r="BD194" s="281"/>
      <c r="BE194" s="281"/>
      <c r="BF194" s="281"/>
      <c r="BG194" s="281"/>
      <c r="BH194" s="281"/>
      <c r="BI194" s="281"/>
      <c r="BJ194" s="281"/>
      <c r="BK194" s="281"/>
      <c r="BL194" s="281"/>
      <c r="BM194" s="281"/>
      <c r="BN194" s="281"/>
      <c r="BO194" s="281"/>
      <c r="BP194" s="281"/>
      <c r="BQ194" s="281"/>
      <c r="BR194" s="281"/>
      <c r="BS194" s="281"/>
      <c r="BT194" s="281"/>
      <c r="BU194" s="281"/>
      <c r="BV194" s="281"/>
      <c r="BW194" s="281"/>
      <c r="BX194" s="281"/>
      <c r="BY194" s="281"/>
      <c r="BZ194" s="281"/>
      <c r="CA194" s="281"/>
      <c r="CB194" s="281"/>
      <c r="CC194" s="281"/>
      <c r="CD194" s="281"/>
      <c r="CE194" s="281"/>
      <c r="CF194" s="281"/>
      <c r="CG194" s="281"/>
      <c r="CH194" s="281"/>
      <c r="CI194" s="281"/>
      <c r="CJ194" s="281"/>
      <c r="CK194" s="281"/>
      <c r="CL194" s="281"/>
      <c r="CM194" s="281"/>
      <c r="CN194" s="281"/>
      <c r="CO194" s="281"/>
      <c r="CP194" s="281"/>
      <c r="CQ194" s="281"/>
      <c r="CR194" s="281"/>
      <c r="CS194" s="281"/>
      <c r="CT194" s="281"/>
      <c r="CU194" s="281"/>
      <c r="CV194" s="281"/>
      <c r="CW194" s="281"/>
      <c r="CX194" s="281"/>
      <c r="CY194" s="281"/>
      <c r="CZ194" s="281"/>
      <c r="DA194" s="281"/>
      <c r="DB194" s="281"/>
      <c r="DC194" s="281"/>
      <c r="DD194" s="281"/>
      <c r="DE194" s="281"/>
      <c r="DF194" s="281"/>
      <c r="DG194" s="281"/>
      <c r="DH194" s="281"/>
      <c r="DI194" s="281"/>
      <c r="DJ194" s="281"/>
      <c r="DK194" s="281"/>
      <c r="DL194" s="281"/>
      <c r="DM194" s="281"/>
      <c r="DN194" s="281"/>
      <c r="DO194" s="281"/>
      <c r="DP194" s="281"/>
      <c r="DQ194" s="281"/>
      <c r="DR194" s="281"/>
      <c r="DS194" s="281"/>
      <c r="DT194" s="281"/>
      <c r="DU194" s="281"/>
      <c r="DV194" s="281"/>
      <c r="DW194" s="281"/>
      <c r="DX194" s="281"/>
      <c r="DY194" s="281"/>
      <c r="DZ194" s="281"/>
      <c r="EA194" s="281"/>
      <c r="EB194" s="281"/>
      <c r="EC194" s="281"/>
      <c r="ED194" s="281"/>
      <c r="EE194" s="281"/>
      <c r="EF194" s="281"/>
      <c r="EG194" s="281"/>
      <c r="EH194" s="281"/>
      <c r="EI194" s="281"/>
      <c r="EJ194" s="281"/>
      <c r="EK194" s="281"/>
      <c r="EL194" s="281"/>
      <c r="EM194" s="281"/>
      <c r="EN194" s="281"/>
      <c r="EO194" s="281"/>
      <c r="EP194" s="281"/>
      <c r="EQ194" s="281"/>
      <c r="ER194" s="281"/>
      <c r="ES194" s="281"/>
      <c r="ET194" s="281"/>
      <c r="EU194" s="281"/>
      <c r="EV194" s="281"/>
      <c r="EW194" s="281"/>
      <c r="EX194" s="281"/>
      <c r="EY194" s="281"/>
      <c r="EZ194" s="281"/>
      <c r="FA194" s="281"/>
      <c r="FB194" s="281"/>
      <c r="FC194" s="281"/>
      <c r="FD194" s="281"/>
      <c r="FE194" s="281"/>
      <c r="FF194" s="281"/>
      <c r="FG194" s="281"/>
      <c r="FH194" s="281"/>
      <c r="FI194" s="281"/>
      <c r="FJ194" s="281"/>
      <c r="FK194" s="281"/>
      <c r="FL194" s="281"/>
      <c r="FM194" s="281"/>
      <c r="FN194" s="281"/>
      <c r="FO194" s="281"/>
      <c r="FP194" s="281"/>
      <c r="FQ194" s="281"/>
      <c r="FR194" s="281"/>
      <c r="FS194" s="281"/>
      <c r="FT194" s="281"/>
      <c r="FU194" s="281"/>
      <c r="FV194" s="281"/>
      <c r="FW194" s="281"/>
      <c r="FX194" s="281"/>
      <c r="FY194" s="281"/>
      <c r="FZ194" s="281"/>
      <c r="GA194" s="281"/>
      <c r="GB194" s="281"/>
      <c r="GC194" s="281"/>
      <c r="GD194" s="281"/>
      <c r="GE194" s="281"/>
      <c r="GF194" s="281"/>
      <c r="GG194" s="281"/>
      <c r="GH194" s="281"/>
      <c r="GI194" s="281"/>
      <c r="GJ194" s="281"/>
      <c r="GK194" s="281"/>
      <c r="GL194" s="281"/>
      <c r="GM194" s="281"/>
      <c r="GN194" s="281"/>
      <c r="GO194" s="281"/>
      <c r="GP194" s="281"/>
      <c r="GQ194" s="281"/>
      <c r="GR194" s="281"/>
      <c r="GS194" s="281"/>
      <c r="GT194" s="281"/>
      <c r="GU194" s="281"/>
      <c r="GV194" s="281"/>
      <c r="GW194" s="281"/>
      <c r="GX194" s="281"/>
      <c r="GY194" s="281"/>
      <c r="GZ194" s="281"/>
      <c r="HA194" s="281"/>
      <c r="HB194" s="281"/>
      <c r="HC194" s="281"/>
      <c r="HD194" s="281"/>
      <c r="HE194" s="281"/>
      <c r="HF194" s="281"/>
      <c r="HG194" s="281"/>
      <c r="HH194" s="281"/>
      <c r="HI194" s="281"/>
      <c r="HJ194" s="281"/>
      <c r="HK194" s="281"/>
      <c r="HL194" s="281"/>
      <c r="HM194" s="281"/>
      <c r="HN194" s="281"/>
      <c r="HO194" s="281"/>
      <c r="HP194" s="281"/>
      <c r="HQ194" s="281"/>
      <c r="HR194" s="281"/>
      <c r="HS194" s="281"/>
      <c r="HT194" s="281"/>
      <c r="HU194" s="281"/>
      <c r="HV194" s="281"/>
      <c r="HW194" s="281"/>
      <c r="HX194" s="281"/>
      <c r="HY194" s="281"/>
      <c r="HZ194" s="281"/>
      <c r="IA194" s="281"/>
      <c r="IB194" s="281"/>
      <c r="IC194" s="281"/>
      <c r="ID194" s="281"/>
      <c r="IE194" s="281"/>
      <c r="IF194" s="281"/>
      <c r="IG194" s="281"/>
      <c r="IH194" s="281"/>
      <c r="II194" s="281"/>
      <c r="IJ194" s="281"/>
      <c r="IK194" s="281"/>
      <c r="IL194" s="281"/>
      <c r="IM194" s="281"/>
      <c r="IN194" s="281"/>
      <c r="IO194" s="281"/>
      <c r="IP194" s="281"/>
      <c r="IQ194" s="281"/>
      <c r="IR194" s="281"/>
      <c r="IS194" s="281"/>
      <c r="IT194" s="281"/>
      <c r="IU194" s="281"/>
      <c r="IV194" s="281"/>
    </row>
    <row r="195" spans="1:256" s="282" customFormat="1">
      <c r="A195" s="281" t="s">
        <v>516</v>
      </c>
      <c r="B195" s="282">
        <v>2.2000000000000002</v>
      </c>
      <c r="C195" s="282">
        <v>4.8</v>
      </c>
      <c r="D195" s="282">
        <v>3</v>
      </c>
      <c r="E195" s="282">
        <v>1.3125</v>
      </c>
      <c r="F195" s="282">
        <v>1.27118591</v>
      </c>
      <c r="G195" s="282">
        <v>17</v>
      </c>
      <c r="H195" s="281">
        <v>10</v>
      </c>
      <c r="I195" s="281"/>
      <c r="J195" s="281"/>
      <c r="K195" s="281"/>
      <c r="L195" s="281"/>
      <c r="M195" s="281"/>
      <c r="N195" s="281"/>
      <c r="O195" s="281"/>
      <c r="P195" s="281"/>
      <c r="Q195" s="281"/>
      <c r="R195" s="281"/>
      <c r="S195" s="281"/>
      <c r="T195" s="281"/>
      <c r="U195" s="281"/>
      <c r="V195" s="281"/>
      <c r="W195" s="281"/>
      <c r="X195" s="281"/>
      <c r="Y195" s="281"/>
      <c r="Z195" s="281"/>
      <c r="AA195" s="281"/>
      <c r="AB195" s="281"/>
      <c r="AC195" s="281"/>
      <c r="AD195" s="281"/>
      <c r="AE195" s="281"/>
      <c r="AF195" s="281"/>
      <c r="AG195" s="281"/>
      <c r="AH195" s="281"/>
      <c r="AI195" s="281"/>
      <c r="AJ195" s="281"/>
      <c r="AK195" s="281"/>
      <c r="AL195" s="281"/>
      <c r="AM195" s="281"/>
      <c r="AN195" s="281"/>
      <c r="AO195" s="281"/>
      <c r="AP195" s="281"/>
      <c r="AQ195" s="281"/>
      <c r="AR195" s="281"/>
      <c r="AS195" s="281"/>
      <c r="AT195" s="281"/>
      <c r="AU195" s="281"/>
      <c r="AV195" s="281"/>
      <c r="AW195" s="281"/>
      <c r="AX195" s="281"/>
      <c r="AY195" s="281"/>
      <c r="AZ195" s="281"/>
      <c r="BA195" s="281"/>
      <c r="BB195" s="281"/>
      <c r="BC195" s="281"/>
      <c r="BD195" s="281"/>
      <c r="BE195" s="281"/>
      <c r="BF195" s="281"/>
      <c r="BG195" s="281"/>
      <c r="BH195" s="281"/>
      <c r="BI195" s="281"/>
      <c r="BJ195" s="281"/>
      <c r="BK195" s="281"/>
      <c r="BL195" s="281"/>
      <c r="BM195" s="281"/>
      <c r="BN195" s="281"/>
      <c r="BO195" s="281"/>
      <c r="BP195" s="281"/>
      <c r="BQ195" s="281"/>
      <c r="BR195" s="281"/>
      <c r="BS195" s="281"/>
      <c r="BT195" s="281"/>
      <c r="BU195" s="281"/>
      <c r="BV195" s="281"/>
      <c r="BW195" s="281"/>
      <c r="BX195" s="281"/>
      <c r="BY195" s="281"/>
      <c r="BZ195" s="281"/>
      <c r="CA195" s="281"/>
      <c r="CB195" s="281"/>
      <c r="CC195" s="281"/>
      <c r="CD195" s="281"/>
      <c r="CE195" s="281"/>
      <c r="CF195" s="281"/>
      <c r="CG195" s="281"/>
      <c r="CH195" s="281"/>
      <c r="CI195" s="281"/>
      <c r="CJ195" s="281"/>
      <c r="CK195" s="281"/>
      <c r="CL195" s="281"/>
      <c r="CM195" s="281"/>
      <c r="CN195" s="281"/>
      <c r="CO195" s="281"/>
      <c r="CP195" s="281"/>
      <c r="CQ195" s="281"/>
      <c r="CR195" s="281"/>
      <c r="CS195" s="281"/>
      <c r="CT195" s="281"/>
      <c r="CU195" s="281"/>
      <c r="CV195" s="281"/>
      <c r="CW195" s="281"/>
      <c r="CX195" s="281"/>
      <c r="CY195" s="281"/>
      <c r="CZ195" s="281"/>
      <c r="DA195" s="281"/>
      <c r="DB195" s="281"/>
      <c r="DC195" s="281"/>
      <c r="DD195" s="281"/>
      <c r="DE195" s="281"/>
      <c r="DF195" s="281"/>
      <c r="DG195" s="281"/>
      <c r="DH195" s="281"/>
      <c r="DI195" s="281"/>
      <c r="DJ195" s="281"/>
      <c r="DK195" s="281"/>
      <c r="DL195" s="281"/>
      <c r="DM195" s="281"/>
      <c r="DN195" s="281"/>
      <c r="DO195" s="281"/>
      <c r="DP195" s="281"/>
      <c r="DQ195" s="281"/>
      <c r="DR195" s="281"/>
      <c r="DS195" s="281"/>
      <c r="DT195" s="281"/>
      <c r="DU195" s="281"/>
      <c r="DV195" s="281"/>
      <c r="DW195" s="281"/>
      <c r="DX195" s="281"/>
      <c r="DY195" s="281"/>
      <c r="DZ195" s="281"/>
      <c r="EA195" s="281"/>
      <c r="EB195" s="281"/>
      <c r="EC195" s="281"/>
      <c r="ED195" s="281"/>
      <c r="EE195" s="281"/>
      <c r="EF195" s="281"/>
      <c r="EG195" s="281"/>
      <c r="EH195" s="281"/>
      <c r="EI195" s="281"/>
      <c r="EJ195" s="281"/>
      <c r="EK195" s="281"/>
      <c r="EL195" s="281"/>
      <c r="EM195" s="281"/>
      <c r="EN195" s="281"/>
      <c r="EO195" s="281"/>
      <c r="EP195" s="281"/>
      <c r="EQ195" s="281"/>
      <c r="ER195" s="281"/>
      <c r="ES195" s="281"/>
      <c r="ET195" s="281"/>
      <c r="EU195" s="281"/>
      <c r="EV195" s="281"/>
      <c r="EW195" s="281"/>
      <c r="EX195" s="281"/>
      <c r="EY195" s="281"/>
      <c r="EZ195" s="281"/>
      <c r="FA195" s="281"/>
      <c r="FB195" s="281"/>
      <c r="FC195" s="281"/>
      <c r="FD195" s="281"/>
      <c r="FE195" s="281"/>
      <c r="FF195" s="281"/>
      <c r="FG195" s="281"/>
      <c r="FH195" s="281"/>
      <c r="FI195" s="281"/>
      <c r="FJ195" s="281"/>
      <c r="FK195" s="281"/>
      <c r="FL195" s="281"/>
      <c r="FM195" s="281"/>
      <c r="FN195" s="281"/>
      <c r="FO195" s="281"/>
      <c r="FP195" s="281"/>
      <c r="FQ195" s="281"/>
      <c r="FR195" s="281"/>
      <c r="FS195" s="281"/>
      <c r="FT195" s="281"/>
      <c r="FU195" s="281"/>
      <c r="FV195" s="281"/>
      <c r="FW195" s="281"/>
      <c r="FX195" s="281"/>
      <c r="FY195" s="281"/>
      <c r="FZ195" s="281"/>
      <c r="GA195" s="281"/>
      <c r="GB195" s="281"/>
      <c r="GC195" s="281"/>
      <c r="GD195" s="281"/>
      <c r="GE195" s="281"/>
      <c r="GF195" s="281"/>
      <c r="GG195" s="281"/>
      <c r="GH195" s="281"/>
      <c r="GI195" s="281"/>
      <c r="GJ195" s="281"/>
      <c r="GK195" s="281"/>
      <c r="GL195" s="281"/>
      <c r="GM195" s="281"/>
      <c r="GN195" s="281"/>
      <c r="GO195" s="281"/>
      <c r="GP195" s="281"/>
      <c r="GQ195" s="281"/>
      <c r="GR195" s="281"/>
      <c r="GS195" s="281"/>
      <c r="GT195" s="281"/>
      <c r="GU195" s="281"/>
      <c r="GV195" s="281"/>
      <c r="GW195" s="281"/>
      <c r="GX195" s="281"/>
      <c r="GY195" s="281"/>
      <c r="GZ195" s="281"/>
      <c r="HA195" s="281"/>
      <c r="HB195" s="281"/>
      <c r="HC195" s="281"/>
      <c r="HD195" s="281"/>
      <c r="HE195" s="281"/>
      <c r="HF195" s="281"/>
      <c r="HG195" s="281"/>
      <c r="HH195" s="281"/>
      <c r="HI195" s="281"/>
      <c r="HJ195" s="281"/>
      <c r="HK195" s="281"/>
      <c r="HL195" s="281"/>
      <c r="HM195" s="281"/>
      <c r="HN195" s="281"/>
      <c r="HO195" s="281"/>
      <c r="HP195" s="281"/>
      <c r="HQ195" s="281"/>
      <c r="HR195" s="281"/>
      <c r="HS195" s="281"/>
      <c r="HT195" s="281"/>
      <c r="HU195" s="281"/>
      <c r="HV195" s="281"/>
      <c r="HW195" s="281"/>
      <c r="HX195" s="281"/>
      <c r="HY195" s="281"/>
      <c r="HZ195" s="281"/>
      <c r="IA195" s="281"/>
      <c r="IB195" s="281"/>
      <c r="IC195" s="281"/>
      <c r="ID195" s="281"/>
      <c r="IE195" s="281"/>
      <c r="IF195" s="281"/>
      <c r="IG195" s="281"/>
      <c r="IH195" s="281"/>
      <c r="II195" s="281"/>
      <c r="IJ195" s="281"/>
      <c r="IK195" s="281"/>
      <c r="IL195" s="281"/>
      <c r="IM195" s="281"/>
      <c r="IN195" s="281"/>
      <c r="IO195" s="281"/>
      <c r="IP195" s="281"/>
      <c r="IQ195" s="281"/>
      <c r="IR195" s="281"/>
      <c r="IS195" s="281"/>
      <c r="IT195" s="281"/>
      <c r="IU195" s="281"/>
      <c r="IV195" s="281"/>
    </row>
    <row r="196" spans="1:256" s="282" customFormat="1">
      <c r="A196" s="281" t="s">
        <v>516</v>
      </c>
      <c r="B196" s="282" t="s">
        <v>170</v>
      </c>
      <c r="C196" s="282" t="s">
        <v>170</v>
      </c>
      <c r="D196" s="282">
        <v>3</v>
      </c>
      <c r="E196" s="282">
        <v>1.31277778</v>
      </c>
      <c r="F196" s="282">
        <v>1.2709537500000001</v>
      </c>
      <c r="G196" s="282">
        <v>15</v>
      </c>
      <c r="H196" s="281">
        <v>6</v>
      </c>
      <c r="I196" s="281"/>
      <c r="J196" s="281"/>
      <c r="K196" s="281"/>
      <c r="L196" s="281"/>
      <c r="M196" s="281"/>
      <c r="N196" s="281"/>
      <c r="O196" s="281"/>
      <c r="P196" s="281"/>
      <c r="Q196" s="281"/>
      <c r="R196" s="281"/>
      <c r="S196" s="281"/>
      <c r="T196" s="281"/>
      <c r="U196" s="281"/>
      <c r="V196" s="281"/>
      <c r="W196" s="281"/>
      <c r="X196" s="281"/>
      <c r="Y196" s="281"/>
      <c r="Z196" s="281"/>
      <c r="AA196" s="281"/>
      <c r="AB196" s="281"/>
      <c r="AC196" s="281"/>
      <c r="AD196" s="281"/>
      <c r="AE196" s="281"/>
      <c r="AF196" s="281"/>
      <c r="AG196" s="281"/>
      <c r="AH196" s="281"/>
      <c r="AI196" s="281"/>
      <c r="AJ196" s="281"/>
      <c r="AK196" s="281"/>
      <c r="AL196" s="281"/>
      <c r="AM196" s="281"/>
      <c r="AN196" s="281"/>
      <c r="AO196" s="281"/>
      <c r="AP196" s="281"/>
      <c r="AQ196" s="281"/>
      <c r="AR196" s="281"/>
      <c r="AS196" s="281"/>
      <c r="AT196" s="281"/>
      <c r="AU196" s="281"/>
      <c r="AV196" s="281"/>
      <c r="AW196" s="281"/>
      <c r="AX196" s="281"/>
      <c r="AY196" s="281"/>
      <c r="AZ196" s="281"/>
      <c r="BA196" s="281"/>
      <c r="BB196" s="281"/>
      <c r="BC196" s="281"/>
      <c r="BD196" s="281"/>
      <c r="BE196" s="281"/>
      <c r="BF196" s="281"/>
      <c r="BG196" s="281"/>
      <c r="BH196" s="281"/>
      <c r="BI196" s="281"/>
      <c r="BJ196" s="281"/>
      <c r="BK196" s="281"/>
      <c r="BL196" s="281"/>
      <c r="BM196" s="281"/>
      <c r="BN196" s="281"/>
      <c r="BO196" s="281"/>
      <c r="BP196" s="281"/>
      <c r="BQ196" s="281"/>
      <c r="BR196" s="281"/>
      <c r="BS196" s="281"/>
      <c r="BT196" s="281"/>
      <c r="BU196" s="281"/>
      <c r="BV196" s="281"/>
      <c r="BW196" s="281"/>
      <c r="BX196" s="281"/>
      <c r="BY196" s="281"/>
      <c r="BZ196" s="281"/>
      <c r="CA196" s="281"/>
      <c r="CB196" s="281"/>
      <c r="CC196" s="281"/>
      <c r="CD196" s="281"/>
      <c r="CE196" s="281"/>
      <c r="CF196" s="281"/>
      <c r="CG196" s="281"/>
      <c r="CH196" s="281"/>
      <c r="CI196" s="281"/>
      <c r="CJ196" s="281"/>
      <c r="CK196" s="281"/>
      <c r="CL196" s="281"/>
      <c r="CM196" s="281"/>
      <c r="CN196" s="281"/>
      <c r="CO196" s="281"/>
      <c r="CP196" s="281"/>
      <c r="CQ196" s="281"/>
      <c r="CR196" s="281"/>
      <c r="CS196" s="281"/>
      <c r="CT196" s="281"/>
      <c r="CU196" s="281"/>
      <c r="CV196" s="281"/>
      <c r="CW196" s="281"/>
      <c r="CX196" s="281"/>
      <c r="CY196" s="281"/>
      <c r="CZ196" s="281"/>
      <c r="DA196" s="281"/>
      <c r="DB196" s="281"/>
      <c r="DC196" s="281"/>
      <c r="DD196" s="281"/>
      <c r="DE196" s="281"/>
      <c r="DF196" s="281"/>
      <c r="DG196" s="281"/>
      <c r="DH196" s="281"/>
      <c r="DI196" s="281"/>
      <c r="DJ196" s="281"/>
      <c r="DK196" s="281"/>
      <c r="DL196" s="281"/>
      <c r="DM196" s="281"/>
      <c r="DN196" s="281"/>
      <c r="DO196" s="281"/>
      <c r="DP196" s="281"/>
      <c r="DQ196" s="281"/>
      <c r="DR196" s="281"/>
      <c r="DS196" s="281"/>
      <c r="DT196" s="281"/>
      <c r="DU196" s="281"/>
      <c r="DV196" s="281"/>
      <c r="DW196" s="281"/>
      <c r="DX196" s="281"/>
      <c r="DY196" s="281"/>
      <c r="DZ196" s="281"/>
      <c r="EA196" s="281"/>
      <c r="EB196" s="281"/>
      <c r="EC196" s="281"/>
      <c r="ED196" s="281"/>
      <c r="EE196" s="281"/>
      <c r="EF196" s="281"/>
      <c r="EG196" s="281"/>
      <c r="EH196" s="281"/>
      <c r="EI196" s="281"/>
      <c r="EJ196" s="281"/>
      <c r="EK196" s="281"/>
      <c r="EL196" s="281"/>
      <c r="EM196" s="281"/>
      <c r="EN196" s="281"/>
      <c r="EO196" s="281"/>
      <c r="EP196" s="281"/>
      <c r="EQ196" s="281"/>
      <c r="ER196" s="281"/>
      <c r="ES196" s="281"/>
      <c r="ET196" s="281"/>
      <c r="EU196" s="281"/>
      <c r="EV196" s="281"/>
      <c r="EW196" s="281"/>
      <c r="EX196" s="281"/>
      <c r="EY196" s="281"/>
      <c r="EZ196" s="281"/>
      <c r="FA196" s="281"/>
      <c r="FB196" s="281"/>
      <c r="FC196" s="281"/>
      <c r="FD196" s="281"/>
      <c r="FE196" s="281"/>
      <c r="FF196" s="281"/>
      <c r="FG196" s="281"/>
      <c r="FH196" s="281"/>
      <c r="FI196" s="281"/>
      <c r="FJ196" s="281"/>
      <c r="FK196" s="281"/>
      <c r="FL196" s="281"/>
      <c r="FM196" s="281"/>
      <c r="FN196" s="281"/>
      <c r="FO196" s="281"/>
      <c r="FP196" s="281"/>
      <c r="FQ196" s="281"/>
      <c r="FR196" s="281"/>
      <c r="FS196" s="281"/>
      <c r="FT196" s="281"/>
      <c r="FU196" s="281"/>
      <c r="FV196" s="281"/>
      <c r="FW196" s="281"/>
      <c r="FX196" s="281"/>
      <c r="FY196" s="281"/>
      <c r="FZ196" s="281"/>
      <c r="GA196" s="281"/>
      <c r="GB196" s="281"/>
      <c r="GC196" s="281"/>
      <c r="GD196" s="281"/>
      <c r="GE196" s="281"/>
      <c r="GF196" s="281"/>
      <c r="GG196" s="281"/>
      <c r="GH196" s="281"/>
      <c r="GI196" s="281"/>
      <c r="GJ196" s="281"/>
      <c r="GK196" s="281"/>
      <c r="GL196" s="281"/>
      <c r="GM196" s="281"/>
      <c r="GN196" s="281"/>
      <c r="GO196" s="281"/>
      <c r="GP196" s="281"/>
      <c r="GQ196" s="281"/>
      <c r="GR196" s="281"/>
      <c r="GS196" s="281"/>
      <c r="GT196" s="281"/>
      <c r="GU196" s="281"/>
      <c r="GV196" s="281"/>
      <c r="GW196" s="281"/>
      <c r="GX196" s="281"/>
      <c r="GY196" s="281"/>
      <c r="GZ196" s="281"/>
      <c r="HA196" s="281"/>
      <c r="HB196" s="281"/>
      <c r="HC196" s="281"/>
      <c r="HD196" s="281"/>
      <c r="HE196" s="281"/>
      <c r="HF196" s="281"/>
      <c r="HG196" s="281"/>
      <c r="HH196" s="281"/>
      <c r="HI196" s="281"/>
      <c r="HJ196" s="281"/>
      <c r="HK196" s="281"/>
      <c r="HL196" s="281"/>
      <c r="HM196" s="281"/>
      <c r="HN196" s="281"/>
      <c r="HO196" s="281"/>
      <c r="HP196" s="281"/>
      <c r="HQ196" s="281"/>
      <c r="HR196" s="281"/>
      <c r="HS196" s="281"/>
      <c r="HT196" s="281"/>
      <c r="HU196" s="281"/>
      <c r="HV196" s="281"/>
      <c r="HW196" s="281"/>
      <c r="HX196" s="281"/>
      <c r="HY196" s="281"/>
      <c r="HZ196" s="281"/>
      <c r="IA196" s="281"/>
      <c r="IB196" s="281"/>
      <c r="IC196" s="281"/>
      <c r="ID196" s="281"/>
      <c r="IE196" s="281"/>
      <c r="IF196" s="281"/>
      <c r="IG196" s="281"/>
      <c r="IH196" s="281"/>
      <c r="II196" s="281"/>
      <c r="IJ196" s="281"/>
      <c r="IK196" s="281"/>
      <c r="IL196" s="281"/>
      <c r="IM196" s="281"/>
      <c r="IN196" s="281"/>
      <c r="IO196" s="281"/>
      <c r="IP196" s="281"/>
      <c r="IQ196" s="281"/>
      <c r="IR196" s="281"/>
      <c r="IS196" s="281"/>
      <c r="IT196" s="281"/>
      <c r="IU196" s="281"/>
      <c r="IV196" s="281"/>
    </row>
    <row r="197" spans="1:256" s="282" customFormat="1">
      <c r="A197" s="281" t="s">
        <v>516</v>
      </c>
      <c r="B197" s="281">
        <v>5</v>
      </c>
      <c r="C197" s="281">
        <v>7</v>
      </c>
      <c r="D197" s="281">
        <v>3</v>
      </c>
      <c r="E197" s="281">
        <v>1.2855555999999999</v>
      </c>
      <c r="F197" s="282">
        <v>1.9428136600000001</v>
      </c>
      <c r="G197" s="281">
        <v>15</v>
      </c>
      <c r="H197" s="281">
        <v>6</v>
      </c>
      <c r="I197" s="281"/>
      <c r="J197" s="281"/>
      <c r="K197" s="281"/>
      <c r="L197" s="281"/>
      <c r="M197" s="281"/>
      <c r="N197" s="281"/>
      <c r="O197" s="281"/>
      <c r="P197" s="281"/>
      <c r="Q197" s="281"/>
      <c r="R197" s="281"/>
      <c r="S197" s="281"/>
      <c r="T197" s="281"/>
      <c r="U197" s="281"/>
      <c r="V197" s="281"/>
      <c r="W197" s="281"/>
      <c r="X197" s="281"/>
      <c r="Y197" s="281"/>
      <c r="Z197" s="281"/>
      <c r="AA197" s="281"/>
      <c r="AB197" s="281"/>
      <c r="AC197" s="281"/>
      <c r="AD197" s="281"/>
      <c r="AE197" s="281"/>
      <c r="AF197" s="281"/>
      <c r="AG197" s="281"/>
      <c r="AH197" s="281"/>
      <c r="AI197" s="281"/>
      <c r="AJ197" s="281"/>
      <c r="AK197" s="281"/>
      <c r="AL197" s="281"/>
      <c r="AM197" s="281"/>
      <c r="AN197" s="281"/>
      <c r="AO197" s="281"/>
      <c r="AP197" s="281"/>
      <c r="AQ197" s="281"/>
      <c r="AR197" s="281"/>
      <c r="AS197" s="281"/>
      <c r="AT197" s="281"/>
      <c r="AU197" s="281"/>
      <c r="AV197" s="281"/>
      <c r="AW197" s="281"/>
      <c r="AX197" s="281"/>
      <c r="AY197" s="281"/>
      <c r="AZ197" s="281"/>
      <c r="BA197" s="281"/>
      <c r="BB197" s="281"/>
      <c r="BC197" s="281"/>
      <c r="BD197" s="281"/>
      <c r="BE197" s="281"/>
      <c r="BF197" s="281"/>
      <c r="BG197" s="281"/>
      <c r="BH197" s="281"/>
      <c r="BI197" s="281"/>
      <c r="BJ197" s="281"/>
      <c r="BK197" s="281"/>
      <c r="BL197" s="281"/>
      <c r="BM197" s="281"/>
      <c r="BN197" s="281"/>
      <c r="BO197" s="281"/>
      <c r="BP197" s="281"/>
      <c r="BQ197" s="281"/>
      <c r="BR197" s="281"/>
      <c r="BS197" s="281"/>
      <c r="BT197" s="281"/>
      <c r="BU197" s="281"/>
      <c r="BV197" s="281"/>
      <c r="BW197" s="281"/>
      <c r="BX197" s="281"/>
      <c r="BY197" s="281"/>
      <c r="BZ197" s="281"/>
      <c r="CA197" s="281"/>
      <c r="CB197" s="281"/>
      <c r="CC197" s="281"/>
      <c r="CD197" s="281"/>
      <c r="CE197" s="281"/>
      <c r="CF197" s="281"/>
      <c r="CG197" s="281"/>
      <c r="CH197" s="281"/>
      <c r="CI197" s="281"/>
      <c r="CJ197" s="281"/>
      <c r="CK197" s="281"/>
      <c r="CL197" s="281"/>
      <c r="CM197" s="281"/>
      <c r="CN197" s="281"/>
      <c r="CO197" s="281"/>
      <c r="CP197" s="281"/>
      <c r="CQ197" s="281"/>
      <c r="CR197" s="281"/>
      <c r="CS197" s="281"/>
      <c r="CT197" s="281"/>
      <c r="CU197" s="281"/>
      <c r="CV197" s="281"/>
      <c r="CW197" s="281"/>
      <c r="CX197" s="281"/>
      <c r="CY197" s="281"/>
      <c r="CZ197" s="281"/>
      <c r="DA197" s="281"/>
      <c r="DB197" s="281"/>
      <c r="DC197" s="281"/>
      <c r="DD197" s="281"/>
      <c r="DE197" s="281"/>
      <c r="DF197" s="281"/>
      <c r="DG197" s="281"/>
      <c r="DH197" s="281"/>
      <c r="DI197" s="281"/>
      <c r="DJ197" s="281"/>
      <c r="DK197" s="281"/>
      <c r="DL197" s="281"/>
      <c r="DM197" s="281"/>
      <c r="DN197" s="281"/>
      <c r="DO197" s="281"/>
      <c r="DP197" s="281"/>
      <c r="DQ197" s="281"/>
      <c r="DR197" s="281"/>
      <c r="DS197" s="281"/>
      <c r="DT197" s="281"/>
      <c r="DU197" s="281"/>
      <c r="DV197" s="281"/>
      <c r="DW197" s="281"/>
      <c r="DX197" s="281"/>
      <c r="DY197" s="281"/>
      <c r="DZ197" s="281"/>
      <c r="EA197" s="281"/>
      <c r="EB197" s="281"/>
      <c r="EC197" s="281"/>
      <c r="ED197" s="281"/>
      <c r="EE197" s="281"/>
      <c r="EF197" s="281"/>
      <c r="EG197" s="281"/>
      <c r="EH197" s="281"/>
      <c r="EI197" s="281"/>
      <c r="EJ197" s="281"/>
      <c r="EK197" s="281"/>
      <c r="EL197" s="281"/>
      <c r="EM197" s="281"/>
      <c r="EN197" s="281"/>
      <c r="EO197" s="281"/>
      <c r="EP197" s="281"/>
      <c r="EQ197" s="281"/>
      <c r="ER197" s="281"/>
      <c r="ES197" s="281"/>
      <c r="ET197" s="281"/>
      <c r="EU197" s="281"/>
      <c r="EV197" s="281"/>
      <c r="EW197" s="281"/>
      <c r="EX197" s="281"/>
      <c r="EY197" s="281"/>
      <c r="EZ197" s="281"/>
      <c r="FA197" s="281"/>
      <c r="FB197" s="281"/>
      <c r="FC197" s="281"/>
      <c r="FD197" s="281"/>
      <c r="FE197" s="281"/>
      <c r="FF197" s="281"/>
      <c r="FG197" s="281"/>
      <c r="FH197" s="281"/>
      <c r="FI197" s="281"/>
      <c r="FJ197" s="281"/>
      <c r="FK197" s="281"/>
      <c r="FL197" s="281"/>
      <c r="FM197" s="281"/>
      <c r="FN197" s="281"/>
      <c r="FO197" s="281"/>
      <c r="FP197" s="281"/>
      <c r="FQ197" s="281"/>
      <c r="FR197" s="281"/>
      <c r="FS197" s="281"/>
      <c r="FT197" s="281"/>
      <c r="FU197" s="281"/>
      <c r="FV197" s="281"/>
      <c r="FW197" s="281"/>
      <c r="FX197" s="281"/>
      <c r="FY197" s="281"/>
      <c r="FZ197" s="281"/>
      <c r="GA197" s="281"/>
      <c r="GB197" s="281"/>
      <c r="GC197" s="281"/>
      <c r="GD197" s="281"/>
      <c r="GE197" s="281"/>
      <c r="GF197" s="281"/>
      <c r="GG197" s="281"/>
      <c r="GH197" s="281"/>
      <c r="GI197" s="281"/>
      <c r="GJ197" s="281"/>
      <c r="GK197" s="281"/>
      <c r="GL197" s="281"/>
      <c r="GM197" s="281"/>
      <c r="GN197" s="281"/>
      <c r="GO197" s="281"/>
      <c r="GP197" s="281"/>
      <c r="GQ197" s="281"/>
      <c r="GR197" s="281"/>
      <c r="GS197" s="281"/>
      <c r="GT197" s="281"/>
      <c r="GU197" s="281"/>
      <c r="GV197" s="281"/>
      <c r="GW197" s="281"/>
      <c r="GX197" s="281"/>
      <c r="GY197" s="281"/>
      <c r="GZ197" s="281"/>
      <c r="HA197" s="281"/>
      <c r="HB197" s="281"/>
      <c r="HC197" s="281"/>
      <c r="HD197" s="281"/>
      <c r="HE197" s="281"/>
      <c r="HF197" s="281"/>
      <c r="HG197" s="281"/>
      <c r="HH197" s="281"/>
      <c r="HI197" s="281"/>
      <c r="HJ197" s="281"/>
      <c r="HK197" s="281"/>
      <c r="HL197" s="281"/>
      <c r="HM197" s="281"/>
      <c r="HN197" s="281"/>
      <c r="HO197" s="281"/>
      <c r="HP197" s="281"/>
      <c r="HQ197" s="281"/>
      <c r="HR197" s="281"/>
      <c r="HS197" s="281"/>
      <c r="HT197" s="281"/>
      <c r="HU197" s="281"/>
      <c r="HV197" s="281"/>
      <c r="HW197" s="281"/>
      <c r="HX197" s="281"/>
      <c r="HY197" s="281"/>
      <c r="HZ197" s="281"/>
      <c r="IA197" s="281"/>
      <c r="IB197" s="281"/>
      <c r="IC197" s="281"/>
      <c r="ID197" s="281"/>
      <c r="IE197" s="281"/>
      <c r="IF197" s="281"/>
      <c r="IG197" s="281"/>
      <c r="IH197" s="281"/>
      <c r="II197" s="281"/>
      <c r="IJ197" s="281"/>
      <c r="IK197" s="281"/>
      <c r="IL197" s="281"/>
      <c r="IM197" s="281"/>
      <c r="IN197" s="281"/>
      <c r="IO197" s="281"/>
      <c r="IP197" s="281"/>
      <c r="IQ197" s="281"/>
      <c r="IR197" s="281"/>
      <c r="IS197" s="281"/>
      <c r="IT197" s="281"/>
      <c r="IU197" s="281"/>
      <c r="IV197" s="281"/>
    </row>
    <row r="198" spans="1:256" s="282" customFormat="1">
      <c r="A198" s="281" t="s">
        <v>516</v>
      </c>
      <c r="B198" s="282">
        <v>1.3</v>
      </c>
      <c r="C198" s="282">
        <v>7.25</v>
      </c>
      <c r="D198" s="282">
        <v>3</v>
      </c>
      <c r="E198" s="282">
        <v>1.43333333</v>
      </c>
      <c r="F198" s="282">
        <v>1.3730758700000001</v>
      </c>
      <c r="G198" s="282">
        <v>18</v>
      </c>
      <c r="H198" s="281">
        <v>8</v>
      </c>
      <c r="I198" s="281"/>
      <c r="J198" s="281"/>
      <c r="K198" s="281"/>
      <c r="L198" s="281"/>
      <c r="M198" s="281"/>
      <c r="N198" s="281"/>
      <c r="O198" s="281"/>
      <c r="P198" s="281"/>
      <c r="Q198" s="281"/>
      <c r="R198" s="281"/>
      <c r="S198" s="281"/>
      <c r="T198" s="281"/>
      <c r="U198" s="281"/>
      <c r="V198" s="281"/>
      <c r="W198" s="281"/>
      <c r="X198" s="281"/>
      <c r="Y198" s="281"/>
      <c r="Z198" s="281"/>
      <c r="AA198" s="281"/>
      <c r="AB198" s="281"/>
      <c r="AC198" s="281"/>
      <c r="AD198" s="281"/>
      <c r="AE198" s="281"/>
      <c r="AF198" s="281"/>
      <c r="AG198" s="281"/>
      <c r="AH198" s="281"/>
      <c r="AI198" s="281"/>
      <c r="AJ198" s="281"/>
      <c r="AK198" s="281"/>
      <c r="AL198" s="281"/>
      <c r="AM198" s="281"/>
      <c r="AN198" s="281"/>
      <c r="AO198" s="281"/>
      <c r="AP198" s="281"/>
      <c r="AQ198" s="281"/>
      <c r="AR198" s="281"/>
      <c r="AS198" s="281"/>
      <c r="AT198" s="281"/>
      <c r="AU198" s="281"/>
      <c r="AV198" s="281"/>
      <c r="AW198" s="281"/>
      <c r="AX198" s="281"/>
      <c r="AY198" s="281"/>
      <c r="AZ198" s="281"/>
      <c r="BA198" s="281"/>
      <c r="BB198" s="281"/>
      <c r="BC198" s="281"/>
      <c r="BD198" s="281"/>
      <c r="BE198" s="281"/>
      <c r="BF198" s="281"/>
      <c r="BG198" s="281"/>
      <c r="BH198" s="281"/>
      <c r="BI198" s="281"/>
      <c r="BJ198" s="281"/>
      <c r="BK198" s="281"/>
      <c r="BL198" s="281"/>
      <c r="BM198" s="281"/>
      <c r="BN198" s="281"/>
      <c r="BO198" s="281"/>
      <c r="BP198" s="281"/>
      <c r="BQ198" s="281"/>
      <c r="BR198" s="281"/>
      <c r="BS198" s="281"/>
      <c r="BT198" s="281"/>
      <c r="BU198" s="281"/>
      <c r="BV198" s="281"/>
      <c r="BW198" s="281"/>
      <c r="BX198" s="281"/>
      <c r="BY198" s="281"/>
      <c r="BZ198" s="281"/>
      <c r="CA198" s="281"/>
      <c r="CB198" s="281"/>
      <c r="CC198" s="281"/>
      <c r="CD198" s="281"/>
      <c r="CE198" s="281"/>
      <c r="CF198" s="281"/>
      <c r="CG198" s="281"/>
      <c r="CH198" s="281"/>
      <c r="CI198" s="281"/>
      <c r="CJ198" s="281"/>
      <c r="CK198" s="281"/>
      <c r="CL198" s="281"/>
      <c r="CM198" s="281"/>
      <c r="CN198" s="281"/>
      <c r="CO198" s="281"/>
      <c r="CP198" s="281"/>
      <c r="CQ198" s="281"/>
      <c r="CR198" s="281"/>
      <c r="CS198" s="281"/>
      <c r="CT198" s="281"/>
      <c r="CU198" s="281"/>
      <c r="CV198" s="281"/>
      <c r="CW198" s="281"/>
      <c r="CX198" s="281"/>
      <c r="CY198" s="281"/>
      <c r="CZ198" s="281"/>
      <c r="DA198" s="281"/>
      <c r="DB198" s="281"/>
      <c r="DC198" s="281"/>
      <c r="DD198" s="281"/>
      <c r="DE198" s="281"/>
      <c r="DF198" s="281"/>
      <c r="DG198" s="281"/>
      <c r="DH198" s="281"/>
      <c r="DI198" s="281"/>
      <c r="DJ198" s="281"/>
      <c r="DK198" s="281"/>
      <c r="DL198" s="281"/>
      <c r="DM198" s="281"/>
      <c r="DN198" s="281"/>
      <c r="DO198" s="281"/>
      <c r="DP198" s="281"/>
      <c r="DQ198" s="281"/>
      <c r="DR198" s="281"/>
      <c r="DS198" s="281"/>
      <c r="DT198" s="281"/>
      <c r="DU198" s="281"/>
      <c r="DV198" s="281"/>
      <c r="DW198" s="281"/>
      <c r="DX198" s="281"/>
      <c r="DY198" s="281"/>
      <c r="DZ198" s="281"/>
      <c r="EA198" s="281"/>
      <c r="EB198" s="281"/>
      <c r="EC198" s="281"/>
      <c r="ED198" s="281"/>
      <c r="EE198" s="281"/>
      <c r="EF198" s="281"/>
      <c r="EG198" s="281"/>
      <c r="EH198" s="281"/>
      <c r="EI198" s="281"/>
      <c r="EJ198" s="281"/>
      <c r="EK198" s="281"/>
      <c r="EL198" s="281"/>
      <c r="EM198" s="281"/>
      <c r="EN198" s="281"/>
      <c r="EO198" s="281"/>
      <c r="EP198" s="281"/>
      <c r="EQ198" s="281"/>
      <c r="ER198" s="281"/>
      <c r="ES198" s="281"/>
      <c r="ET198" s="281"/>
      <c r="EU198" s="281"/>
      <c r="EV198" s="281"/>
      <c r="EW198" s="281"/>
      <c r="EX198" s="281"/>
      <c r="EY198" s="281"/>
      <c r="EZ198" s="281"/>
      <c r="FA198" s="281"/>
      <c r="FB198" s="281"/>
      <c r="FC198" s="281"/>
      <c r="FD198" s="281"/>
      <c r="FE198" s="281"/>
      <c r="FF198" s="281"/>
      <c r="FG198" s="281"/>
      <c r="FH198" s="281"/>
      <c r="FI198" s="281"/>
      <c r="FJ198" s="281"/>
      <c r="FK198" s="281"/>
      <c r="FL198" s="281"/>
      <c r="FM198" s="281"/>
      <c r="FN198" s="281"/>
      <c r="FO198" s="281"/>
      <c r="FP198" s="281"/>
      <c r="FQ198" s="281"/>
      <c r="FR198" s="281"/>
      <c r="FS198" s="281"/>
      <c r="FT198" s="281"/>
      <c r="FU198" s="281"/>
      <c r="FV198" s="281"/>
      <c r="FW198" s="281"/>
      <c r="FX198" s="281"/>
      <c r="FY198" s="281"/>
      <c r="FZ198" s="281"/>
      <c r="GA198" s="281"/>
      <c r="GB198" s="281"/>
      <c r="GC198" s="281"/>
      <c r="GD198" s="281"/>
      <c r="GE198" s="281"/>
      <c r="GF198" s="281"/>
      <c r="GG198" s="281"/>
      <c r="GH198" s="281"/>
      <c r="GI198" s="281"/>
      <c r="GJ198" s="281"/>
      <c r="GK198" s="281"/>
      <c r="GL198" s="281"/>
      <c r="GM198" s="281"/>
      <c r="GN198" s="281"/>
      <c r="GO198" s="281"/>
      <c r="GP198" s="281"/>
      <c r="GQ198" s="281"/>
      <c r="GR198" s="281"/>
      <c r="GS198" s="281"/>
      <c r="GT198" s="281"/>
      <c r="GU198" s="281"/>
      <c r="GV198" s="281"/>
      <c r="GW198" s="281"/>
      <c r="GX198" s="281"/>
      <c r="GY198" s="281"/>
      <c r="GZ198" s="281"/>
      <c r="HA198" s="281"/>
      <c r="HB198" s="281"/>
      <c r="HC198" s="281"/>
      <c r="HD198" s="281"/>
      <c r="HE198" s="281"/>
      <c r="HF198" s="281"/>
      <c r="HG198" s="281"/>
      <c r="HH198" s="281"/>
      <c r="HI198" s="281"/>
      <c r="HJ198" s="281"/>
      <c r="HK198" s="281"/>
      <c r="HL198" s="281"/>
      <c r="HM198" s="281"/>
      <c r="HN198" s="281"/>
      <c r="HO198" s="281"/>
      <c r="HP198" s="281"/>
      <c r="HQ198" s="281"/>
      <c r="HR198" s="281"/>
      <c r="HS198" s="281"/>
      <c r="HT198" s="281"/>
      <c r="HU198" s="281"/>
      <c r="HV198" s="281"/>
      <c r="HW198" s="281"/>
      <c r="HX198" s="281"/>
      <c r="HY198" s="281"/>
      <c r="HZ198" s="281"/>
      <c r="IA198" s="281"/>
      <c r="IB198" s="281"/>
      <c r="IC198" s="281"/>
      <c r="ID198" s="281"/>
      <c r="IE198" s="281"/>
      <c r="IF198" s="281"/>
      <c r="IG198" s="281"/>
      <c r="IH198" s="281"/>
      <c r="II198" s="281"/>
      <c r="IJ198" s="281"/>
      <c r="IK198" s="281"/>
      <c r="IL198" s="281"/>
      <c r="IM198" s="281"/>
      <c r="IN198" s="281"/>
      <c r="IO198" s="281"/>
      <c r="IP198" s="281"/>
      <c r="IQ198" s="281"/>
      <c r="IR198" s="281"/>
      <c r="IS198" s="281"/>
      <c r="IT198" s="281"/>
      <c r="IU198" s="281"/>
      <c r="IV198" s="281"/>
    </row>
    <row r="199" spans="1:256" s="282" customFormat="1">
      <c r="A199" s="281" t="s">
        <v>516</v>
      </c>
      <c r="B199" s="282">
        <v>0.3</v>
      </c>
      <c r="C199" s="282">
        <v>2.4</v>
      </c>
      <c r="D199" s="282">
        <v>3</v>
      </c>
      <c r="E199" s="282">
        <v>1.25</v>
      </c>
      <c r="F199" s="282">
        <v>1.6422535700000001</v>
      </c>
      <c r="G199" s="282">
        <v>14</v>
      </c>
      <c r="H199" s="281">
        <v>6</v>
      </c>
      <c r="I199" s="281"/>
      <c r="J199" s="281"/>
      <c r="K199" s="281"/>
      <c r="L199" s="281"/>
      <c r="M199" s="281"/>
      <c r="N199" s="281"/>
      <c r="O199" s="281"/>
      <c r="P199" s="281"/>
      <c r="Q199" s="281"/>
      <c r="R199" s="281"/>
      <c r="S199" s="281"/>
      <c r="T199" s="281"/>
      <c r="U199" s="281"/>
      <c r="V199" s="281"/>
      <c r="W199" s="281"/>
      <c r="X199" s="281"/>
      <c r="Y199" s="281"/>
      <c r="Z199" s="281"/>
      <c r="AA199" s="281"/>
      <c r="AB199" s="281"/>
      <c r="AC199" s="281"/>
      <c r="AD199" s="281"/>
      <c r="AE199" s="281"/>
      <c r="AF199" s="281"/>
      <c r="AG199" s="281"/>
      <c r="AH199" s="281"/>
      <c r="AI199" s="281"/>
      <c r="AJ199" s="281"/>
      <c r="AK199" s="281"/>
      <c r="AL199" s="281"/>
      <c r="AM199" s="281"/>
      <c r="AN199" s="281"/>
      <c r="AO199" s="281"/>
      <c r="AP199" s="281"/>
      <c r="AQ199" s="281"/>
      <c r="AR199" s="281"/>
      <c r="AS199" s="281"/>
      <c r="AT199" s="281"/>
      <c r="AU199" s="281"/>
      <c r="AV199" s="281"/>
      <c r="AW199" s="281"/>
      <c r="AX199" s="281"/>
      <c r="AY199" s="281"/>
      <c r="AZ199" s="281"/>
      <c r="BA199" s="281"/>
      <c r="BB199" s="281"/>
      <c r="BC199" s="281"/>
      <c r="BD199" s="281"/>
      <c r="BE199" s="281"/>
      <c r="BF199" s="281"/>
      <c r="BG199" s="281"/>
      <c r="BH199" s="281"/>
      <c r="BI199" s="281"/>
      <c r="BJ199" s="281"/>
      <c r="BK199" s="281"/>
      <c r="BL199" s="281"/>
      <c r="BM199" s="281"/>
      <c r="BN199" s="281"/>
      <c r="BO199" s="281"/>
      <c r="BP199" s="281"/>
      <c r="BQ199" s="281"/>
      <c r="BR199" s="281"/>
      <c r="BS199" s="281"/>
      <c r="BT199" s="281"/>
      <c r="BU199" s="281"/>
      <c r="BV199" s="281"/>
      <c r="BW199" s="281"/>
      <c r="BX199" s="281"/>
      <c r="BY199" s="281"/>
      <c r="BZ199" s="281"/>
      <c r="CA199" s="281"/>
      <c r="CB199" s="281"/>
      <c r="CC199" s="281"/>
      <c r="CD199" s="281"/>
      <c r="CE199" s="281"/>
      <c r="CF199" s="281"/>
      <c r="CG199" s="281"/>
      <c r="CH199" s="281"/>
      <c r="CI199" s="281"/>
      <c r="CJ199" s="281"/>
      <c r="CK199" s="281"/>
      <c r="CL199" s="281"/>
      <c r="CM199" s="281"/>
      <c r="CN199" s="281"/>
      <c r="CO199" s="281"/>
      <c r="CP199" s="281"/>
      <c r="CQ199" s="281"/>
      <c r="CR199" s="281"/>
      <c r="CS199" s="281"/>
      <c r="CT199" s="281"/>
      <c r="CU199" s="281"/>
      <c r="CV199" s="281"/>
      <c r="CW199" s="281"/>
      <c r="CX199" s="281"/>
      <c r="CY199" s="281"/>
      <c r="CZ199" s="281"/>
      <c r="DA199" s="281"/>
      <c r="DB199" s="281"/>
      <c r="DC199" s="281"/>
      <c r="DD199" s="281"/>
      <c r="DE199" s="281"/>
      <c r="DF199" s="281"/>
      <c r="DG199" s="281"/>
      <c r="DH199" s="281"/>
      <c r="DI199" s="281"/>
      <c r="DJ199" s="281"/>
      <c r="DK199" s="281"/>
      <c r="DL199" s="281"/>
      <c r="DM199" s="281"/>
      <c r="DN199" s="281"/>
      <c r="DO199" s="281"/>
      <c r="DP199" s="281"/>
      <c r="DQ199" s="281"/>
      <c r="DR199" s="281"/>
      <c r="DS199" s="281"/>
      <c r="DT199" s="281"/>
      <c r="DU199" s="281"/>
      <c r="DV199" s="281"/>
      <c r="DW199" s="281"/>
      <c r="DX199" s="281"/>
      <c r="DY199" s="281"/>
      <c r="DZ199" s="281"/>
      <c r="EA199" s="281"/>
      <c r="EB199" s="281"/>
      <c r="EC199" s="281"/>
      <c r="ED199" s="281"/>
      <c r="EE199" s="281"/>
      <c r="EF199" s="281"/>
      <c r="EG199" s="281"/>
      <c r="EH199" s="281"/>
      <c r="EI199" s="281"/>
      <c r="EJ199" s="281"/>
      <c r="EK199" s="281"/>
      <c r="EL199" s="281"/>
      <c r="EM199" s="281"/>
      <c r="EN199" s="281"/>
      <c r="EO199" s="281"/>
      <c r="EP199" s="281"/>
      <c r="EQ199" s="281"/>
      <c r="ER199" s="281"/>
      <c r="ES199" s="281"/>
      <c r="ET199" s="281"/>
      <c r="EU199" s="281"/>
      <c r="EV199" s="281"/>
      <c r="EW199" s="281"/>
      <c r="EX199" s="281"/>
      <c r="EY199" s="281"/>
      <c r="EZ199" s="281"/>
      <c r="FA199" s="281"/>
      <c r="FB199" s="281"/>
      <c r="FC199" s="281"/>
      <c r="FD199" s="281"/>
      <c r="FE199" s="281"/>
      <c r="FF199" s="281"/>
      <c r="FG199" s="281"/>
      <c r="FH199" s="281"/>
      <c r="FI199" s="281"/>
      <c r="FJ199" s="281"/>
      <c r="FK199" s="281"/>
      <c r="FL199" s="281"/>
      <c r="FM199" s="281"/>
      <c r="FN199" s="281"/>
      <c r="FO199" s="281"/>
      <c r="FP199" s="281"/>
      <c r="FQ199" s="281"/>
      <c r="FR199" s="281"/>
      <c r="FS199" s="281"/>
      <c r="FT199" s="281"/>
      <c r="FU199" s="281"/>
      <c r="FV199" s="281"/>
      <c r="FW199" s="281"/>
      <c r="FX199" s="281"/>
      <c r="FY199" s="281"/>
      <c r="FZ199" s="281"/>
      <c r="GA199" s="281"/>
      <c r="GB199" s="281"/>
      <c r="GC199" s="281"/>
      <c r="GD199" s="281"/>
      <c r="GE199" s="281"/>
      <c r="GF199" s="281"/>
      <c r="GG199" s="281"/>
      <c r="GH199" s="281"/>
      <c r="GI199" s="281"/>
      <c r="GJ199" s="281"/>
      <c r="GK199" s="281"/>
      <c r="GL199" s="281"/>
      <c r="GM199" s="281"/>
      <c r="GN199" s="281"/>
      <c r="GO199" s="281"/>
      <c r="GP199" s="281"/>
      <c r="GQ199" s="281"/>
      <c r="GR199" s="281"/>
      <c r="GS199" s="281"/>
      <c r="GT199" s="281"/>
      <c r="GU199" s="281"/>
      <c r="GV199" s="281"/>
      <c r="GW199" s="281"/>
      <c r="GX199" s="281"/>
      <c r="GY199" s="281"/>
      <c r="GZ199" s="281"/>
      <c r="HA199" s="281"/>
      <c r="HB199" s="281"/>
      <c r="HC199" s="281"/>
      <c r="HD199" s="281"/>
      <c r="HE199" s="281"/>
      <c r="HF199" s="281"/>
      <c r="HG199" s="281"/>
      <c r="HH199" s="281"/>
      <c r="HI199" s="281"/>
      <c r="HJ199" s="281"/>
      <c r="HK199" s="281"/>
      <c r="HL199" s="281"/>
      <c r="HM199" s="281"/>
      <c r="HN199" s="281"/>
      <c r="HO199" s="281"/>
      <c r="HP199" s="281"/>
      <c r="HQ199" s="281"/>
      <c r="HR199" s="281"/>
      <c r="HS199" s="281"/>
      <c r="HT199" s="281"/>
      <c r="HU199" s="281"/>
      <c r="HV199" s="281"/>
      <c r="HW199" s="281"/>
      <c r="HX199" s="281"/>
      <c r="HY199" s="281"/>
      <c r="HZ199" s="281"/>
      <c r="IA199" s="281"/>
      <c r="IB199" s="281"/>
      <c r="IC199" s="281"/>
      <c r="ID199" s="281"/>
      <c r="IE199" s="281"/>
      <c r="IF199" s="281"/>
      <c r="IG199" s="281"/>
      <c r="IH199" s="281"/>
      <c r="II199" s="281"/>
      <c r="IJ199" s="281"/>
      <c r="IK199" s="281"/>
      <c r="IL199" s="281"/>
      <c r="IM199" s="281"/>
      <c r="IN199" s="281"/>
      <c r="IO199" s="281"/>
      <c r="IP199" s="281"/>
      <c r="IQ199" s="281"/>
      <c r="IR199" s="281"/>
      <c r="IS199" s="281"/>
      <c r="IT199" s="281"/>
      <c r="IU199" s="281"/>
      <c r="IV199" s="281"/>
    </row>
    <row r="200" spans="1:256" s="282" customFormat="1">
      <c r="A200" s="281" t="s">
        <v>516</v>
      </c>
      <c r="B200" s="282">
        <v>4.5999999999999996</v>
      </c>
      <c r="C200" s="282">
        <v>6.25</v>
      </c>
      <c r="D200" s="282">
        <v>2</v>
      </c>
      <c r="E200" s="282">
        <v>1.122222222</v>
      </c>
      <c r="F200" s="282">
        <v>0.92467326000000005</v>
      </c>
      <c r="G200" s="281">
        <v>21</v>
      </c>
      <c r="H200" s="281">
        <v>12</v>
      </c>
      <c r="I200" s="281"/>
      <c r="J200" s="281"/>
      <c r="K200" s="281"/>
      <c r="L200" s="281"/>
      <c r="M200" s="281"/>
      <c r="N200" s="281"/>
      <c r="O200" s="281"/>
      <c r="P200" s="281"/>
      <c r="Q200" s="281"/>
      <c r="R200" s="281"/>
      <c r="S200" s="281"/>
      <c r="T200" s="281"/>
      <c r="U200" s="281"/>
      <c r="V200" s="281"/>
      <c r="W200" s="281"/>
      <c r="X200" s="281"/>
      <c r="Y200" s="281"/>
      <c r="Z200" s="281"/>
      <c r="AA200" s="281"/>
      <c r="AB200" s="281"/>
      <c r="AC200" s="281"/>
      <c r="AD200" s="281"/>
      <c r="AE200" s="281"/>
      <c r="AF200" s="281"/>
      <c r="AG200" s="281"/>
      <c r="AH200" s="281"/>
      <c r="AI200" s="281"/>
      <c r="AJ200" s="281"/>
      <c r="AK200" s="281"/>
      <c r="AL200" s="281"/>
      <c r="AM200" s="281"/>
      <c r="AN200" s="281"/>
      <c r="AO200" s="281"/>
      <c r="AP200" s="281"/>
      <c r="AQ200" s="281"/>
      <c r="AR200" s="281"/>
      <c r="AS200" s="281"/>
      <c r="AT200" s="281"/>
      <c r="AU200" s="281"/>
      <c r="AV200" s="281"/>
      <c r="AW200" s="281"/>
      <c r="AX200" s="281"/>
      <c r="AY200" s="281"/>
      <c r="AZ200" s="281"/>
      <c r="BA200" s="281"/>
      <c r="BB200" s="281"/>
      <c r="BC200" s="281"/>
      <c r="BD200" s="281"/>
      <c r="BE200" s="281"/>
      <c r="BF200" s="281"/>
      <c r="BG200" s="281"/>
      <c r="BH200" s="281"/>
      <c r="BI200" s="281"/>
      <c r="BJ200" s="281"/>
      <c r="BK200" s="281"/>
      <c r="BL200" s="281"/>
      <c r="BM200" s="281"/>
      <c r="BN200" s="281"/>
      <c r="BO200" s="281"/>
      <c r="BP200" s="281"/>
      <c r="BQ200" s="281"/>
      <c r="BR200" s="281"/>
      <c r="BS200" s="281"/>
      <c r="BT200" s="281"/>
      <c r="BU200" s="281"/>
      <c r="BV200" s="281"/>
      <c r="BW200" s="281"/>
      <c r="BX200" s="281"/>
      <c r="BY200" s="281"/>
      <c r="BZ200" s="281"/>
      <c r="CA200" s="281"/>
      <c r="CB200" s="281"/>
      <c r="CC200" s="281"/>
      <c r="CD200" s="281"/>
      <c r="CE200" s="281"/>
      <c r="CF200" s="281"/>
      <c r="CG200" s="281"/>
      <c r="CH200" s="281"/>
      <c r="CI200" s="281"/>
      <c r="CJ200" s="281"/>
      <c r="CK200" s="281"/>
      <c r="CL200" s="281"/>
      <c r="CM200" s="281"/>
      <c r="CN200" s="281"/>
      <c r="CO200" s="281"/>
      <c r="CP200" s="281"/>
      <c r="CQ200" s="281"/>
      <c r="CR200" s="281"/>
      <c r="CS200" s="281"/>
      <c r="CT200" s="281"/>
      <c r="CU200" s="281"/>
      <c r="CV200" s="281"/>
      <c r="CW200" s="281"/>
      <c r="CX200" s="281"/>
      <c r="CY200" s="281"/>
      <c r="CZ200" s="281"/>
      <c r="DA200" s="281"/>
      <c r="DB200" s="281"/>
      <c r="DC200" s="281"/>
      <c r="DD200" s="281"/>
      <c r="DE200" s="281"/>
      <c r="DF200" s="281"/>
      <c r="DG200" s="281"/>
      <c r="DH200" s="281"/>
      <c r="DI200" s="281"/>
      <c r="DJ200" s="281"/>
      <c r="DK200" s="281"/>
      <c r="DL200" s="281"/>
      <c r="DM200" s="281"/>
      <c r="DN200" s="281"/>
      <c r="DO200" s="281"/>
      <c r="DP200" s="281"/>
      <c r="DQ200" s="281"/>
      <c r="DR200" s="281"/>
      <c r="DS200" s="281"/>
      <c r="DT200" s="281"/>
      <c r="DU200" s="281"/>
      <c r="DV200" s="281"/>
      <c r="DW200" s="281"/>
      <c r="DX200" s="281"/>
      <c r="DY200" s="281"/>
      <c r="DZ200" s="281"/>
      <c r="EA200" s="281"/>
      <c r="EB200" s="281"/>
      <c r="EC200" s="281"/>
      <c r="ED200" s="281"/>
      <c r="EE200" s="281"/>
      <c r="EF200" s="281"/>
      <c r="EG200" s="281"/>
      <c r="EH200" s="281"/>
      <c r="EI200" s="281"/>
      <c r="EJ200" s="281"/>
      <c r="EK200" s="281"/>
      <c r="EL200" s="281"/>
      <c r="EM200" s="281"/>
      <c r="EN200" s="281"/>
      <c r="EO200" s="281"/>
      <c r="EP200" s="281"/>
      <c r="EQ200" s="281"/>
      <c r="ER200" s="281"/>
      <c r="ES200" s="281"/>
      <c r="ET200" s="281"/>
      <c r="EU200" s="281"/>
      <c r="EV200" s="281"/>
      <c r="EW200" s="281"/>
      <c r="EX200" s="281"/>
      <c r="EY200" s="281"/>
      <c r="EZ200" s="281"/>
      <c r="FA200" s="281"/>
      <c r="FB200" s="281"/>
      <c r="FC200" s="281"/>
      <c r="FD200" s="281"/>
      <c r="FE200" s="281"/>
      <c r="FF200" s="281"/>
      <c r="FG200" s="281"/>
      <c r="FH200" s="281"/>
      <c r="FI200" s="281"/>
      <c r="FJ200" s="281"/>
      <c r="FK200" s="281"/>
      <c r="FL200" s="281"/>
      <c r="FM200" s="281"/>
      <c r="FN200" s="281"/>
      <c r="FO200" s="281"/>
      <c r="FP200" s="281"/>
      <c r="FQ200" s="281"/>
      <c r="FR200" s="281"/>
      <c r="FS200" s="281"/>
      <c r="FT200" s="281"/>
      <c r="FU200" s="281"/>
      <c r="FV200" s="281"/>
      <c r="FW200" s="281"/>
      <c r="FX200" s="281"/>
      <c r="FY200" s="281"/>
      <c r="FZ200" s="281"/>
      <c r="GA200" s="281"/>
      <c r="GB200" s="281"/>
      <c r="GC200" s="281"/>
      <c r="GD200" s="281"/>
      <c r="GE200" s="281"/>
      <c r="GF200" s="281"/>
      <c r="GG200" s="281"/>
      <c r="GH200" s="281"/>
      <c r="GI200" s="281"/>
      <c r="GJ200" s="281"/>
      <c r="GK200" s="281"/>
      <c r="GL200" s="281"/>
      <c r="GM200" s="281"/>
      <c r="GN200" s="281"/>
      <c r="GO200" s="281"/>
      <c r="GP200" s="281"/>
      <c r="GQ200" s="281"/>
      <c r="GR200" s="281"/>
      <c r="GS200" s="281"/>
      <c r="GT200" s="281"/>
      <c r="GU200" s="281"/>
      <c r="GV200" s="281"/>
      <c r="GW200" s="281"/>
      <c r="GX200" s="281"/>
      <c r="GY200" s="281"/>
      <c r="GZ200" s="281"/>
      <c r="HA200" s="281"/>
      <c r="HB200" s="281"/>
      <c r="HC200" s="281"/>
      <c r="HD200" s="281"/>
      <c r="HE200" s="281"/>
      <c r="HF200" s="281"/>
      <c r="HG200" s="281"/>
      <c r="HH200" s="281"/>
      <c r="HI200" s="281"/>
      <c r="HJ200" s="281"/>
      <c r="HK200" s="281"/>
      <c r="HL200" s="281"/>
      <c r="HM200" s="281"/>
      <c r="HN200" s="281"/>
      <c r="HO200" s="281"/>
      <c r="HP200" s="281"/>
      <c r="HQ200" s="281"/>
      <c r="HR200" s="281"/>
      <c r="HS200" s="281"/>
      <c r="HT200" s="281"/>
      <c r="HU200" s="281"/>
      <c r="HV200" s="281"/>
      <c r="HW200" s="281"/>
      <c r="HX200" s="281"/>
      <c r="HY200" s="281"/>
      <c r="HZ200" s="281"/>
      <c r="IA200" s="281"/>
      <c r="IB200" s="281"/>
      <c r="IC200" s="281"/>
      <c r="ID200" s="281"/>
      <c r="IE200" s="281"/>
      <c r="IF200" s="281"/>
      <c r="IG200" s="281"/>
      <c r="IH200" s="281"/>
      <c r="II200" s="281"/>
      <c r="IJ200" s="281"/>
      <c r="IK200" s="281"/>
      <c r="IL200" s="281"/>
      <c r="IM200" s="281"/>
      <c r="IN200" s="281"/>
      <c r="IO200" s="281"/>
      <c r="IP200" s="281"/>
      <c r="IQ200" s="281"/>
      <c r="IR200" s="281"/>
      <c r="IS200" s="281"/>
      <c r="IT200" s="281"/>
      <c r="IU200" s="281"/>
      <c r="IV200" s="281"/>
    </row>
    <row r="201" spans="1:256" s="282" customFormat="1">
      <c r="A201" s="281" t="s">
        <v>516</v>
      </c>
      <c r="B201" s="282">
        <v>0.5</v>
      </c>
      <c r="C201" s="282">
        <v>3</v>
      </c>
      <c r="D201" s="282">
        <v>2</v>
      </c>
      <c r="E201" s="282">
        <v>1.4444444439999999</v>
      </c>
      <c r="F201" s="282">
        <v>1.0482123999999999</v>
      </c>
      <c r="G201" s="282">
        <v>20</v>
      </c>
      <c r="H201" s="281">
        <v>4</v>
      </c>
      <c r="I201" s="281"/>
      <c r="J201" s="281"/>
      <c r="K201" s="281"/>
      <c r="L201" s="281"/>
      <c r="M201" s="281"/>
      <c r="N201" s="281"/>
      <c r="O201" s="281"/>
      <c r="P201" s="281"/>
      <c r="Q201" s="281"/>
      <c r="R201" s="281"/>
      <c r="S201" s="281"/>
      <c r="T201" s="281"/>
      <c r="U201" s="281"/>
      <c r="V201" s="281"/>
      <c r="W201" s="281"/>
      <c r="X201" s="281"/>
      <c r="Y201" s="281"/>
      <c r="Z201" s="281"/>
      <c r="AA201" s="281"/>
      <c r="AB201" s="281"/>
      <c r="AC201" s="281"/>
      <c r="AD201" s="281"/>
      <c r="AE201" s="281"/>
      <c r="AF201" s="281"/>
      <c r="AG201" s="281"/>
      <c r="AH201" s="281"/>
      <c r="AI201" s="281"/>
      <c r="AJ201" s="281"/>
      <c r="AK201" s="281"/>
      <c r="AL201" s="281"/>
      <c r="AM201" s="281"/>
      <c r="AN201" s="281"/>
      <c r="AO201" s="281"/>
      <c r="AP201" s="281"/>
      <c r="AQ201" s="281"/>
      <c r="AR201" s="281"/>
      <c r="AS201" s="281"/>
      <c r="AT201" s="281"/>
      <c r="AU201" s="281"/>
      <c r="AV201" s="281"/>
      <c r="AW201" s="281"/>
      <c r="AX201" s="281"/>
      <c r="AY201" s="281"/>
      <c r="AZ201" s="281"/>
      <c r="BA201" s="281"/>
      <c r="BB201" s="281"/>
      <c r="BC201" s="281"/>
      <c r="BD201" s="281"/>
      <c r="BE201" s="281"/>
      <c r="BF201" s="281"/>
      <c r="BG201" s="281"/>
      <c r="BH201" s="281"/>
      <c r="BI201" s="281"/>
      <c r="BJ201" s="281"/>
      <c r="BK201" s="281"/>
      <c r="BL201" s="281"/>
      <c r="BM201" s="281"/>
      <c r="BN201" s="281"/>
      <c r="BO201" s="281"/>
      <c r="BP201" s="281"/>
      <c r="BQ201" s="281"/>
      <c r="BR201" s="281"/>
      <c r="BS201" s="281"/>
      <c r="BT201" s="281"/>
      <c r="BU201" s="281"/>
      <c r="BV201" s="281"/>
      <c r="BW201" s="281"/>
      <c r="BX201" s="281"/>
      <c r="BY201" s="281"/>
      <c r="BZ201" s="281"/>
      <c r="CA201" s="281"/>
      <c r="CB201" s="281"/>
      <c r="CC201" s="281"/>
      <c r="CD201" s="281"/>
      <c r="CE201" s="281"/>
      <c r="CF201" s="281"/>
      <c r="CG201" s="281"/>
      <c r="CH201" s="281"/>
      <c r="CI201" s="281"/>
      <c r="CJ201" s="281"/>
      <c r="CK201" s="281"/>
      <c r="CL201" s="281"/>
      <c r="CM201" s="281"/>
      <c r="CN201" s="281"/>
      <c r="CO201" s="281"/>
      <c r="CP201" s="281"/>
      <c r="CQ201" s="281"/>
      <c r="CR201" s="281"/>
      <c r="CS201" s="281"/>
      <c r="CT201" s="281"/>
      <c r="CU201" s="281"/>
      <c r="CV201" s="281"/>
      <c r="CW201" s="281"/>
      <c r="CX201" s="281"/>
      <c r="CY201" s="281"/>
      <c r="CZ201" s="281"/>
      <c r="DA201" s="281"/>
      <c r="DB201" s="281"/>
      <c r="DC201" s="281"/>
      <c r="DD201" s="281"/>
      <c r="DE201" s="281"/>
      <c r="DF201" s="281"/>
      <c r="DG201" s="281"/>
      <c r="DH201" s="281"/>
      <c r="DI201" s="281"/>
      <c r="DJ201" s="281"/>
      <c r="DK201" s="281"/>
      <c r="DL201" s="281"/>
      <c r="DM201" s="281"/>
      <c r="DN201" s="281"/>
      <c r="DO201" s="281"/>
      <c r="DP201" s="281"/>
      <c r="DQ201" s="281"/>
      <c r="DR201" s="281"/>
      <c r="DS201" s="281"/>
      <c r="DT201" s="281"/>
      <c r="DU201" s="281"/>
      <c r="DV201" s="281"/>
      <c r="DW201" s="281"/>
      <c r="DX201" s="281"/>
      <c r="DY201" s="281"/>
      <c r="DZ201" s="281"/>
      <c r="EA201" s="281"/>
      <c r="EB201" s="281"/>
      <c r="EC201" s="281"/>
      <c r="ED201" s="281"/>
      <c r="EE201" s="281"/>
      <c r="EF201" s="281"/>
      <c r="EG201" s="281"/>
      <c r="EH201" s="281"/>
      <c r="EI201" s="281"/>
      <c r="EJ201" s="281"/>
      <c r="EK201" s="281"/>
      <c r="EL201" s="281"/>
      <c r="EM201" s="281"/>
      <c r="EN201" s="281"/>
      <c r="EO201" s="281"/>
      <c r="EP201" s="281"/>
      <c r="EQ201" s="281"/>
      <c r="ER201" s="281"/>
      <c r="ES201" s="281"/>
      <c r="ET201" s="281"/>
      <c r="EU201" s="281"/>
      <c r="EV201" s="281"/>
      <c r="EW201" s="281"/>
      <c r="EX201" s="281"/>
      <c r="EY201" s="281"/>
      <c r="EZ201" s="281"/>
      <c r="FA201" s="281"/>
      <c r="FB201" s="281"/>
      <c r="FC201" s="281"/>
      <c r="FD201" s="281"/>
      <c r="FE201" s="281"/>
      <c r="FF201" s="281"/>
      <c r="FG201" s="281"/>
      <c r="FH201" s="281"/>
      <c r="FI201" s="281"/>
      <c r="FJ201" s="281"/>
      <c r="FK201" s="281"/>
      <c r="FL201" s="281"/>
      <c r="FM201" s="281"/>
      <c r="FN201" s="281"/>
      <c r="FO201" s="281"/>
      <c r="FP201" s="281"/>
      <c r="FQ201" s="281"/>
      <c r="FR201" s="281"/>
      <c r="FS201" s="281"/>
      <c r="FT201" s="281"/>
      <c r="FU201" s="281"/>
      <c r="FV201" s="281"/>
      <c r="FW201" s="281"/>
      <c r="FX201" s="281"/>
      <c r="FY201" s="281"/>
      <c r="FZ201" s="281"/>
      <c r="GA201" s="281"/>
      <c r="GB201" s="281"/>
      <c r="GC201" s="281"/>
      <c r="GD201" s="281"/>
      <c r="GE201" s="281"/>
      <c r="GF201" s="281"/>
      <c r="GG201" s="281"/>
      <c r="GH201" s="281"/>
      <c r="GI201" s="281"/>
      <c r="GJ201" s="281"/>
      <c r="GK201" s="281"/>
      <c r="GL201" s="281"/>
      <c r="GM201" s="281"/>
      <c r="GN201" s="281"/>
      <c r="GO201" s="281"/>
      <c r="GP201" s="281"/>
      <c r="GQ201" s="281"/>
      <c r="GR201" s="281"/>
      <c r="GS201" s="281"/>
      <c r="GT201" s="281"/>
      <c r="GU201" s="281"/>
      <c r="GV201" s="281"/>
      <c r="GW201" s="281"/>
      <c r="GX201" s="281"/>
      <c r="GY201" s="281"/>
      <c r="GZ201" s="281"/>
      <c r="HA201" s="281"/>
      <c r="HB201" s="281"/>
      <c r="HC201" s="281"/>
      <c r="HD201" s="281"/>
      <c r="HE201" s="281"/>
      <c r="HF201" s="281"/>
      <c r="HG201" s="281"/>
      <c r="HH201" s="281"/>
      <c r="HI201" s="281"/>
      <c r="HJ201" s="281"/>
      <c r="HK201" s="281"/>
      <c r="HL201" s="281"/>
      <c r="HM201" s="281"/>
      <c r="HN201" s="281"/>
      <c r="HO201" s="281"/>
      <c r="HP201" s="281"/>
      <c r="HQ201" s="281"/>
      <c r="HR201" s="281"/>
      <c r="HS201" s="281"/>
      <c r="HT201" s="281"/>
      <c r="HU201" s="281"/>
      <c r="HV201" s="281"/>
      <c r="HW201" s="281"/>
      <c r="HX201" s="281"/>
      <c r="HY201" s="281"/>
      <c r="HZ201" s="281"/>
      <c r="IA201" s="281"/>
      <c r="IB201" s="281"/>
      <c r="IC201" s="281"/>
      <c r="ID201" s="281"/>
      <c r="IE201" s="281"/>
      <c r="IF201" s="281"/>
      <c r="IG201" s="281"/>
      <c r="IH201" s="281"/>
      <c r="II201" s="281"/>
      <c r="IJ201" s="281"/>
      <c r="IK201" s="281"/>
      <c r="IL201" s="281"/>
      <c r="IM201" s="281"/>
      <c r="IN201" s="281"/>
      <c r="IO201" s="281"/>
      <c r="IP201" s="281"/>
      <c r="IQ201" s="281"/>
      <c r="IR201" s="281"/>
      <c r="IS201" s="281"/>
      <c r="IT201" s="281"/>
      <c r="IU201" s="281"/>
      <c r="IV201" s="281"/>
    </row>
    <row r="202" spans="1:256" s="282" customFormat="1">
      <c r="A202" s="281" t="s">
        <v>516</v>
      </c>
      <c r="B202" s="282">
        <v>4.0999999999999996</v>
      </c>
      <c r="C202" s="282">
        <v>4.7</v>
      </c>
      <c r="D202" s="282">
        <v>2</v>
      </c>
      <c r="E202" s="282">
        <v>1.3333333000000001</v>
      </c>
      <c r="F202" s="282">
        <v>1.1896018399999999</v>
      </c>
      <c r="G202" s="282">
        <v>16</v>
      </c>
      <c r="H202" s="281">
        <v>2</v>
      </c>
      <c r="I202" s="281"/>
      <c r="J202" s="281"/>
      <c r="K202" s="281"/>
      <c r="L202" s="281"/>
      <c r="M202" s="281"/>
      <c r="N202" s="281"/>
      <c r="O202" s="281"/>
      <c r="P202" s="281"/>
      <c r="Q202" s="281"/>
      <c r="R202" s="281"/>
      <c r="S202" s="281"/>
      <c r="T202" s="281"/>
      <c r="U202" s="281"/>
      <c r="V202" s="281"/>
      <c r="W202" s="281"/>
      <c r="X202" s="281"/>
      <c r="Y202" s="281"/>
      <c r="Z202" s="281"/>
      <c r="AA202" s="281"/>
      <c r="AB202" s="281"/>
      <c r="AC202" s="281"/>
      <c r="AD202" s="281"/>
      <c r="AE202" s="281"/>
      <c r="AF202" s="281"/>
      <c r="AG202" s="281"/>
      <c r="AH202" s="281"/>
      <c r="AI202" s="281"/>
      <c r="AJ202" s="281"/>
      <c r="AK202" s="281"/>
      <c r="AL202" s="281"/>
      <c r="AM202" s="281"/>
      <c r="AN202" s="281"/>
      <c r="AO202" s="281"/>
      <c r="AP202" s="281"/>
      <c r="AQ202" s="281"/>
      <c r="AR202" s="281"/>
      <c r="AS202" s="281"/>
      <c r="AT202" s="281"/>
      <c r="AU202" s="281"/>
      <c r="AV202" s="281"/>
      <c r="AW202" s="281"/>
      <c r="AX202" s="281"/>
      <c r="AY202" s="281"/>
      <c r="AZ202" s="281"/>
      <c r="BA202" s="281"/>
      <c r="BB202" s="281"/>
      <c r="BC202" s="281"/>
      <c r="BD202" s="281"/>
      <c r="BE202" s="281"/>
      <c r="BF202" s="281"/>
      <c r="BG202" s="281"/>
      <c r="BH202" s="281"/>
      <c r="BI202" s="281"/>
      <c r="BJ202" s="281"/>
      <c r="BK202" s="281"/>
      <c r="BL202" s="281"/>
      <c r="BM202" s="281"/>
      <c r="BN202" s="281"/>
      <c r="BO202" s="281"/>
      <c r="BP202" s="281"/>
      <c r="BQ202" s="281"/>
      <c r="BR202" s="281"/>
      <c r="BS202" s="281"/>
      <c r="BT202" s="281"/>
      <c r="BU202" s="281"/>
      <c r="BV202" s="281"/>
      <c r="BW202" s="281"/>
      <c r="BX202" s="281"/>
      <c r="BY202" s="281"/>
      <c r="BZ202" s="281"/>
      <c r="CA202" s="281"/>
      <c r="CB202" s="281"/>
      <c r="CC202" s="281"/>
      <c r="CD202" s="281"/>
      <c r="CE202" s="281"/>
      <c r="CF202" s="281"/>
      <c r="CG202" s="281"/>
      <c r="CH202" s="281"/>
      <c r="CI202" s="281"/>
      <c r="CJ202" s="281"/>
      <c r="CK202" s="281"/>
      <c r="CL202" s="281"/>
      <c r="CM202" s="281"/>
      <c r="CN202" s="281"/>
      <c r="CO202" s="281"/>
      <c r="CP202" s="281"/>
      <c r="CQ202" s="281"/>
      <c r="CR202" s="281"/>
      <c r="CS202" s="281"/>
      <c r="CT202" s="281"/>
      <c r="CU202" s="281"/>
      <c r="CV202" s="281"/>
      <c r="CW202" s="281"/>
      <c r="CX202" s="281"/>
      <c r="CY202" s="281"/>
      <c r="CZ202" s="281"/>
      <c r="DA202" s="281"/>
      <c r="DB202" s="281"/>
      <c r="DC202" s="281"/>
      <c r="DD202" s="281"/>
      <c r="DE202" s="281"/>
      <c r="DF202" s="281"/>
      <c r="DG202" s="281"/>
      <c r="DH202" s="281"/>
      <c r="DI202" s="281"/>
      <c r="DJ202" s="281"/>
      <c r="DK202" s="281"/>
      <c r="DL202" s="281"/>
      <c r="DM202" s="281"/>
      <c r="DN202" s="281"/>
      <c r="DO202" s="281"/>
      <c r="DP202" s="281"/>
      <c r="DQ202" s="281"/>
      <c r="DR202" s="281"/>
      <c r="DS202" s="281"/>
      <c r="DT202" s="281"/>
      <c r="DU202" s="281"/>
      <c r="DV202" s="281"/>
      <c r="DW202" s="281"/>
      <c r="DX202" s="281"/>
      <c r="DY202" s="281"/>
      <c r="DZ202" s="281"/>
      <c r="EA202" s="281"/>
      <c r="EB202" s="281"/>
      <c r="EC202" s="281"/>
      <c r="ED202" s="281"/>
      <c r="EE202" s="281"/>
      <c r="EF202" s="281"/>
      <c r="EG202" s="281"/>
      <c r="EH202" s="281"/>
      <c r="EI202" s="281"/>
      <c r="EJ202" s="281"/>
      <c r="EK202" s="281"/>
      <c r="EL202" s="281"/>
      <c r="EM202" s="281"/>
      <c r="EN202" s="281"/>
      <c r="EO202" s="281"/>
      <c r="EP202" s="281"/>
      <c r="EQ202" s="281"/>
      <c r="ER202" s="281"/>
      <c r="ES202" s="281"/>
      <c r="ET202" s="281"/>
      <c r="EU202" s="281"/>
      <c r="EV202" s="281"/>
      <c r="EW202" s="281"/>
      <c r="EX202" s="281"/>
      <c r="EY202" s="281"/>
      <c r="EZ202" s="281"/>
      <c r="FA202" s="281"/>
      <c r="FB202" s="281"/>
      <c r="FC202" s="281"/>
      <c r="FD202" s="281"/>
      <c r="FE202" s="281"/>
      <c r="FF202" s="281"/>
      <c r="FG202" s="281"/>
      <c r="FH202" s="281"/>
      <c r="FI202" s="281"/>
      <c r="FJ202" s="281"/>
      <c r="FK202" s="281"/>
      <c r="FL202" s="281"/>
      <c r="FM202" s="281"/>
      <c r="FN202" s="281"/>
      <c r="FO202" s="281"/>
      <c r="FP202" s="281"/>
      <c r="FQ202" s="281"/>
      <c r="FR202" s="281"/>
      <c r="FS202" s="281"/>
      <c r="FT202" s="281"/>
      <c r="FU202" s="281"/>
      <c r="FV202" s="281"/>
      <c r="FW202" s="281"/>
      <c r="FX202" s="281"/>
      <c r="FY202" s="281"/>
      <c r="FZ202" s="281"/>
      <c r="GA202" s="281"/>
      <c r="GB202" s="281"/>
      <c r="GC202" s="281"/>
      <c r="GD202" s="281"/>
      <c r="GE202" s="281"/>
      <c r="GF202" s="281"/>
      <c r="GG202" s="281"/>
      <c r="GH202" s="281"/>
      <c r="GI202" s="281"/>
      <c r="GJ202" s="281"/>
      <c r="GK202" s="281"/>
      <c r="GL202" s="281"/>
      <c r="GM202" s="281"/>
      <c r="GN202" s="281"/>
      <c r="GO202" s="281"/>
      <c r="GP202" s="281"/>
      <c r="GQ202" s="281"/>
      <c r="GR202" s="281"/>
      <c r="GS202" s="281"/>
      <c r="GT202" s="281"/>
      <c r="GU202" s="281"/>
      <c r="GV202" s="281"/>
      <c r="GW202" s="281"/>
      <c r="GX202" s="281"/>
      <c r="GY202" s="281"/>
      <c r="GZ202" s="281"/>
      <c r="HA202" s="281"/>
      <c r="HB202" s="281"/>
      <c r="HC202" s="281"/>
      <c r="HD202" s="281"/>
      <c r="HE202" s="281"/>
      <c r="HF202" s="281"/>
      <c r="HG202" s="281"/>
      <c r="HH202" s="281"/>
      <c r="HI202" s="281"/>
      <c r="HJ202" s="281"/>
      <c r="HK202" s="281"/>
      <c r="HL202" s="281"/>
      <c r="HM202" s="281"/>
      <c r="HN202" s="281"/>
      <c r="HO202" s="281"/>
      <c r="HP202" s="281"/>
      <c r="HQ202" s="281"/>
      <c r="HR202" s="281"/>
      <c r="HS202" s="281"/>
      <c r="HT202" s="281"/>
      <c r="HU202" s="281"/>
      <c r="HV202" s="281"/>
      <c r="HW202" s="281"/>
      <c r="HX202" s="281"/>
      <c r="HY202" s="281"/>
      <c r="HZ202" s="281"/>
      <c r="IA202" s="281"/>
      <c r="IB202" s="281"/>
      <c r="IC202" s="281"/>
      <c r="ID202" s="281"/>
      <c r="IE202" s="281"/>
      <c r="IF202" s="281"/>
      <c r="IG202" s="281"/>
      <c r="IH202" s="281"/>
      <c r="II202" s="281"/>
      <c r="IJ202" s="281"/>
      <c r="IK202" s="281"/>
      <c r="IL202" s="281"/>
      <c r="IM202" s="281"/>
      <c r="IN202" s="281"/>
      <c r="IO202" s="281"/>
      <c r="IP202" s="281"/>
      <c r="IQ202" s="281"/>
      <c r="IR202" s="281"/>
      <c r="IS202" s="281"/>
      <c r="IT202" s="281"/>
      <c r="IU202" s="281"/>
      <c r="IV202" s="281"/>
    </row>
    <row r="203" spans="1:256" s="282" customFormat="1">
      <c r="A203" s="281" t="s">
        <v>516</v>
      </c>
      <c r="B203" s="281">
        <v>3</v>
      </c>
      <c r="C203" s="281">
        <v>5.75</v>
      </c>
      <c r="D203" s="281">
        <v>2</v>
      </c>
      <c r="E203" s="281">
        <v>1.1755555600000001</v>
      </c>
      <c r="F203" s="281">
        <v>0.92822954000000002</v>
      </c>
      <c r="G203" s="282">
        <v>13</v>
      </c>
      <c r="H203" s="281">
        <v>8</v>
      </c>
      <c r="I203" s="281"/>
      <c r="J203" s="281"/>
      <c r="K203" s="281"/>
      <c r="L203" s="281"/>
      <c r="M203" s="281"/>
      <c r="N203" s="281"/>
      <c r="O203" s="281"/>
      <c r="P203" s="281"/>
      <c r="Q203" s="281"/>
      <c r="R203" s="281"/>
      <c r="S203" s="281"/>
      <c r="T203" s="281"/>
      <c r="U203" s="281"/>
      <c r="V203" s="281"/>
      <c r="W203" s="281"/>
      <c r="X203" s="281"/>
      <c r="Y203" s="281"/>
      <c r="Z203" s="281"/>
      <c r="AA203" s="281"/>
      <c r="AB203" s="281"/>
      <c r="AC203" s="281"/>
      <c r="AD203" s="281"/>
      <c r="AE203" s="281"/>
      <c r="AF203" s="281"/>
      <c r="AG203" s="281"/>
      <c r="AH203" s="281"/>
      <c r="AI203" s="281"/>
      <c r="AJ203" s="281"/>
      <c r="AK203" s="281"/>
      <c r="AL203" s="281"/>
      <c r="AM203" s="281"/>
      <c r="AN203" s="281"/>
      <c r="AO203" s="281"/>
      <c r="AP203" s="281"/>
      <c r="AQ203" s="281"/>
      <c r="AR203" s="281"/>
      <c r="AS203" s="281"/>
      <c r="AT203" s="281"/>
      <c r="AU203" s="281"/>
      <c r="AV203" s="281"/>
      <c r="AW203" s="281"/>
      <c r="AX203" s="281"/>
      <c r="AY203" s="281"/>
      <c r="AZ203" s="281"/>
      <c r="BA203" s="281"/>
      <c r="BB203" s="281"/>
      <c r="BC203" s="281"/>
      <c r="BD203" s="281"/>
      <c r="BE203" s="281"/>
      <c r="BF203" s="281"/>
      <c r="BG203" s="281"/>
      <c r="BH203" s="281"/>
      <c r="BI203" s="281"/>
      <c r="BJ203" s="281"/>
      <c r="BK203" s="281"/>
      <c r="BL203" s="281"/>
      <c r="BM203" s="281"/>
      <c r="BN203" s="281"/>
      <c r="BO203" s="281"/>
      <c r="BP203" s="281"/>
      <c r="BQ203" s="281"/>
      <c r="BR203" s="281"/>
      <c r="BS203" s="281"/>
      <c r="BT203" s="281"/>
      <c r="BU203" s="281"/>
      <c r="BV203" s="281"/>
      <c r="BW203" s="281"/>
      <c r="BX203" s="281"/>
      <c r="BY203" s="281"/>
      <c r="BZ203" s="281"/>
      <c r="CA203" s="281"/>
      <c r="CB203" s="281"/>
      <c r="CC203" s="281"/>
      <c r="CD203" s="281"/>
      <c r="CE203" s="281"/>
      <c r="CF203" s="281"/>
      <c r="CG203" s="281"/>
      <c r="CH203" s="281"/>
      <c r="CI203" s="281"/>
      <c r="CJ203" s="281"/>
      <c r="CK203" s="281"/>
      <c r="CL203" s="281"/>
      <c r="CM203" s="281"/>
      <c r="CN203" s="281"/>
      <c r="CO203" s="281"/>
      <c r="CP203" s="281"/>
      <c r="CQ203" s="281"/>
      <c r="CR203" s="281"/>
      <c r="CS203" s="281"/>
      <c r="CT203" s="281"/>
      <c r="CU203" s="281"/>
      <c r="CV203" s="281"/>
      <c r="CW203" s="281"/>
      <c r="CX203" s="281"/>
      <c r="CY203" s="281"/>
      <c r="CZ203" s="281"/>
      <c r="DA203" s="281"/>
      <c r="DB203" s="281"/>
      <c r="DC203" s="281"/>
      <c r="DD203" s="281"/>
      <c r="DE203" s="281"/>
      <c r="DF203" s="281"/>
      <c r="DG203" s="281"/>
      <c r="DH203" s="281"/>
      <c r="DI203" s="281"/>
      <c r="DJ203" s="281"/>
      <c r="DK203" s="281"/>
      <c r="DL203" s="281"/>
      <c r="DM203" s="281"/>
      <c r="DN203" s="281"/>
      <c r="DO203" s="281"/>
      <c r="DP203" s="281"/>
      <c r="DQ203" s="281"/>
      <c r="DR203" s="281"/>
      <c r="DS203" s="281"/>
      <c r="DT203" s="281"/>
      <c r="DU203" s="281"/>
      <c r="DV203" s="281"/>
      <c r="DW203" s="281"/>
      <c r="DX203" s="281"/>
      <c r="DY203" s="281"/>
      <c r="DZ203" s="281"/>
      <c r="EA203" s="281"/>
      <c r="EB203" s="281"/>
      <c r="EC203" s="281"/>
      <c r="ED203" s="281"/>
      <c r="EE203" s="281"/>
      <c r="EF203" s="281"/>
      <c r="EG203" s="281"/>
      <c r="EH203" s="281"/>
      <c r="EI203" s="281"/>
      <c r="EJ203" s="281"/>
      <c r="EK203" s="281"/>
      <c r="EL203" s="281"/>
      <c r="EM203" s="281"/>
      <c r="EN203" s="281"/>
      <c r="EO203" s="281"/>
      <c r="EP203" s="281"/>
      <c r="EQ203" s="281"/>
      <c r="ER203" s="281"/>
      <c r="ES203" s="281"/>
      <c r="ET203" s="281"/>
      <c r="EU203" s="281"/>
      <c r="EV203" s="281"/>
      <c r="EW203" s="281"/>
      <c r="EX203" s="281"/>
      <c r="EY203" s="281"/>
      <c r="EZ203" s="281"/>
      <c r="FA203" s="281"/>
      <c r="FB203" s="281"/>
      <c r="FC203" s="281"/>
      <c r="FD203" s="281"/>
      <c r="FE203" s="281"/>
      <c r="FF203" s="281"/>
      <c r="FG203" s="281"/>
      <c r="FH203" s="281"/>
      <c r="FI203" s="281"/>
      <c r="FJ203" s="281"/>
      <c r="FK203" s="281"/>
      <c r="FL203" s="281"/>
      <c r="FM203" s="281"/>
      <c r="FN203" s="281"/>
      <c r="FO203" s="281"/>
      <c r="FP203" s="281"/>
      <c r="FQ203" s="281"/>
      <c r="FR203" s="281"/>
      <c r="FS203" s="281"/>
      <c r="FT203" s="281"/>
      <c r="FU203" s="281"/>
      <c r="FV203" s="281"/>
      <c r="FW203" s="281"/>
      <c r="FX203" s="281"/>
      <c r="FY203" s="281"/>
      <c r="FZ203" s="281"/>
      <c r="GA203" s="281"/>
      <c r="GB203" s="281"/>
      <c r="GC203" s="281"/>
      <c r="GD203" s="281"/>
      <c r="GE203" s="281"/>
      <c r="GF203" s="281"/>
      <c r="GG203" s="281"/>
      <c r="GH203" s="281"/>
      <c r="GI203" s="281"/>
      <c r="GJ203" s="281"/>
      <c r="GK203" s="281"/>
      <c r="GL203" s="281"/>
      <c r="GM203" s="281"/>
      <c r="GN203" s="281"/>
      <c r="GO203" s="281"/>
      <c r="GP203" s="281"/>
      <c r="GQ203" s="281"/>
      <c r="GR203" s="281"/>
      <c r="GS203" s="281"/>
      <c r="GT203" s="281"/>
      <c r="GU203" s="281"/>
      <c r="GV203" s="281"/>
      <c r="GW203" s="281"/>
      <c r="GX203" s="281"/>
      <c r="GY203" s="281"/>
      <c r="GZ203" s="281"/>
      <c r="HA203" s="281"/>
      <c r="HB203" s="281"/>
      <c r="HC203" s="281"/>
      <c r="HD203" s="281"/>
      <c r="HE203" s="281"/>
      <c r="HF203" s="281"/>
      <c r="HG203" s="281"/>
      <c r="HH203" s="281"/>
      <c r="HI203" s="281"/>
      <c r="HJ203" s="281"/>
      <c r="HK203" s="281"/>
      <c r="HL203" s="281"/>
      <c r="HM203" s="281"/>
      <c r="HN203" s="281"/>
      <c r="HO203" s="281"/>
      <c r="HP203" s="281"/>
      <c r="HQ203" s="281"/>
      <c r="HR203" s="281"/>
      <c r="HS203" s="281"/>
      <c r="HT203" s="281"/>
      <c r="HU203" s="281"/>
      <c r="HV203" s="281"/>
      <c r="HW203" s="281"/>
      <c r="HX203" s="281"/>
      <c r="HY203" s="281"/>
      <c r="HZ203" s="281"/>
      <c r="IA203" s="281"/>
      <c r="IB203" s="281"/>
      <c r="IC203" s="281"/>
      <c r="ID203" s="281"/>
      <c r="IE203" s="281"/>
      <c r="IF203" s="281"/>
      <c r="IG203" s="281"/>
      <c r="IH203" s="281"/>
      <c r="II203" s="281"/>
      <c r="IJ203" s="281"/>
      <c r="IK203" s="281"/>
      <c r="IL203" s="281"/>
      <c r="IM203" s="281"/>
      <c r="IN203" s="281"/>
      <c r="IO203" s="281"/>
      <c r="IP203" s="281"/>
      <c r="IQ203" s="281"/>
      <c r="IR203" s="281"/>
      <c r="IS203" s="281"/>
      <c r="IT203" s="281"/>
      <c r="IU203" s="281"/>
      <c r="IV203" s="281"/>
    </row>
    <row r="204" spans="1:256" s="282" customFormat="1">
      <c r="A204" s="281" t="s">
        <v>516</v>
      </c>
      <c r="B204" s="282">
        <v>5.7</v>
      </c>
      <c r="C204" s="282">
        <v>8.8000000000000007</v>
      </c>
      <c r="D204" s="282">
        <v>2</v>
      </c>
      <c r="E204" s="282">
        <v>1.0777777799999999</v>
      </c>
      <c r="F204" s="282">
        <v>1.24570494</v>
      </c>
      <c r="G204" s="282">
        <v>20</v>
      </c>
      <c r="H204" s="281">
        <v>4</v>
      </c>
      <c r="I204" s="281"/>
      <c r="J204" s="281"/>
      <c r="K204" s="281"/>
      <c r="L204" s="281"/>
      <c r="M204" s="281"/>
      <c r="N204" s="281"/>
      <c r="O204" s="281"/>
      <c r="P204" s="281"/>
      <c r="Q204" s="281"/>
      <c r="R204" s="281"/>
      <c r="S204" s="281"/>
      <c r="T204" s="281"/>
      <c r="U204" s="281"/>
      <c r="V204" s="281"/>
      <c r="W204" s="281"/>
      <c r="X204" s="281"/>
      <c r="Y204" s="281"/>
      <c r="Z204" s="281"/>
      <c r="AA204" s="281"/>
      <c r="AB204" s="281"/>
      <c r="AC204" s="281"/>
      <c r="AD204" s="281"/>
      <c r="AE204" s="281"/>
      <c r="AF204" s="281"/>
      <c r="AG204" s="281"/>
      <c r="AH204" s="281"/>
      <c r="AI204" s="281"/>
      <c r="AJ204" s="281"/>
      <c r="AK204" s="281"/>
      <c r="AL204" s="281"/>
      <c r="AM204" s="281"/>
      <c r="AN204" s="281"/>
      <c r="AO204" s="281"/>
      <c r="AP204" s="281"/>
      <c r="AQ204" s="281"/>
      <c r="AR204" s="281"/>
      <c r="AS204" s="281"/>
      <c r="AT204" s="281"/>
      <c r="AU204" s="281"/>
      <c r="AV204" s="281"/>
      <c r="AW204" s="281"/>
      <c r="AX204" s="281"/>
      <c r="AY204" s="281"/>
      <c r="AZ204" s="281"/>
      <c r="BA204" s="281"/>
      <c r="BB204" s="281"/>
      <c r="BC204" s="281"/>
      <c r="BD204" s="281"/>
      <c r="BE204" s="281"/>
      <c r="BF204" s="281"/>
      <c r="BG204" s="281"/>
      <c r="BH204" s="281"/>
      <c r="BI204" s="281"/>
      <c r="BJ204" s="281"/>
      <c r="BK204" s="281"/>
      <c r="BL204" s="281"/>
      <c r="BM204" s="281"/>
      <c r="BN204" s="281"/>
      <c r="BO204" s="281"/>
      <c r="BP204" s="281"/>
      <c r="BQ204" s="281"/>
      <c r="BR204" s="281"/>
      <c r="BS204" s="281"/>
      <c r="BT204" s="281"/>
      <c r="BU204" s="281"/>
      <c r="BV204" s="281"/>
      <c r="BW204" s="281"/>
      <c r="BX204" s="281"/>
      <c r="BY204" s="281"/>
      <c r="BZ204" s="281"/>
      <c r="CA204" s="281"/>
      <c r="CB204" s="281"/>
      <c r="CC204" s="281"/>
      <c r="CD204" s="281"/>
      <c r="CE204" s="281"/>
      <c r="CF204" s="281"/>
      <c r="CG204" s="281"/>
      <c r="CH204" s="281"/>
      <c r="CI204" s="281"/>
      <c r="CJ204" s="281"/>
      <c r="CK204" s="281"/>
      <c r="CL204" s="281"/>
      <c r="CM204" s="281"/>
      <c r="CN204" s="281"/>
      <c r="CO204" s="281"/>
      <c r="CP204" s="281"/>
      <c r="CQ204" s="281"/>
      <c r="CR204" s="281"/>
      <c r="CS204" s="281"/>
      <c r="CT204" s="281"/>
      <c r="CU204" s="281"/>
      <c r="CV204" s="281"/>
      <c r="CW204" s="281"/>
      <c r="CX204" s="281"/>
      <c r="CY204" s="281"/>
      <c r="CZ204" s="281"/>
      <c r="DA204" s="281"/>
      <c r="DB204" s="281"/>
      <c r="DC204" s="281"/>
      <c r="DD204" s="281"/>
      <c r="DE204" s="281"/>
      <c r="DF204" s="281"/>
      <c r="DG204" s="281"/>
      <c r="DH204" s="281"/>
      <c r="DI204" s="281"/>
      <c r="DJ204" s="281"/>
      <c r="DK204" s="281"/>
      <c r="DL204" s="281"/>
      <c r="DM204" s="281"/>
      <c r="DN204" s="281"/>
      <c r="DO204" s="281"/>
      <c r="DP204" s="281"/>
      <c r="DQ204" s="281"/>
      <c r="DR204" s="281"/>
      <c r="DS204" s="281"/>
      <c r="DT204" s="281"/>
      <c r="DU204" s="281"/>
      <c r="DV204" s="281"/>
      <c r="DW204" s="281"/>
      <c r="DX204" s="281"/>
      <c r="DY204" s="281"/>
      <c r="DZ204" s="281"/>
      <c r="EA204" s="281"/>
      <c r="EB204" s="281"/>
      <c r="EC204" s="281"/>
      <c r="ED204" s="281"/>
      <c r="EE204" s="281"/>
      <c r="EF204" s="281"/>
      <c r="EG204" s="281"/>
      <c r="EH204" s="281"/>
      <c r="EI204" s="281"/>
      <c r="EJ204" s="281"/>
      <c r="EK204" s="281"/>
      <c r="EL204" s="281"/>
      <c r="EM204" s="281"/>
      <c r="EN204" s="281"/>
      <c r="EO204" s="281"/>
      <c r="EP204" s="281"/>
      <c r="EQ204" s="281"/>
      <c r="ER204" s="281"/>
      <c r="ES204" s="281"/>
      <c r="ET204" s="281"/>
      <c r="EU204" s="281"/>
      <c r="EV204" s="281"/>
      <c r="EW204" s="281"/>
      <c r="EX204" s="281"/>
      <c r="EY204" s="281"/>
      <c r="EZ204" s="281"/>
      <c r="FA204" s="281"/>
      <c r="FB204" s="281"/>
      <c r="FC204" s="281"/>
      <c r="FD204" s="281"/>
      <c r="FE204" s="281"/>
      <c r="FF204" s="281"/>
      <c r="FG204" s="281"/>
      <c r="FH204" s="281"/>
      <c r="FI204" s="281"/>
      <c r="FJ204" s="281"/>
      <c r="FK204" s="281"/>
      <c r="FL204" s="281"/>
      <c r="FM204" s="281"/>
      <c r="FN204" s="281"/>
      <c r="FO204" s="281"/>
      <c r="FP204" s="281"/>
      <c r="FQ204" s="281"/>
      <c r="FR204" s="281"/>
      <c r="FS204" s="281"/>
      <c r="FT204" s="281"/>
      <c r="FU204" s="281"/>
      <c r="FV204" s="281"/>
      <c r="FW204" s="281"/>
      <c r="FX204" s="281"/>
      <c r="FY204" s="281"/>
      <c r="FZ204" s="281"/>
      <c r="GA204" s="281"/>
      <c r="GB204" s="281"/>
      <c r="GC204" s="281"/>
      <c r="GD204" s="281"/>
      <c r="GE204" s="281"/>
      <c r="GF204" s="281"/>
      <c r="GG204" s="281"/>
      <c r="GH204" s="281"/>
      <c r="GI204" s="281"/>
      <c r="GJ204" s="281"/>
      <c r="GK204" s="281"/>
      <c r="GL204" s="281"/>
      <c r="GM204" s="281"/>
      <c r="GN204" s="281"/>
      <c r="GO204" s="281"/>
      <c r="GP204" s="281"/>
      <c r="GQ204" s="281"/>
      <c r="GR204" s="281"/>
      <c r="GS204" s="281"/>
      <c r="GT204" s="281"/>
      <c r="GU204" s="281"/>
      <c r="GV204" s="281"/>
      <c r="GW204" s="281"/>
      <c r="GX204" s="281"/>
      <c r="GY204" s="281"/>
      <c r="GZ204" s="281"/>
      <c r="HA204" s="281"/>
      <c r="HB204" s="281"/>
      <c r="HC204" s="281"/>
      <c r="HD204" s="281"/>
      <c r="HE204" s="281"/>
      <c r="HF204" s="281"/>
      <c r="HG204" s="281"/>
      <c r="HH204" s="281"/>
      <c r="HI204" s="281"/>
      <c r="HJ204" s="281"/>
      <c r="HK204" s="281"/>
      <c r="HL204" s="281"/>
      <c r="HM204" s="281"/>
      <c r="HN204" s="281"/>
      <c r="HO204" s="281"/>
      <c r="HP204" s="281"/>
      <c r="HQ204" s="281"/>
      <c r="HR204" s="281"/>
      <c r="HS204" s="281"/>
      <c r="HT204" s="281"/>
      <c r="HU204" s="281"/>
      <c r="HV204" s="281"/>
      <c r="HW204" s="281"/>
      <c r="HX204" s="281"/>
      <c r="HY204" s="281"/>
      <c r="HZ204" s="281"/>
      <c r="IA204" s="281"/>
      <c r="IB204" s="281"/>
      <c r="IC204" s="281"/>
      <c r="ID204" s="281"/>
      <c r="IE204" s="281"/>
      <c r="IF204" s="281"/>
      <c r="IG204" s="281"/>
      <c r="IH204" s="281"/>
      <c r="II204" s="281"/>
      <c r="IJ204" s="281"/>
      <c r="IK204" s="281"/>
      <c r="IL204" s="281"/>
      <c r="IM204" s="281"/>
      <c r="IN204" s="281"/>
      <c r="IO204" s="281"/>
      <c r="IP204" s="281"/>
      <c r="IQ204" s="281"/>
      <c r="IR204" s="281"/>
      <c r="IS204" s="281"/>
      <c r="IT204" s="281"/>
      <c r="IU204" s="281"/>
      <c r="IV204" s="281"/>
    </row>
    <row r="205" spans="1:256" s="282" customFormat="1">
      <c r="A205" s="281" t="s">
        <v>516</v>
      </c>
      <c r="B205" s="282">
        <v>3.85</v>
      </c>
      <c r="C205" s="282">
        <v>6.35</v>
      </c>
      <c r="D205" s="282">
        <v>3</v>
      </c>
      <c r="E205" s="282">
        <v>1.36111111</v>
      </c>
      <c r="F205" s="282">
        <v>1.3427670300000001</v>
      </c>
      <c r="G205" s="282">
        <v>26</v>
      </c>
      <c r="H205" s="281">
        <v>14</v>
      </c>
      <c r="I205" s="281"/>
      <c r="J205" s="281"/>
      <c r="K205" s="281"/>
      <c r="L205" s="281"/>
      <c r="M205" s="281"/>
      <c r="N205" s="281"/>
      <c r="O205" s="281"/>
      <c r="P205" s="281"/>
      <c r="Q205" s="281"/>
      <c r="R205" s="281"/>
      <c r="S205" s="281"/>
      <c r="T205" s="281"/>
      <c r="U205" s="281"/>
      <c r="V205" s="281"/>
      <c r="W205" s="281"/>
      <c r="X205" s="281"/>
      <c r="Y205" s="281"/>
      <c r="Z205" s="281"/>
      <c r="AA205" s="281"/>
      <c r="AB205" s="281"/>
      <c r="AC205" s="281"/>
      <c r="AD205" s="281"/>
      <c r="AE205" s="281"/>
      <c r="AF205" s="281"/>
      <c r="AG205" s="281"/>
      <c r="AH205" s="281"/>
      <c r="AI205" s="281"/>
      <c r="AJ205" s="281"/>
      <c r="AK205" s="281"/>
      <c r="AL205" s="281"/>
      <c r="AM205" s="281"/>
      <c r="AN205" s="281"/>
      <c r="AO205" s="281"/>
      <c r="AP205" s="281"/>
      <c r="AQ205" s="281"/>
      <c r="AR205" s="281"/>
      <c r="AS205" s="281"/>
      <c r="AT205" s="281"/>
      <c r="AU205" s="281"/>
      <c r="AV205" s="281"/>
      <c r="AW205" s="281"/>
      <c r="AX205" s="281"/>
      <c r="AY205" s="281"/>
      <c r="AZ205" s="281"/>
      <c r="BA205" s="281"/>
      <c r="BB205" s="281"/>
      <c r="BC205" s="281"/>
      <c r="BD205" s="281"/>
      <c r="BE205" s="281"/>
      <c r="BF205" s="281"/>
      <c r="BG205" s="281"/>
      <c r="BH205" s="281"/>
      <c r="BI205" s="281"/>
      <c r="BJ205" s="281"/>
      <c r="BK205" s="281"/>
      <c r="BL205" s="281"/>
      <c r="BM205" s="281"/>
      <c r="BN205" s="281"/>
      <c r="BO205" s="281"/>
      <c r="BP205" s="281"/>
      <c r="BQ205" s="281"/>
      <c r="BR205" s="281"/>
      <c r="BS205" s="281"/>
      <c r="BT205" s="281"/>
      <c r="BU205" s="281"/>
      <c r="BV205" s="281"/>
      <c r="BW205" s="281"/>
      <c r="BX205" s="281"/>
      <c r="BY205" s="281"/>
      <c r="BZ205" s="281"/>
      <c r="CA205" s="281"/>
      <c r="CB205" s="281"/>
      <c r="CC205" s="281"/>
      <c r="CD205" s="281"/>
      <c r="CE205" s="281"/>
      <c r="CF205" s="281"/>
      <c r="CG205" s="281"/>
      <c r="CH205" s="281"/>
      <c r="CI205" s="281"/>
      <c r="CJ205" s="281"/>
      <c r="CK205" s="281"/>
      <c r="CL205" s="281"/>
      <c r="CM205" s="281"/>
      <c r="CN205" s="281"/>
      <c r="CO205" s="281"/>
      <c r="CP205" s="281"/>
      <c r="CQ205" s="281"/>
      <c r="CR205" s="281"/>
      <c r="CS205" s="281"/>
      <c r="CT205" s="281"/>
      <c r="CU205" s="281"/>
      <c r="CV205" s="281"/>
      <c r="CW205" s="281"/>
      <c r="CX205" s="281"/>
      <c r="CY205" s="281"/>
      <c r="CZ205" s="281"/>
      <c r="DA205" s="281"/>
      <c r="DB205" s="281"/>
      <c r="DC205" s="281"/>
      <c r="DD205" s="281"/>
      <c r="DE205" s="281"/>
      <c r="DF205" s="281"/>
      <c r="DG205" s="281"/>
      <c r="DH205" s="281"/>
      <c r="DI205" s="281"/>
      <c r="DJ205" s="281"/>
      <c r="DK205" s="281"/>
      <c r="DL205" s="281"/>
      <c r="DM205" s="281"/>
      <c r="DN205" s="281"/>
      <c r="DO205" s="281"/>
      <c r="DP205" s="281"/>
      <c r="DQ205" s="281"/>
      <c r="DR205" s="281"/>
      <c r="DS205" s="281"/>
      <c r="DT205" s="281"/>
      <c r="DU205" s="281"/>
      <c r="DV205" s="281"/>
      <c r="DW205" s="281"/>
      <c r="DX205" s="281"/>
      <c r="DY205" s="281"/>
      <c r="DZ205" s="281"/>
      <c r="EA205" s="281"/>
      <c r="EB205" s="281"/>
      <c r="EC205" s="281"/>
      <c r="ED205" s="281"/>
      <c r="EE205" s="281"/>
      <c r="EF205" s="281"/>
      <c r="EG205" s="281"/>
      <c r="EH205" s="281"/>
      <c r="EI205" s="281"/>
      <c r="EJ205" s="281"/>
      <c r="EK205" s="281"/>
      <c r="EL205" s="281"/>
      <c r="EM205" s="281"/>
      <c r="EN205" s="281"/>
      <c r="EO205" s="281"/>
      <c r="EP205" s="281"/>
      <c r="EQ205" s="281"/>
      <c r="ER205" s="281"/>
      <c r="ES205" s="281"/>
      <c r="ET205" s="281"/>
      <c r="EU205" s="281"/>
      <c r="EV205" s="281"/>
      <c r="EW205" s="281"/>
      <c r="EX205" s="281"/>
      <c r="EY205" s="281"/>
      <c r="EZ205" s="281"/>
      <c r="FA205" s="281"/>
      <c r="FB205" s="281"/>
      <c r="FC205" s="281"/>
      <c r="FD205" s="281"/>
      <c r="FE205" s="281"/>
      <c r="FF205" s="281"/>
      <c r="FG205" s="281"/>
      <c r="FH205" s="281"/>
      <c r="FI205" s="281"/>
      <c r="FJ205" s="281"/>
      <c r="FK205" s="281"/>
      <c r="FL205" s="281"/>
      <c r="FM205" s="281"/>
      <c r="FN205" s="281"/>
      <c r="FO205" s="281"/>
      <c r="FP205" s="281"/>
      <c r="FQ205" s="281"/>
      <c r="FR205" s="281"/>
      <c r="FS205" s="281"/>
      <c r="FT205" s="281"/>
      <c r="FU205" s="281"/>
      <c r="FV205" s="281"/>
      <c r="FW205" s="281"/>
      <c r="FX205" s="281"/>
      <c r="FY205" s="281"/>
      <c r="FZ205" s="281"/>
      <c r="GA205" s="281"/>
      <c r="GB205" s="281"/>
      <c r="GC205" s="281"/>
      <c r="GD205" s="281"/>
      <c r="GE205" s="281"/>
      <c r="GF205" s="281"/>
      <c r="GG205" s="281"/>
      <c r="GH205" s="281"/>
      <c r="GI205" s="281"/>
      <c r="GJ205" s="281"/>
      <c r="GK205" s="281"/>
      <c r="GL205" s="281"/>
      <c r="GM205" s="281"/>
      <c r="GN205" s="281"/>
      <c r="GO205" s="281"/>
      <c r="GP205" s="281"/>
      <c r="GQ205" s="281"/>
      <c r="GR205" s="281"/>
      <c r="GS205" s="281"/>
      <c r="GT205" s="281"/>
      <c r="GU205" s="281"/>
      <c r="GV205" s="281"/>
      <c r="GW205" s="281"/>
      <c r="GX205" s="281"/>
      <c r="GY205" s="281"/>
      <c r="GZ205" s="281"/>
      <c r="HA205" s="281"/>
      <c r="HB205" s="281"/>
      <c r="HC205" s="281"/>
      <c r="HD205" s="281"/>
      <c r="HE205" s="281"/>
      <c r="HF205" s="281"/>
      <c r="HG205" s="281"/>
      <c r="HH205" s="281"/>
      <c r="HI205" s="281"/>
      <c r="HJ205" s="281"/>
      <c r="HK205" s="281"/>
      <c r="HL205" s="281"/>
      <c r="HM205" s="281"/>
      <c r="HN205" s="281"/>
      <c r="HO205" s="281"/>
      <c r="HP205" s="281"/>
      <c r="HQ205" s="281"/>
      <c r="HR205" s="281"/>
      <c r="HS205" s="281"/>
      <c r="HT205" s="281"/>
      <c r="HU205" s="281"/>
      <c r="HV205" s="281"/>
      <c r="HW205" s="281"/>
      <c r="HX205" s="281"/>
      <c r="HY205" s="281"/>
      <c r="HZ205" s="281"/>
      <c r="IA205" s="281"/>
      <c r="IB205" s="281"/>
      <c r="IC205" s="281"/>
      <c r="ID205" s="281"/>
      <c r="IE205" s="281"/>
      <c r="IF205" s="281"/>
      <c r="IG205" s="281"/>
      <c r="IH205" s="281"/>
      <c r="II205" s="281"/>
      <c r="IJ205" s="281"/>
      <c r="IK205" s="281"/>
      <c r="IL205" s="281"/>
      <c r="IM205" s="281"/>
      <c r="IN205" s="281"/>
      <c r="IO205" s="281"/>
      <c r="IP205" s="281"/>
      <c r="IQ205" s="281"/>
      <c r="IR205" s="281"/>
      <c r="IS205" s="281"/>
      <c r="IT205" s="281"/>
      <c r="IU205" s="281"/>
      <c r="IV205" s="281"/>
    </row>
    <row r="206" spans="1:256" s="282" customFormat="1">
      <c r="A206" s="281" t="s">
        <v>516</v>
      </c>
      <c r="B206" s="281">
        <v>2.5</v>
      </c>
      <c r="C206" s="281">
        <v>5.5</v>
      </c>
      <c r="D206" s="281">
        <v>2</v>
      </c>
      <c r="E206" s="281">
        <v>1.33444444</v>
      </c>
      <c r="F206" s="281">
        <v>1.3044636700000001</v>
      </c>
      <c r="G206" s="282">
        <v>11</v>
      </c>
      <c r="H206" s="281">
        <v>1</v>
      </c>
      <c r="I206" s="281"/>
      <c r="S206" s="281"/>
      <c r="T206" s="281"/>
      <c r="U206" s="281"/>
      <c r="V206" s="281"/>
      <c r="W206" s="281"/>
      <c r="X206" s="281"/>
      <c r="Y206" s="281"/>
      <c r="Z206" s="281"/>
      <c r="AA206" s="281"/>
      <c r="AB206" s="281"/>
      <c r="AC206" s="281"/>
      <c r="AD206" s="281"/>
      <c r="AE206" s="281"/>
      <c r="AF206" s="281"/>
      <c r="AG206" s="281"/>
      <c r="AH206" s="281"/>
      <c r="AI206" s="281"/>
      <c r="AJ206" s="281"/>
      <c r="AK206" s="281"/>
      <c r="AL206" s="281"/>
      <c r="AM206" s="281"/>
      <c r="AN206" s="281"/>
      <c r="AO206" s="281"/>
      <c r="AP206" s="281"/>
      <c r="AQ206" s="281"/>
      <c r="AR206" s="281"/>
      <c r="AS206" s="281"/>
      <c r="AT206" s="281"/>
      <c r="AU206" s="281"/>
      <c r="AV206" s="281"/>
      <c r="AW206" s="281"/>
      <c r="AX206" s="281"/>
      <c r="AY206" s="281"/>
      <c r="AZ206" s="281"/>
      <c r="BA206" s="281"/>
      <c r="BB206" s="281"/>
      <c r="BC206" s="281"/>
      <c r="BD206" s="281"/>
      <c r="BE206" s="281"/>
      <c r="BF206" s="281"/>
      <c r="BG206" s="281"/>
      <c r="BH206" s="281"/>
      <c r="BI206" s="281"/>
      <c r="BJ206" s="281"/>
      <c r="BK206" s="281"/>
      <c r="BL206" s="281"/>
      <c r="BM206" s="281"/>
      <c r="BN206" s="281"/>
      <c r="BO206" s="281"/>
      <c r="BP206" s="281"/>
      <c r="BQ206" s="281"/>
      <c r="BR206" s="281"/>
      <c r="BS206" s="281"/>
      <c r="BT206" s="281"/>
      <c r="BU206" s="281"/>
      <c r="BV206" s="281"/>
      <c r="BW206" s="281"/>
      <c r="BX206" s="281"/>
      <c r="BY206" s="281"/>
      <c r="BZ206" s="281"/>
      <c r="CA206" s="281"/>
      <c r="CB206" s="281"/>
      <c r="CC206" s="281"/>
      <c r="CD206" s="281"/>
      <c r="CE206" s="281"/>
      <c r="CF206" s="281"/>
      <c r="CG206" s="281"/>
      <c r="CH206" s="281"/>
      <c r="CI206" s="281"/>
      <c r="CJ206" s="281"/>
      <c r="CK206" s="281"/>
      <c r="CL206" s="281"/>
      <c r="CM206" s="281"/>
      <c r="CN206" s="281"/>
      <c r="CO206" s="281"/>
      <c r="CP206" s="281"/>
      <c r="CQ206" s="281"/>
      <c r="CR206" s="281"/>
      <c r="CS206" s="281"/>
      <c r="CT206" s="281"/>
      <c r="CU206" s="281"/>
      <c r="CV206" s="281"/>
      <c r="CW206" s="281"/>
      <c r="CX206" s="281"/>
      <c r="CY206" s="281"/>
      <c r="CZ206" s="281"/>
      <c r="DA206" s="281"/>
      <c r="DB206" s="281"/>
      <c r="DC206" s="281"/>
      <c r="DD206" s="281"/>
      <c r="DE206" s="281"/>
      <c r="DF206" s="281"/>
      <c r="DG206" s="281"/>
      <c r="DH206" s="281"/>
      <c r="DI206" s="281"/>
      <c r="DJ206" s="281"/>
      <c r="DK206" s="281"/>
      <c r="DL206" s="281"/>
      <c r="DM206" s="281"/>
      <c r="DN206" s="281"/>
      <c r="DO206" s="281"/>
      <c r="DP206" s="281"/>
      <c r="DQ206" s="281"/>
      <c r="DR206" s="281"/>
      <c r="DS206" s="281"/>
      <c r="DT206" s="281"/>
      <c r="DU206" s="281"/>
      <c r="DV206" s="281"/>
      <c r="DW206" s="281"/>
      <c r="DX206" s="281"/>
      <c r="DY206" s="281"/>
      <c r="DZ206" s="281"/>
      <c r="EA206" s="281"/>
      <c r="EB206" s="281"/>
      <c r="EC206" s="281"/>
      <c r="ED206" s="281"/>
      <c r="EE206" s="281"/>
      <c r="EF206" s="281"/>
      <c r="EG206" s="281"/>
      <c r="EH206" s="281"/>
      <c r="EI206" s="281"/>
      <c r="EJ206" s="281"/>
      <c r="EK206" s="281"/>
      <c r="EL206" s="281"/>
      <c r="EM206" s="281"/>
      <c r="EN206" s="281"/>
      <c r="EO206" s="281"/>
      <c r="EP206" s="281"/>
      <c r="EQ206" s="281"/>
      <c r="ER206" s="281"/>
      <c r="ES206" s="281"/>
      <c r="ET206" s="281"/>
      <c r="EU206" s="281"/>
      <c r="EV206" s="281"/>
      <c r="EW206" s="281"/>
      <c r="EX206" s="281"/>
      <c r="EY206" s="281"/>
      <c r="EZ206" s="281"/>
      <c r="FA206" s="281"/>
      <c r="FB206" s="281"/>
      <c r="FC206" s="281"/>
      <c r="FD206" s="281"/>
      <c r="FE206" s="281"/>
      <c r="FF206" s="281"/>
      <c r="FG206" s="281"/>
      <c r="FH206" s="281"/>
      <c r="FI206" s="281"/>
      <c r="FJ206" s="281"/>
      <c r="FK206" s="281"/>
      <c r="FL206" s="281"/>
      <c r="FM206" s="281"/>
      <c r="FN206" s="281"/>
      <c r="FO206" s="281"/>
      <c r="FP206" s="281"/>
      <c r="FQ206" s="281"/>
      <c r="FR206" s="281"/>
      <c r="FS206" s="281"/>
      <c r="FT206" s="281"/>
      <c r="FU206" s="281"/>
      <c r="FV206" s="281"/>
      <c r="FW206" s="281"/>
      <c r="FX206" s="281"/>
      <c r="FY206" s="281"/>
      <c r="FZ206" s="281"/>
      <c r="GA206" s="281"/>
      <c r="GB206" s="281"/>
      <c r="GC206" s="281"/>
      <c r="GD206" s="281"/>
      <c r="GE206" s="281"/>
      <c r="GF206" s="281"/>
      <c r="GG206" s="281"/>
      <c r="GH206" s="281"/>
      <c r="GI206" s="281"/>
      <c r="GJ206" s="281"/>
      <c r="GK206" s="281"/>
      <c r="GL206" s="281"/>
      <c r="GM206" s="281"/>
      <c r="GN206" s="281"/>
      <c r="GO206" s="281"/>
      <c r="GP206" s="281"/>
      <c r="GQ206" s="281"/>
      <c r="GR206" s="281"/>
      <c r="GS206" s="281"/>
      <c r="GT206" s="281"/>
      <c r="GU206" s="281"/>
      <c r="GV206" s="281"/>
      <c r="GW206" s="281"/>
      <c r="GX206" s="281"/>
      <c r="GY206" s="281"/>
      <c r="GZ206" s="281"/>
      <c r="HA206" s="281"/>
      <c r="HB206" s="281"/>
      <c r="HC206" s="281"/>
      <c r="HD206" s="281"/>
      <c r="HE206" s="281"/>
      <c r="HF206" s="281"/>
      <c r="HG206" s="281"/>
      <c r="HH206" s="281"/>
      <c r="HI206" s="281"/>
      <c r="HJ206" s="281"/>
      <c r="HK206" s="281"/>
      <c r="HL206" s="281"/>
      <c r="HM206" s="281"/>
      <c r="HN206" s="281"/>
      <c r="HO206" s="281"/>
      <c r="HP206" s="281"/>
      <c r="HQ206" s="281"/>
      <c r="HR206" s="281"/>
      <c r="HS206" s="281"/>
      <c r="HT206" s="281"/>
      <c r="HU206" s="281"/>
      <c r="HV206" s="281"/>
      <c r="HW206" s="281"/>
      <c r="HX206" s="281"/>
      <c r="HY206" s="281"/>
      <c r="HZ206" s="281"/>
      <c r="IA206" s="281"/>
      <c r="IB206" s="281"/>
      <c r="IC206" s="281"/>
      <c r="ID206" s="281"/>
      <c r="IE206" s="281"/>
      <c r="IF206" s="281"/>
      <c r="IG206" s="281"/>
      <c r="IH206" s="281"/>
      <c r="II206" s="281"/>
      <c r="IJ206" s="281"/>
      <c r="IK206" s="281"/>
      <c r="IL206" s="281"/>
      <c r="IM206" s="281"/>
      <c r="IN206" s="281"/>
      <c r="IO206" s="281"/>
      <c r="IP206" s="281"/>
      <c r="IQ206" s="281"/>
      <c r="IR206" s="281"/>
      <c r="IS206" s="281"/>
      <c r="IT206" s="281"/>
      <c r="IU206" s="281"/>
      <c r="IV206" s="281"/>
    </row>
    <row r="207" spans="1:256" s="282" customFormat="1">
      <c r="A207" s="281" t="s">
        <v>516</v>
      </c>
      <c r="B207" s="282">
        <v>12</v>
      </c>
      <c r="C207" s="282">
        <v>13</v>
      </c>
      <c r="D207" s="282">
        <v>2</v>
      </c>
      <c r="E207" s="281">
        <v>1.1000000000000001</v>
      </c>
      <c r="F207" s="282">
        <v>0.74609679494659298</v>
      </c>
      <c r="G207" s="282">
        <v>17</v>
      </c>
      <c r="H207" s="281">
        <v>8</v>
      </c>
      <c r="M207" s="281"/>
      <c r="Q207" s="281"/>
    </row>
    <row r="208" spans="1:256" s="282" customFormat="1">
      <c r="A208" s="281" t="s">
        <v>516</v>
      </c>
      <c r="B208" s="282">
        <v>11</v>
      </c>
      <c r="C208" s="282">
        <v>14</v>
      </c>
      <c r="D208" s="282">
        <v>2</v>
      </c>
      <c r="E208" s="281">
        <v>1.1000000000000001</v>
      </c>
      <c r="F208" s="281">
        <v>1.3904382621603799</v>
      </c>
      <c r="G208" s="281">
        <v>15</v>
      </c>
      <c r="H208" s="282">
        <v>4</v>
      </c>
      <c r="I208" s="281"/>
      <c r="J208" s="272"/>
      <c r="K208" s="272"/>
      <c r="L208" s="272"/>
      <c r="M208" s="272"/>
      <c r="N208" s="272"/>
      <c r="O208" s="272"/>
      <c r="P208" s="272"/>
      <c r="Q208" s="272"/>
      <c r="R208" s="272"/>
      <c r="U208" s="281"/>
      <c r="Y208" s="281"/>
      <c r="AC208" s="281"/>
      <c r="AG208" s="281"/>
      <c r="AK208" s="281"/>
      <c r="AO208" s="281"/>
      <c r="AS208" s="281"/>
      <c r="AW208" s="281"/>
      <c r="BA208" s="281"/>
      <c r="BE208" s="281"/>
      <c r="BI208" s="281"/>
      <c r="BM208" s="281"/>
      <c r="BQ208" s="281"/>
      <c r="BU208" s="281"/>
      <c r="BY208" s="281"/>
      <c r="CC208" s="281"/>
      <c r="CG208" s="281"/>
      <c r="CK208" s="281"/>
      <c r="CO208" s="281"/>
      <c r="CS208" s="281"/>
      <c r="CW208" s="281"/>
      <c r="DA208" s="281"/>
      <c r="DE208" s="281"/>
      <c r="DI208" s="281"/>
      <c r="DM208" s="281"/>
      <c r="DQ208" s="281"/>
      <c r="DU208" s="281"/>
      <c r="DY208" s="281"/>
      <c r="EC208" s="281"/>
      <c r="EG208" s="281"/>
      <c r="EK208" s="281"/>
      <c r="EO208" s="281"/>
      <c r="ES208" s="281"/>
      <c r="EW208" s="281"/>
      <c r="FA208" s="281"/>
      <c r="FE208" s="281"/>
      <c r="FI208" s="281"/>
      <c r="FM208" s="281"/>
      <c r="FQ208" s="281"/>
      <c r="FU208" s="281"/>
      <c r="FY208" s="281"/>
      <c r="GC208" s="281"/>
      <c r="GG208" s="281"/>
      <c r="GK208" s="281"/>
      <c r="GO208" s="281"/>
      <c r="GS208" s="281"/>
      <c r="GW208" s="281"/>
      <c r="HA208" s="281"/>
      <c r="HE208" s="281"/>
      <c r="HI208" s="281"/>
      <c r="HM208" s="281"/>
      <c r="HQ208" s="281"/>
      <c r="HU208" s="281"/>
      <c r="HY208" s="281"/>
      <c r="IC208" s="281"/>
      <c r="IG208" s="281"/>
      <c r="IK208" s="281"/>
      <c r="IO208" s="281"/>
      <c r="IS208" s="281"/>
    </row>
    <row r="209" spans="1:256" s="273" customFormat="1">
      <c r="A209" s="272" t="s">
        <v>388</v>
      </c>
      <c r="B209" s="273">
        <v>4.5</v>
      </c>
      <c r="C209" s="273">
        <v>6.3</v>
      </c>
      <c r="D209" s="273">
        <v>2</v>
      </c>
      <c r="E209" s="273">
        <v>1.6666666999999999</v>
      </c>
      <c r="F209" s="273">
        <v>0.92913681000000004</v>
      </c>
      <c r="G209" s="273">
        <v>17</v>
      </c>
      <c r="H209" s="272">
        <v>1</v>
      </c>
      <c r="I209" s="272"/>
      <c r="J209" s="272"/>
      <c r="K209" s="272"/>
      <c r="L209" s="272"/>
      <c r="M209" s="272"/>
      <c r="N209" s="272"/>
      <c r="O209" s="272"/>
      <c r="P209" s="272"/>
      <c r="Q209" s="272"/>
      <c r="R209" s="272"/>
      <c r="S209" s="272"/>
      <c r="T209" s="272"/>
      <c r="U209" s="272"/>
      <c r="V209" s="272"/>
      <c r="W209" s="272"/>
      <c r="X209" s="272"/>
      <c r="Y209" s="272"/>
      <c r="Z209" s="272"/>
      <c r="AA209" s="272"/>
      <c r="AB209" s="272"/>
      <c r="AC209" s="272"/>
      <c r="AD209" s="272"/>
      <c r="AE209" s="272"/>
      <c r="AF209" s="272"/>
      <c r="AG209" s="272"/>
      <c r="AH209" s="272"/>
      <c r="AI209" s="272"/>
      <c r="AJ209" s="272"/>
      <c r="AK209" s="272"/>
      <c r="AL209" s="272"/>
      <c r="AM209" s="272"/>
      <c r="AN209" s="272"/>
      <c r="AO209" s="272"/>
      <c r="AP209" s="272"/>
      <c r="AQ209" s="272"/>
      <c r="AR209" s="272"/>
      <c r="AS209" s="272"/>
      <c r="AT209" s="272"/>
      <c r="AU209" s="272"/>
      <c r="AV209" s="272"/>
      <c r="AW209" s="272"/>
      <c r="AX209" s="272"/>
      <c r="AY209" s="272"/>
      <c r="AZ209" s="272"/>
      <c r="BA209" s="272"/>
      <c r="BB209" s="272"/>
      <c r="BC209" s="272"/>
      <c r="BD209" s="272"/>
      <c r="BE209" s="272"/>
      <c r="BF209" s="272"/>
      <c r="BG209" s="272"/>
      <c r="BH209" s="272"/>
      <c r="BI209" s="272"/>
      <c r="BJ209" s="272"/>
      <c r="BK209" s="272"/>
      <c r="BL209" s="272"/>
      <c r="BM209" s="272"/>
      <c r="BN209" s="272"/>
      <c r="BO209" s="272"/>
      <c r="BP209" s="272"/>
      <c r="BQ209" s="272"/>
      <c r="BR209" s="272"/>
      <c r="BS209" s="272"/>
      <c r="BT209" s="272"/>
      <c r="BU209" s="272"/>
      <c r="BV209" s="272"/>
      <c r="BW209" s="272"/>
      <c r="BX209" s="272"/>
      <c r="BY209" s="272"/>
      <c r="BZ209" s="272"/>
      <c r="CA209" s="272"/>
      <c r="CB209" s="272"/>
      <c r="CC209" s="272"/>
      <c r="CD209" s="272"/>
      <c r="CE209" s="272"/>
      <c r="CF209" s="272"/>
      <c r="CG209" s="272"/>
      <c r="CH209" s="272"/>
      <c r="CI209" s="272"/>
      <c r="CJ209" s="272"/>
      <c r="CK209" s="272"/>
      <c r="CL209" s="272"/>
      <c r="CM209" s="272"/>
      <c r="CN209" s="272"/>
      <c r="CO209" s="272"/>
      <c r="CP209" s="272"/>
      <c r="CQ209" s="272"/>
      <c r="CR209" s="272"/>
      <c r="CS209" s="272"/>
      <c r="CT209" s="272"/>
      <c r="CU209" s="272"/>
      <c r="CV209" s="272"/>
      <c r="CW209" s="272"/>
      <c r="CX209" s="272"/>
      <c r="CY209" s="272"/>
      <c r="CZ209" s="272"/>
      <c r="DA209" s="272"/>
      <c r="DB209" s="272"/>
      <c r="DC209" s="272"/>
      <c r="DD209" s="272"/>
      <c r="DE209" s="272"/>
      <c r="DF209" s="272"/>
      <c r="DG209" s="272"/>
      <c r="DH209" s="272"/>
      <c r="DI209" s="272"/>
      <c r="DJ209" s="272"/>
      <c r="DK209" s="272"/>
      <c r="DL209" s="272"/>
      <c r="DM209" s="272"/>
      <c r="DN209" s="272"/>
      <c r="DO209" s="272"/>
      <c r="DP209" s="272"/>
      <c r="DQ209" s="272"/>
      <c r="DR209" s="272"/>
      <c r="DS209" s="272"/>
      <c r="DT209" s="272"/>
      <c r="DU209" s="272"/>
      <c r="DV209" s="272"/>
      <c r="DW209" s="272"/>
      <c r="DX209" s="272"/>
      <c r="DY209" s="272"/>
      <c r="DZ209" s="272"/>
      <c r="EA209" s="272"/>
      <c r="EB209" s="272"/>
      <c r="EC209" s="272"/>
      <c r="ED209" s="272"/>
      <c r="EE209" s="272"/>
      <c r="EF209" s="272"/>
      <c r="EG209" s="272"/>
      <c r="EH209" s="272"/>
      <c r="EI209" s="272"/>
      <c r="EJ209" s="272"/>
      <c r="EK209" s="272"/>
      <c r="EL209" s="272"/>
      <c r="EM209" s="272"/>
      <c r="EN209" s="272"/>
      <c r="EO209" s="272"/>
      <c r="EP209" s="272"/>
      <c r="EQ209" s="272"/>
      <c r="ER209" s="272"/>
      <c r="ES209" s="272"/>
      <c r="ET209" s="272"/>
      <c r="EU209" s="272"/>
      <c r="EV209" s="272"/>
      <c r="EW209" s="272"/>
      <c r="EX209" s="272"/>
      <c r="EY209" s="272"/>
      <c r="EZ209" s="272"/>
      <c r="FA209" s="272"/>
      <c r="FB209" s="272"/>
      <c r="FC209" s="272"/>
      <c r="FD209" s="272"/>
      <c r="FE209" s="272"/>
      <c r="FF209" s="272"/>
      <c r="FG209" s="272"/>
      <c r="FH209" s="272"/>
      <c r="FI209" s="272"/>
      <c r="FJ209" s="272"/>
      <c r="FK209" s="272"/>
      <c r="FL209" s="272"/>
      <c r="FM209" s="272"/>
      <c r="FN209" s="272"/>
      <c r="FO209" s="272"/>
      <c r="FP209" s="272"/>
      <c r="FQ209" s="272"/>
      <c r="FR209" s="272"/>
      <c r="FS209" s="272"/>
      <c r="FT209" s="272"/>
      <c r="FU209" s="272"/>
      <c r="FV209" s="272"/>
      <c r="FW209" s="272"/>
      <c r="FX209" s="272"/>
      <c r="FY209" s="272"/>
      <c r="FZ209" s="272"/>
      <c r="GA209" s="272"/>
      <c r="GB209" s="272"/>
      <c r="GC209" s="272"/>
      <c r="GD209" s="272"/>
      <c r="GE209" s="272"/>
      <c r="GF209" s="272"/>
      <c r="GG209" s="272"/>
      <c r="GH209" s="272"/>
      <c r="GI209" s="272"/>
      <c r="GJ209" s="272"/>
      <c r="GK209" s="272"/>
      <c r="GL209" s="272"/>
      <c r="GM209" s="272"/>
      <c r="GN209" s="272"/>
      <c r="GO209" s="272"/>
      <c r="GP209" s="272"/>
      <c r="GQ209" s="272"/>
      <c r="GR209" s="272"/>
      <c r="GS209" s="272"/>
      <c r="GT209" s="272"/>
      <c r="GU209" s="272"/>
      <c r="GV209" s="272"/>
      <c r="GW209" s="272"/>
      <c r="GX209" s="272"/>
      <c r="GY209" s="272"/>
      <c r="GZ209" s="272"/>
      <c r="HA209" s="272"/>
      <c r="HB209" s="272"/>
      <c r="HC209" s="272"/>
      <c r="HD209" s="272"/>
      <c r="HE209" s="272"/>
      <c r="HF209" s="272"/>
      <c r="HG209" s="272"/>
      <c r="HH209" s="272"/>
      <c r="HI209" s="272"/>
      <c r="HJ209" s="272"/>
      <c r="HK209" s="272"/>
      <c r="HL209" s="272"/>
      <c r="HM209" s="272"/>
      <c r="HN209" s="272"/>
      <c r="HO209" s="272"/>
      <c r="HP209" s="272"/>
      <c r="HQ209" s="272"/>
      <c r="HR209" s="272"/>
      <c r="HS209" s="272"/>
      <c r="HT209" s="272"/>
      <c r="HU209" s="272"/>
      <c r="HV209" s="272"/>
      <c r="HW209" s="272"/>
      <c r="HX209" s="272"/>
      <c r="HY209" s="272"/>
      <c r="HZ209" s="272"/>
      <c r="IA209" s="272"/>
      <c r="IB209" s="272"/>
      <c r="IC209" s="272"/>
      <c r="ID209" s="272"/>
      <c r="IE209" s="272"/>
      <c r="IF209" s="272"/>
      <c r="IG209" s="272"/>
      <c r="IH209" s="272"/>
      <c r="II209" s="272"/>
      <c r="IJ209" s="272"/>
      <c r="IK209" s="272"/>
      <c r="IL209" s="272"/>
      <c r="IM209" s="272"/>
      <c r="IN209" s="272"/>
      <c r="IO209" s="272"/>
      <c r="IP209" s="272"/>
      <c r="IQ209" s="272"/>
      <c r="IR209" s="272"/>
      <c r="IS209" s="272"/>
      <c r="IT209" s="272"/>
      <c r="IU209" s="272"/>
      <c r="IV209" s="272"/>
    </row>
    <row r="210" spans="1:256" s="273" customFormat="1">
      <c r="A210" s="272" t="s">
        <v>174</v>
      </c>
      <c r="B210" s="272">
        <v>13</v>
      </c>
      <c r="C210" s="272">
        <v>16</v>
      </c>
      <c r="D210" s="273">
        <v>2</v>
      </c>
      <c r="E210" s="272">
        <v>1.2</v>
      </c>
      <c r="F210" s="273">
        <v>1.4392092076043614</v>
      </c>
      <c r="G210" s="272">
        <v>11</v>
      </c>
      <c r="H210" s="272">
        <v>2</v>
      </c>
      <c r="I210" s="272"/>
      <c r="J210" s="263"/>
      <c r="K210" s="263"/>
      <c r="L210" s="263"/>
      <c r="M210" s="263"/>
      <c r="N210" s="263"/>
      <c r="O210" s="263"/>
      <c r="P210" s="263"/>
      <c r="Q210" s="263"/>
      <c r="R210" s="263"/>
      <c r="S210" s="272"/>
      <c r="T210" s="272"/>
      <c r="U210" s="272"/>
      <c r="V210" s="272"/>
      <c r="W210" s="272"/>
      <c r="X210" s="272"/>
      <c r="Y210" s="272"/>
      <c r="Z210" s="272"/>
      <c r="AA210" s="272"/>
      <c r="AB210" s="272"/>
      <c r="AC210" s="272"/>
      <c r="AD210" s="272"/>
      <c r="AE210" s="272"/>
      <c r="AF210" s="272"/>
      <c r="AG210" s="272"/>
      <c r="AH210" s="272"/>
      <c r="AI210" s="272"/>
      <c r="AJ210" s="272"/>
      <c r="AK210" s="272"/>
      <c r="AL210" s="272"/>
      <c r="AM210" s="272"/>
      <c r="AN210" s="272"/>
      <c r="AO210" s="272"/>
      <c r="AP210" s="272"/>
      <c r="AQ210" s="272"/>
      <c r="AR210" s="272"/>
      <c r="AS210" s="272"/>
      <c r="AT210" s="272"/>
      <c r="AU210" s="272"/>
      <c r="AV210" s="272"/>
      <c r="AW210" s="272"/>
      <c r="AX210" s="272"/>
      <c r="AY210" s="272"/>
      <c r="AZ210" s="272"/>
      <c r="BA210" s="272"/>
      <c r="BB210" s="272"/>
      <c r="BC210" s="272"/>
      <c r="BD210" s="272"/>
      <c r="BE210" s="272"/>
      <c r="BF210" s="272"/>
      <c r="BG210" s="272"/>
      <c r="BH210" s="272"/>
      <c r="BI210" s="272"/>
      <c r="BJ210" s="272"/>
      <c r="BK210" s="272"/>
      <c r="BL210" s="272"/>
      <c r="BM210" s="272"/>
      <c r="BN210" s="272"/>
      <c r="BO210" s="272"/>
      <c r="BP210" s="272"/>
      <c r="BQ210" s="272"/>
      <c r="BR210" s="272"/>
      <c r="BS210" s="272"/>
      <c r="BT210" s="272"/>
      <c r="BU210" s="272"/>
      <c r="BV210" s="272"/>
      <c r="BW210" s="272"/>
      <c r="BX210" s="272"/>
      <c r="BY210" s="272"/>
      <c r="BZ210" s="272"/>
      <c r="CA210" s="272"/>
      <c r="CB210" s="272"/>
      <c r="CC210" s="272"/>
      <c r="CD210" s="272"/>
      <c r="CE210" s="272"/>
      <c r="CF210" s="272"/>
      <c r="CG210" s="272"/>
      <c r="CH210" s="272"/>
      <c r="CI210" s="272"/>
      <c r="CJ210" s="272"/>
      <c r="CK210" s="272"/>
      <c r="CL210" s="272"/>
      <c r="CM210" s="272"/>
      <c r="CN210" s="272"/>
      <c r="CO210" s="272"/>
      <c r="CP210" s="272"/>
      <c r="CQ210" s="272"/>
      <c r="CR210" s="272"/>
      <c r="CS210" s="272"/>
      <c r="CT210" s="272"/>
      <c r="CU210" s="272"/>
      <c r="CV210" s="272"/>
      <c r="CW210" s="272"/>
      <c r="CX210" s="272"/>
      <c r="CY210" s="272"/>
      <c r="CZ210" s="272"/>
      <c r="DA210" s="272"/>
      <c r="DB210" s="272"/>
      <c r="DC210" s="272"/>
      <c r="DD210" s="272"/>
      <c r="DE210" s="272"/>
      <c r="DF210" s="272"/>
      <c r="DG210" s="272"/>
      <c r="DH210" s="272"/>
      <c r="DI210" s="272"/>
      <c r="DJ210" s="272"/>
      <c r="DK210" s="272"/>
      <c r="DL210" s="272"/>
      <c r="DM210" s="272"/>
      <c r="DN210" s="272"/>
      <c r="DO210" s="272"/>
      <c r="DP210" s="272"/>
      <c r="DQ210" s="272"/>
      <c r="DR210" s="272"/>
      <c r="DS210" s="272"/>
      <c r="DT210" s="272"/>
      <c r="DU210" s="272"/>
      <c r="DV210" s="272"/>
      <c r="DW210" s="272"/>
      <c r="DX210" s="272"/>
      <c r="DY210" s="272"/>
      <c r="DZ210" s="272"/>
      <c r="EA210" s="272"/>
      <c r="EB210" s="272"/>
      <c r="EC210" s="272"/>
      <c r="ED210" s="272"/>
      <c r="EE210" s="272"/>
      <c r="EF210" s="272"/>
      <c r="EG210" s="272"/>
      <c r="EH210" s="272"/>
      <c r="EI210" s="272"/>
      <c r="EJ210" s="272"/>
      <c r="EK210" s="272"/>
      <c r="EL210" s="272"/>
      <c r="EM210" s="272"/>
      <c r="EN210" s="272"/>
      <c r="EO210" s="272"/>
      <c r="EP210" s="272"/>
      <c r="EQ210" s="272"/>
      <c r="ER210" s="272"/>
      <c r="ES210" s="272"/>
      <c r="ET210" s="272"/>
      <c r="EU210" s="272"/>
      <c r="EV210" s="272"/>
      <c r="EW210" s="272"/>
      <c r="EX210" s="272"/>
      <c r="EY210" s="272"/>
      <c r="EZ210" s="272"/>
      <c r="FA210" s="272"/>
      <c r="FB210" s="272"/>
      <c r="FC210" s="272"/>
      <c r="FD210" s="272"/>
      <c r="FE210" s="272"/>
      <c r="FF210" s="272"/>
      <c r="FG210" s="272"/>
      <c r="FH210" s="272"/>
      <c r="FI210" s="272"/>
      <c r="FJ210" s="272"/>
      <c r="FK210" s="272"/>
      <c r="FL210" s="272"/>
      <c r="FM210" s="272"/>
      <c r="FN210" s="272"/>
      <c r="FO210" s="272"/>
      <c r="FP210" s="272"/>
      <c r="FQ210" s="272"/>
      <c r="FR210" s="272"/>
      <c r="FS210" s="272"/>
      <c r="FT210" s="272"/>
      <c r="FU210" s="272"/>
      <c r="FV210" s="272"/>
      <c r="FW210" s="272"/>
      <c r="FX210" s="272"/>
      <c r="FY210" s="272"/>
      <c r="FZ210" s="272"/>
      <c r="GA210" s="272"/>
      <c r="GB210" s="272"/>
      <c r="GC210" s="272"/>
      <c r="GD210" s="272"/>
      <c r="GE210" s="272"/>
      <c r="GF210" s="272"/>
      <c r="GG210" s="272"/>
      <c r="GH210" s="272"/>
      <c r="GI210" s="272"/>
      <c r="GJ210" s="272"/>
      <c r="GK210" s="272"/>
      <c r="GL210" s="272"/>
      <c r="GM210" s="272"/>
      <c r="GN210" s="272"/>
      <c r="GO210" s="272"/>
      <c r="GP210" s="272"/>
      <c r="GQ210" s="272"/>
      <c r="GR210" s="272"/>
      <c r="GS210" s="272"/>
      <c r="GT210" s="272"/>
      <c r="GU210" s="272"/>
      <c r="GV210" s="272"/>
      <c r="GW210" s="272"/>
      <c r="GX210" s="272"/>
      <c r="GY210" s="272"/>
      <c r="GZ210" s="272"/>
      <c r="HA210" s="272"/>
      <c r="HB210" s="272"/>
      <c r="HC210" s="272"/>
      <c r="HD210" s="272"/>
      <c r="HE210" s="272"/>
      <c r="HF210" s="272"/>
      <c r="HG210" s="272"/>
      <c r="HH210" s="272"/>
      <c r="HI210" s="272"/>
      <c r="HJ210" s="272"/>
      <c r="HK210" s="272"/>
      <c r="HL210" s="272"/>
      <c r="HM210" s="272"/>
      <c r="HN210" s="272"/>
      <c r="HO210" s="272"/>
      <c r="HP210" s="272"/>
      <c r="HQ210" s="272"/>
      <c r="HR210" s="272"/>
      <c r="HS210" s="272"/>
      <c r="HT210" s="272"/>
      <c r="HU210" s="272"/>
      <c r="HV210" s="272"/>
      <c r="HW210" s="272"/>
      <c r="HX210" s="272"/>
      <c r="HY210" s="272"/>
      <c r="HZ210" s="272"/>
      <c r="IA210" s="272"/>
      <c r="IB210" s="272"/>
      <c r="IC210" s="272"/>
      <c r="ID210" s="272"/>
      <c r="IE210" s="272"/>
      <c r="IF210" s="272"/>
      <c r="IG210" s="272"/>
      <c r="IH210" s="272"/>
      <c r="II210" s="272"/>
      <c r="IJ210" s="272"/>
      <c r="IK210" s="272"/>
      <c r="IL210" s="272"/>
      <c r="IM210" s="272"/>
      <c r="IN210" s="272"/>
      <c r="IO210" s="272"/>
      <c r="IP210" s="272"/>
      <c r="IQ210" s="272"/>
      <c r="IR210" s="272"/>
      <c r="IS210" s="272"/>
      <c r="IT210" s="272"/>
      <c r="IU210" s="272"/>
      <c r="IV210" s="272"/>
    </row>
    <row r="211" spans="1:256" s="264" customFormat="1">
      <c r="A211" s="263" t="s">
        <v>458</v>
      </c>
      <c r="B211" s="264">
        <v>5.7</v>
      </c>
      <c r="C211" s="264">
        <v>8.8000000000000007</v>
      </c>
      <c r="D211" s="264">
        <v>2</v>
      </c>
      <c r="E211" s="264">
        <v>1.0777777799999999</v>
      </c>
      <c r="F211" s="264">
        <v>1.24570494</v>
      </c>
      <c r="G211" s="264">
        <v>20</v>
      </c>
      <c r="H211" s="263">
        <v>1</v>
      </c>
      <c r="I211" s="263"/>
      <c r="J211" s="263"/>
      <c r="K211" s="263"/>
      <c r="L211" s="263"/>
      <c r="M211" s="263"/>
      <c r="N211" s="263"/>
      <c r="O211" s="263"/>
      <c r="P211" s="263"/>
      <c r="Q211" s="263"/>
      <c r="R211" s="263"/>
      <c r="S211" s="263"/>
      <c r="T211" s="263"/>
      <c r="U211" s="263"/>
      <c r="V211" s="263"/>
      <c r="W211" s="263"/>
      <c r="X211" s="263"/>
      <c r="Y211" s="263"/>
      <c r="Z211" s="263"/>
      <c r="AA211" s="263"/>
      <c r="AB211" s="263"/>
      <c r="AC211" s="263"/>
      <c r="AD211" s="263"/>
      <c r="AE211" s="263"/>
      <c r="AF211" s="263"/>
      <c r="AG211" s="263"/>
      <c r="AH211" s="263"/>
      <c r="AI211" s="263"/>
      <c r="AJ211" s="263"/>
      <c r="AK211" s="263"/>
      <c r="AL211" s="263"/>
      <c r="AM211" s="263"/>
      <c r="AN211" s="263"/>
      <c r="AO211" s="263"/>
      <c r="AP211" s="263"/>
      <c r="AQ211" s="263"/>
      <c r="AR211" s="263"/>
      <c r="AS211" s="263"/>
      <c r="AT211" s="263"/>
      <c r="AU211" s="263"/>
      <c r="AV211" s="263"/>
      <c r="AW211" s="263"/>
      <c r="AX211" s="263"/>
      <c r="AY211" s="263"/>
      <c r="AZ211" s="263"/>
      <c r="BA211" s="263"/>
      <c r="BB211" s="263"/>
      <c r="BC211" s="263"/>
      <c r="BD211" s="263"/>
      <c r="BE211" s="263"/>
      <c r="BF211" s="263"/>
      <c r="BG211" s="263"/>
      <c r="BH211" s="263"/>
      <c r="BI211" s="263"/>
      <c r="BJ211" s="263"/>
      <c r="BK211" s="263"/>
      <c r="BL211" s="263"/>
      <c r="BM211" s="263"/>
      <c r="BN211" s="263"/>
      <c r="BO211" s="263"/>
      <c r="BP211" s="263"/>
      <c r="BQ211" s="263"/>
      <c r="BR211" s="263"/>
      <c r="BS211" s="263"/>
      <c r="BT211" s="263"/>
      <c r="BU211" s="263"/>
      <c r="BV211" s="263"/>
      <c r="BW211" s="263"/>
      <c r="BX211" s="263"/>
      <c r="BY211" s="263"/>
      <c r="BZ211" s="263"/>
      <c r="CA211" s="263"/>
      <c r="CB211" s="263"/>
      <c r="CC211" s="263"/>
      <c r="CD211" s="263"/>
      <c r="CE211" s="263"/>
      <c r="CF211" s="263"/>
      <c r="CG211" s="263"/>
      <c r="CH211" s="263"/>
      <c r="CI211" s="263"/>
      <c r="CJ211" s="263"/>
      <c r="CK211" s="263"/>
      <c r="CL211" s="263"/>
      <c r="CM211" s="263"/>
      <c r="CN211" s="263"/>
      <c r="CO211" s="263"/>
      <c r="CP211" s="263"/>
      <c r="CQ211" s="263"/>
      <c r="CR211" s="263"/>
      <c r="CS211" s="263"/>
      <c r="CT211" s="263"/>
      <c r="CU211" s="263"/>
      <c r="CV211" s="263"/>
      <c r="CW211" s="263"/>
      <c r="CX211" s="263"/>
      <c r="CY211" s="263"/>
      <c r="CZ211" s="263"/>
      <c r="DA211" s="263"/>
      <c r="DB211" s="263"/>
      <c r="DC211" s="263"/>
      <c r="DD211" s="263"/>
      <c r="DE211" s="263"/>
      <c r="DF211" s="263"/>
      <c r="DG211" s="263"/>
      <c r="DH211" s="263"/>
      <c r="DI211" s="263"/>
      <c r="DJ211" s="263"/>
      <c r="DK211" s="263"/>
      <c r="DL211" s="263"/>
      <c r="DM211" s="263"/>
      <c r="DN211" s="263"/>
      <c r="DO211" s="263"/>
      <c r="DP211" s="263"/>
      <c r="DQ211" s="263"/>
      <c r="DR211" s="263"/>
      <c r="DS211" s="263"/>
      <c r="DT211" s="263"/>
      <c r="DU211" s="263"/>
      <c r="DV211" s="263"/>
      <c r="DW211" s="263"/>
      <c r="DX211" s="263"/>
      <c r="DY211" s="263"/>
      <c r="DZ211" s="263"/>
      <c r="EA211" s="263"/>
      <c r="EB211" s="263"/>
      <c r="EC211" s="263"/>
      <c r="ED211" s="263"/>
      <c r="EE211" s="263"/>
      <c r="EF211" s="263"/>
      <c r="EG211" s="263"/>
      <c r="EH211" s="263"/>
      <c r="EI211" s="263"/>
      <c r="EJ211" s="263"/>
      <c r="EK211" s="263"/>
      <c r="EL211" s="263"/>
      <c r="EM211" s="263"/>
      <c r="EN211" s="263"/>
      <c r="EO211" s="263"/>
      <c r="EP211" s="263"/>
      <c r="EQ211" s="263"/>
      <c r="ER211" s="263"/>
      <c r="ES211" s="263"/>
      <c r="ET211" s="263"/>
      <c r="EU211" s="263"/>
      <c r="EV211" s="263"/>
      <c r="EW211" s="263"/>
      <c r="EX211" s="263"/>
      <c r="EY211" s="263"/>
      <c r="EZ211" s="263"/>
      <c r="FA211" s="263"/>
      <c r="FB211" s="263"/>
      <c r="FC211" s="263"/>
      <c r="FD211" s="263"/>
      <c r="FE211" s="263"/>
      <c r="FF211" s="263"/>
      <c r="FG211" s="263"/>
      <c r="FH211" s="263"/>
      <c r="FI211" s="263"/>
      <c r="FJ211" s="263"/>
      <c r="FK211" s="263"/>
      <c r="FL211" s="263"/>
      <c r="FM211" s="263"/>
      <c r="FN211" s="263"/>
      <c r="FO211" s="263"/>
      <c r="FP211" s="263"/>
      <c r="FQ211" s="263"/>
      <c r="FR211" s="263"/>
      <c r="FS211" s="263"/>
      <c r="FT211" s="263"/>
      <c r="FU211" s="263"/>
      <c r="FV211" s="263"/>
      <c r="FW211" s="263"/>
      <c r="FX211" s="263"/>
      <c r="FY211" s="263"/>
      <c r="FZ211" s="263"/>
      <c r="GA211" s="263"/>
      <c r="GB211" s="263"/>
      <c r="GC211" s="263"/>
      <c r="GD211" s="263"/>
      <c r="GE211" s="263"/>
      <c r="GF211" s="263"/>
      <c r="GG211" s="263"/>
      <c r="GH211" s="263"/>
      <c r="GI211" s="263"/>
      <c r="GJ211" s="263"/>
      <c r="GK211" s="263"/>
      <c r="GL211" s="263"/>
      <c r="GM211" s="263"/>
      <c r="GN211" s="263"/>
      <c r="GO211" s="263"/>
      <c r="GP211" s="263"/>
      <c r="GQ211" s="263"/>
      <c r="GR211" s="263"/>
      <c r="GS211" s="263"/>
      <c r="GT211" s="263"/>
      <c r="GU211" s="263"/>
      <c r="GV211" s="263"/>
      <c r="GW211" s="263"/>
      <c r="GX211" s="263"/>
      <c r="GY211" s="263"/>
      <c r="GZ211" s="263"/>
      <c r="HA211" s="263"/>
      <c r="HB211" s="263"/>
      <c r="HC211" s="263"/>
      <c r="HD211" s="263"/>
      <c r="HE211" s="263"/>
      <c r="HF211" s="263"/>
      <c r="HG211" s="263"/>
      <c r="HH211" s="263"/>
      <c r="HI211" s="263"/>
      <c r="HJ211" s="263"/>
      <c r="HK211" s="263"/>
      <c r="HL211" s="263"/>
      <c r="HM211" s="263"/>
      <c r="HN211" s="263"/>
      <c r="HO211" s="263"/>
      <c r="HP211" s="263"/>
      <c r="HQ211" s="263"/>
      <c r="HR211" s="263"/>
      <c r="HS211" s="263"/>
      <c r="HT211" s="263"/>
      <c r="HU211" s="263"/>
      <c r="HV211" s="263"/>
      <c r="HW211" s="263"/>
      <c r="HX211" s="263"/>
      <c r="HY211" s="263"/>
      <c r="HZ211" s="263"/>
      <c r="IA211" s="263"/>
      <c r="IB211" s="263"/>
      <c r="IC211" s="263"/>
      <c r="ID211" s="263"/>
      <c r="IE211" s="263"/>
      <c r="IF211" s="263"/>
      <c r="IG211" s="263"/>
      <c r="IH211" s="263"/>
      <c r="II211" s="263"/>
      <c r="IJ211" s="263"/>
      <c r="IK211" s="263"/>
      <c r="IL211" s="263"/>
      <c r="IM211" s="263"/>
      <c r="IN211" s="263"/>
      <c r="IO211" s="263"/>
      <c r="IP211" s="263"/>
      <c r="IQ211" s="263"/>
      <c r="IR211" s="263"/>
      <c r="IS211" s="263"/>
      <c r="IT211" s="263"/>
      <c r="IU211" s="263"/>
      <c r="IV211" s="263"/>
    </row>
    <row r="212" spans="1:256" s="264" customFormat="1">
      <c r="A212" s="263" t="s">
        <v>458</v>
      </c>
      <c r="B212" s="264">
        <v>2.2000000000000002</v>
      </c>
      <c r="C212" s="264">
        <v>4.8</v>
      </c>
      <c r="D212" s="264">
        <v>3</v>
      </c>
      <c r="E212" s="264">
        <v>1.3125</v>
      </c>
      <c r="F212" s="264">
        <v>1.27118591</v>
      </c>
      <c r="G212" s="264">
        <v>17</v>
      </c>
      <c r="H212" s="263">
        <v>1</v>
      </c>
      <c r="I212" s="263"/>
      <c r="J212" s="263"/>
      <c r="K212" s="263"/>
      <c r="L212" s="263"/>
      <c r="M212" s="263"/>
      <c r="N212" s="263"/>
      <c r="O212" s="263"/>
      <c r="P212" s="263"/>
      <c r="Q212" s="263"/>
      <c r="R212" s="263"/>
      <c r="S212" s="263"/>
      <c r="T212" s="263"/>
      <c r="U212" s="263"/>
      <c r="V212" s="263"/>
      <c r="W212" s="263"/>
      <c r="X212" s="263"/>
      <c r="Y212" s="263"/>
      <c r="Z212" s="263"/>
      <c r="AA212" s="263"/>
      <c r="AB212" s="263"/>
      <c r="AC212" s="263"/>
      <c r="AD212" s="263"/>
      <c r="AE212" s="263"/>
      <c r="AF212" s="263"/>
      <c r="AG212" s="263"/>
      <c r="AH212" s="263"/>
      <c r="AI212" s="263"/>
      <c r="AJ212" s="263"/>
      <c r="AK212" s="263"/>
      <c r="AL212" s="263"/>
      <c r="AM212" s="263"/>
      <c r="AN212" s="263"/>
      <c r="AO212" s="263"/>
      <c r="AP212" s="263"/>
      <c r="AQ212" s="263"/>
      <c r="AR212" s="263"/>
      <c r="AS212" s="263"/>
      <c r="AT212" s="263"/>
      <c r="AU212" s="263"/>
      <c r="AV212" s="263"/>
      <c r="AW212" s="263"/>
      <c r="AX212" s="263"/>
      <c r="AY212" s="263"/>
      <c r="AZ212" s="263"/>
      <c r="BA212" s="263"/>
      <c r="BB212" s="263"/>
      <c r="BC212" s="263"/>
      <c r="BD212" s="263"/>
      <c r="BE212" s="263"/>
      <c r="BF212" s="263"/>
      <c r="BG212" s="263"/>
      <c r="BH212" s="263"/>
      <c r="BI212" s="263"/>
      <c r="BJ212" s="263"/>
      <c r="BK212" s="263"/>
      <c r="BL212" s="263"/>
      <c r="BM212" s="263"/>
      <c r="BN212" s="263"/>
      <c r="BO212" s="263"/>
      <c r="BP212" s="263"/>
      <c r="BQ212" s="263"/>
      <c r="BR212" s="263"/>
      <c r="BS212" s="263"/>
      <c r="BT212" s="263"/>
      <c r="BU212" s="263"/>
      <c r="BV212" s="263"/>
      <c r="BW212" s="263"/>
      <c r="BX212" s="263"/>
      <c r="BY212" s="263"/>
      <c r="BZ212" s="263"/>
      <c r="CA212" s="263"/>
      <c r="CB212" s="263"/>
      <c r="CC212" s="263"/>
      <c r="CD212" s="263"/>
      <c r="CE212" s="263"/>
      <c r="CF212" s="263"/>
      <c r="CG212" s="263"/>
      <c r="CH212" s="263"/>
      <c r="CI212" s="263"/>
      <c r="CJ212" s="263"/>
      <c r="CK212" s="263"/>
      <c r="CL212" s="263"/>
      <c r="CM212" s="263"/>
      <c r="CN212" s="263"/>
      <c r="CO212" s="263"/>
      <c r="CP212" s="263"/>
      <c r="CQ212" s="263"/>
      <c r="CR212" s="263"/>
      <c r="CS212" s="263"/>
      <c r="CT212" s="263"/>
      <c r="CU212" s="263"/>
      <c r="CV212" s="263"/>
      <c r="CW212" s="263"/>
      <c r="CX212" s="263"/>
      <c r="CY212" s="263"/>
      <c r="CZ212" s="263"/>
      <c r="DA212" s="263"/>
      <c r="DB212" s="263"/>
      <c r="DC212" s="263"/>
      <c r="DD212" s="263"/>
      <c r="DE212" s="263"/>
      <c r="DF212" s="263"/>
      <c r="DG212" s="263"/>
      <c r="DH212" s="263"/>
      <c r="DI212" s="263"/>
      <c r="DJ212" s="263"/>
      <c r="DK212" s="263"/>
      <c r="DL212" s="263"/>
      <c r="DM212" s="263"/>
      <c r="DN212" s="263"/>
      <c r="DO212" s="263"/>
      <c r="DP212" s="263"/>
      <c r="DQ212" s="263"/>
      <c r="DR212" s="263"/>
      <c r="DS212" s="263"/>
      <c r="DT212" s="263"/>
      <c r="DU212" s="263"/>
      <c r="DV212" s="263"/>
      <c r="DW212" s="263"/>
      <c r="DX212" s="263"/>
      <c r="DY212" s="263"/>
      <c r="DZ212" s="263"/>
      <c r="EA212" s="263"/>
      <c r="EB212" s="263"/>
      <c r="EC212" s="263"/>
      <c r="ED212" s="263"/>
      <c r="EE212" s="263"/>
      <c r="EF212" s="263"/>
      <c r="EG212" s="263"/>
      <c r="EH212" s="263"/>
      <c r="EI212" s="263"/>
      <c r="EJ212" s="263"/>
      <c r="EK212" s="263"/>
      <c r="EL212" s="263"/>
      <c r="EM212" s="263"/>
      <c r="EN212" s="263"/>
      <c r="EO212" s="263"/>
      <c r="EP212" s="263"/>
      <c r="EQ212" s="263"/>
      <c r="ER212" s="263"/>
      <c r="ES212" s="263"/>
      <c r="ET212" s="263"/>
      <c r="EU212" s="263"/>
      <c r="EV212" s="263"/>
      <c r="EW212" s="263"/>
      <c r="EX212" s="263"/>
      <c r="EY212" s="263"/>
      <c r="EZ212" s="263"/>
      <c r="FA212" s="263"/>
      <c r="FB212" s="263"/>
      <c r="FC212" s="263"/>
      <c r="FD212" s="263"/>
      <c r="FE212" s="263"/>
      <c r="FF212" s="263"/>
      <c r="FG212" s="263"/>
      <c r="FH212" s="263"/>
      <c r="FI212" s="263"/>
      <c r="FJ212" s="263"/>
      <c r="FK212" s="263"/>
      <c r="FL212" s="263"/>
      <c r="FM212" s="263"/>
      <c r="FN212" s="263"/>
      <c r="FO212" s="263"/>
      <c r="FP212" s="263"/>
      <c r="FQ212" s="263"/>
      <c r="FR212" s="263"/>
      <c r="FS212" s="263"/>
      <c r="FT212" s="263"/>
      <c r="FU212" s="263"/>
      <c r="FV212" s="263"/>
      <c r="FW212" s="263"/>
      <c r="FX212" s="263"/>
      <c r="FY212" s="263"/>
      <c r="FZ212" s="263"/>
      <c r="GA212" s="263"/>
      <c r="GB212" s="263"/>
      <c r="GC212" s="263"/>
      <c r="GD212" s="263"/>
      <c r="GE212" s="263"/>
      <c r="GF212" s="263"/>
      <c r="GG212" s="263"/>
      <c r="GH212" s="263"/>
      <c r="GI212" s="263"/>
      <c r="GJ212" s="263"/>
      <c r="GK212" s="263"/>
      <c r="GL212" s="263"/>
      <c r="GM212" s="263"/>
      <c r="GN212" s="263"/>
      <c r="GO212" s="263"/>
      <c r="GP212" s="263"/>
      <c r="GQ212" s="263"/>
      <c r="GR212" s="263"/>
      <c r="GS212" s="263"/>
      <c r="GT212" s="263"/>
      <c r="GU212" s="263"/>
      <c r="GV212" s="263"/>
      <c r="GW212" s="263"/>
      <c r="GX212" s="263"/>
      <c r="GY212" s="263"/>
      <c r="GZ212" s="263"/>
      <c r="HA212" s="263"/>
      <c r="HB212" s="263"/>
      <c r="HC212" s="263"/>
      <c r="HD212" s="263"/>
      <c r="HE212" s="263"/>
      <c r="HF212" s="263"/>
      <c r="HG212" s="263"/>
      <c r="HH212" s="263"/>
      <c r="HI212" s="263"/>
      <c r="HJ212" s="263"/>
      <c r="HK212" s="263"/>
      <c r="HL212" s="263"/>
      <c r="HM212" s="263"/>
      <c r="HN212" s="263"/>
      <c r="HO212" s="263"/>
      <c r="HP212" s="263"/>
      <c r="HQ212" s="263"/>
      <c r="HR212" s="263"/>
      <c r="HS212" s="263"/>
      <c r="HT212" s="263"/>
      <c r="HU212" s="263"/>
      <c r="HV212" s="263"/>
      <c r="HW212" s="263"/>
      <c r="HX212" s="263"/>
      <c r="HY212" s="263"/>
      <c r="HZ212" s="263"/>
      <c r="IA212" s="263"/>
      <c r="IB212" s="263"/>
      <c r="IC212" s="263"/>
      <c r="ID212" s="263"/>
      <c r="IE212" s="263"/>
      <c r="IF212" s="263"/>
      <c r="IG212" s="263"/>
      <c r="IH212" s="263"/>
      <c r="II212" s="263"/>
      <c r="IJ212" s="263"/>
      <c r="IK212" s="263"/>
      <c r="IL212" s="263"/>
      <c r="IM212" s="263"/>
      <c r="IN212" s="263"/>
      <c r="IO212" s="263"/>
      <c r="IP212" s="263"/>
      <c r="IQ212" s="263"/>
      <c r="IR212" s="263"/>
      <c r="IS212" s="263"/>
      <c r="IT212" s="263"/>
      <c r="IU212" s="263"/>
      <c r="IV212" s="263"/>
    </row>
    <row r="213" spans="1:256" s="264" customFormat="1">
      <c r="A213" s="263" t="s">
        <v>458</v>
      </c>
      <c r="B213" s="264">
        <v>2.6</v>
      </c>
      <c r="C213" s="264">
        <v>3.2</v>
      </c>
      <c r="D213" s="264">
        <v>2</v>
      </c>
      <c r="E213" s="264">
        <v>1.1088888889999999</v>
      </c>
      <c r="F213" s="264">
        <v>1.3048579</v>
      </c>
      <c r="G213" s="264">
        <v>13</v>
      </c>
      <c r="H213" s="263">
        <v>4</v>
      </c>
      <c r="I213" s="263"/>
      <c r="J213" s="283"/>
      <c r="K213" s="283"/>
      <c r="L213" s="283"/>
      <c r="M213" s="283"/>
      <c r="N213" s="283"/>
      <c r="O213" s="283"/>
      <c r="P213" s="283"/>
      <c r="Q213" s="283"/>
      <c r="R213" s="283"/>
      <c r="S213" s="263"/>
      <c r="T213" s="263"/>
      <c r="U213" s="263"/>
      <c r="V213" s="263"/>
      <c r="W213" s="263"/>
      <c r="X213" s="263"/>
      <c r="Y213" s="263"/>
      <c r="Z213" s="263"/>
      <c r="AA213" s="263"/>
      <c r="AB213" s="263"/>
      <c r="AC213" s="263"/>
      <c r="AD213" s="263"/>
      <c r="AE213" s="263"/>
      <c r="AF213" s="263"/>
      <c r="AG213" s="263"/>
      <c r="AH213" s="263"/>
      <c r="AI213" s="263"/>
      <c r="AJ213" s="263"/>
      <c r="AK213" s="263"/>
      <c r="AL213" s="263"/>
      <c r="AM213" s="263"/>
      <c r="AN213" s="263"/>
      <c r="AO213" s="263"/>
      <c r="AP213" s="263"/>
      <c r="AQ213" s="263"/>
      <c r="AR213" s="263"/>
      <c r="AS213" s="263"/>
      <c r="AT213" s="263"/>
      <c r="AU213" s="263"/>
      <c r="AV213" s="263"/>
      <c r="AW213" s="263"/>
      <c r="AX213" s="263"/>
      <c r="AY213" s="263"/>
      <c r="AZ213" s="263"/>
      <c r="BA213" s="263"/>
      <c r="BB213" s="263"/>
      <c r="BC213" s="263"/>
      <c r="BD213" s="263"/>
      <c r="BE213" s="263"/>
      <c r="BF213" s="263"/>
      <c r="BG213" s="263"/>
      <c r="BH213" s="263"/>
      <c r="BI213" s="263"/>
      <c r="BJ213" s="263"/>
      <c r="BK213" s="263"/>
      <c r="BL213" s="263"/>
      <c r="BM213" s="263"/>
      <c r="BN213" s="263"/>
      <c r="BO213" s="263"/>
      <c r="BP213" s="263"/>
      <c r="BQ213" s="263"/>
      <c r="BR213" s="263"/>
      <c r="BS213" s="263"/>
      <c r="BT213" s="263"/>
      <c r="BU213" s="263"/>
      <c r="BV213" s="263"/>
      <c r="BW213" s="263"/>
      <c r="BX213" s="263"/>
      <c r="BY213" s="263"/>
      <c r="BZ213" s="263"/>
      <c r="CA213" s="263"/>
      <c r="CB213" s="263"/>
      <c r="CC213" s="263"/>
      <c r="CD213" s="263"/>
      <c r="CE213" s="263"/>
      <c r="CF213" s="263"/>
      <c r="CG213" s="263"/>
      <c r="CH213" s="263"/>
      <c r="CI213" s="263"/>
      <c r="CJ213" s="263"/>
      <c r="CK213" s="263"/>
      <c r="CL213" s="263"/>
      <c r="CM213" s="263"/>
      <c r="CN213" s="263"/>
      <c r="CO213" s="263"/>
      <c r="CP213" s="263"/>
      <c r="CQ213" s="263"/>
      <c r="CR213" s="263"/>
      <c r="CS213" s="263"/>
      <c r="CT213" s="263"/>
      <c r="CU213" s="263"/>
      <c r="CV213" s="263"/>
      <c r="CW213" s="263"/>
      <c r="CX213" s="263"/>
      <c r="CY213" s="263"/>
      <c r="CZ213" s="263"/>
      <c r="DA213" s="263"/>
      <c r="DB213" s="263"/>
      <c r="DC213" s="263"/>
      <c r="DD213" s="263"/>
      <c r="DE213" s="263"/>
      <c r="DF213" s="263"/>
      <c r="DG213" s="263"/>
      <c r="DH213" s="263"/>
      <c r="DI213" s="263"/>
      <c r="DJ213" s="263"/>
      <c r="DK213" s="263"/>
      <c r="DL213" s="263"/>
      <c r="DM213" s="263"/>
      <c r="DN213" s="263"/>
      <c r="DO213" s="263"/>
      <c r="DP213" s="263"/>
      <c r="DQ213" s="263"/>
      <c r="DR213" s="263"/>
      <c r="DS213" s="263"/>
      <c r="DT213" s="263"/>
      <c r="DU213" s="263"/>
      <c r="DV213" s="263"/>
      <c r="DW213" s="263"/>
      <c r="DX213" s="263"/>
      <c r="DY213" s="263"/>
      <c r="DZ213" s="263"/>
      <c r="EA213" s="263"/>
      <c r="EB213" s="263"/>
      <c r="EC213" s="263"/>
      <c r="ED213" s="263"/>
      <c r="EE213" s="263"/>
      <c r="EF213" s="263"/>
      <c r="EG213" s="263"/>
      <c r="EH213" s="263"/>
      <c r="EI213" s="263"/>
      <c r="EJ213" s="263"/>
      <c r="EK213" s="263"/>
      <c r="EL213" s="263"/>
      <c r="EM213" s="263"/>
      <c r="EN213" s="263"/>
      <c r="EO213" s="263"/>
      <c r="EP213" s="263"/>
      <c r="EQ213" s="263"/>
      <c r="ER213" s="263"/>
      <c r="ES213" s="263"/>
      <c r="ET213" s="263"/>
      <c r="EU213" s="263"/>
      <c r="EV213" s="263"/>
      <c r="EW213" s="263"/>
      <c r="EX213" s="263"/>
      <c r="EY213" s="263"/>
      <c r="EZ213" s="263"/>
      <c r="FA213" s="263"/>
      <c r="FB213" s="263"/>
      <c r="FC213" s="263"/>
      <c r="FD213" s="263"/>
      <c r="FE213" s="263"/>
      <c r="FF213" s="263"/>
      <c r="FG213" s="263"/>
      <c r="FH213" s="263"/>
      <c r="FI213" s="263"/>
      <c r="FJ213" s="263"/>
      <c r="FK213" s="263"/>
      <c r="FL213" s="263"/>
      <c r="FM213" s="263"/>
      <c r="FN213" s="263"/>
      <c r="FO213" s="263"/>
      <c r="FP213" s="263"/>
      <c r="FQ213" s="263"/>
      <c r="FR213" s="263"/>
      <c r="FS213" s="263"/>
      <c r="FT213" s="263"/>
      <c r="FU213" s="263"/>
      <c r="FV213" s="263"/>
      <c r="FW213" s="263"/>
      <c r="FX213" s="263"/>
      <c r="FY213" s="263"/>
      <c r="FZ213" s="263"/>
      <c r="GA213" s="263"/>
      <c r="GB213" s="263"/>
      <c r="GC213" s="263"/>
      <c r="GD213" s="263"/>
      <c r="GE213" s="263"/>
      <c r="GF213" s="263"/>
      <c r="GG213" s="263"/>
      <c r="GH213" s="263"/>
      <c r="GI213" s="263"/>
      <c r="GJ213" s="263"/>
      <c r="GK213" s="263"/>
      <c r="GL213" s="263"/>
      <c r="GM213" s="263"/>
      <c r="GN213" s="263"/>
      <c r="GO213" s="263"/>
      <c r="GP213" s="263"/>
      <c r="GQ213" s="263"/>
      <c r="GR213" s="263"/>
      <c r="GS213" s="263"/>
      <c r="GT213" s="263"/>
      <c r="GU213" s="263"/>
      <c r="GV213" s="263"/>
      <c r="GW213" s="263"/>
      <c r="GX213" s="263"/>
      <c r="GY213" s="263"/>
      <c r="GZ213" s="263"/>
      <c r="HA213" s="263"/>
      <c r="HB213" s="263"/>
      <c r="HC213" s="263"/>
      <c r="HD213" s="263"/>
      <c r="HE213" s="263"/>
      <c r="HF213" s="263"/>
      <c r="HG213" s="263"/>
      <c r="HH213" s="263"/>
      <c r="HI213" s="263"/>
      <c r="HJ213" s="263"/>
      <c r="HK213" s="263"/>
      <c r="HL213" s="263"/>
      <c r="HM213" s="263"/>
      <c r="HN213" s="263"/>
      <c r="HO213" s="263"/>
      <c r="HP213" s="263"/>
      <c r="HQ213" s="263"/>
      <c r="HR213" s="263"/>
      <c r="HS213" s="263"/>
      <c r="HT213" s="263"/>
      <c r="HU213" s="263"/>
      <c r="HV213" s="263"/>
      <c r="HW213" s="263"/>
      <c r="HX213" s="263"/>
      <c r="HY213" s="263"/>
      <c r="HZ213" s="263"/>
      <c r="IA213" s="263"/>
      <c r="IB213" s="263"/>
      <c r="IC213" s="263"/>
      <c r="ID213" s="263"/>
      <c r="IE213" s="263"/>
      <c r="IF213" s="263"/>
      <c r="IG213" s="263"/>
      <c r="IH213" s="263"/>
      <c r="II213" s="263"/>
      <c r="IJ213" s="263"/>
      <c r="IK213" s="263"/>
      <c r="IL213" s="263"/>
      <c r="IM213" s="263"/>
      <c r="IN213" s="263"/>
      <c r="IO213" s="263"/>
      <c r="IP213" s="263"/>
      <c r="IQ213" s="263"/>
      <c r="IR213" s="263"/>
      <c r="IS213" s="263"/>
      <c r="IT213" s="263"/>
      <c r="IU213" s="263"/>
      <c r="IV213" s="263"/>
    </row>
    <row r="214" spans="1:256" s="264" customFormat="1">
      <c r="A214" s="283" t="s">
        <v>458</v>
      </c>
      <c r="B214" s="264">
        <v>2.6</v>
      </c>
      <c r="C214" s="264">
        <v>4.25</v>
      </c>
      <c r="D214" s="264">
        <v>3</v>
      </c>
      <c r="E214" s="264">
        <v>1.3</v>
      </c>
      <c r="F214" s="264">
        <v>1.7782608099999999</v>
      </c>
      <c r="G214" s="264">
        <v>16</v>
      </c>
      <c r="H214" s="283">
        <v>2</v>
      </c>
      <c r="I214" s="283"/>
      <c r="J214" s="265" t="s">
        <v>515</v>
      </c>
      <c r="K214" s="265">
        <f t="shared" ref="K214:Q214" si="23">AVERAGE(B215:B224)</f>
        <v>4.9649999999999999</v>
      </c>
      <c r="L214" s="265">
        <f t="shared" si="23"/>
        <v>7.5650000000000004</v>
      </c>
      <c r="M214" s="265">
        <f t="shared" si="23"/>
        <v>2.6</v>
      </c>
      <c r="N214" s="265">
        <f t="shared" si="23"/>
        <v>1.2888111153000001</v>
      </c>
      <c r="O214" s="265">
        <f t="shared" si="23"/>
        <v>1.509263198976474</v>
      </c>
      <c r="P214" s="265">
        <f t="shared" si="23"/>
        <v>16.3</v>
      </c>
      <c r="Q214" s="265">
        <f t="shared" si="23"/>
        <v>3.3</v>
      </c>
      <c r="R214" s="265"/>
      <c r="S214" s="283"/>
      <c r="T214" s="283"/>
      <c r="U214" s="283"/>
      <c r="V214" s="283"/>
      <c r="W214" s="283"/>
      <c r="X214" s="283"/>
      <c r="Y214" s="283"/>
      <c r="Z214" s="283"/>
      <c r="AA214" s="283"/>
      <c r="AB214" s="283"/>
      <c r="AC214" s="283"/>
      <c r="AD214" s="283"/>
      <c r="AE214" s="283"/>
      <c r="AF214" s="283"/>
      <c r="AG214" s="283"/>
      <c r="AH214" s="283"/>
      <c r="AI214" s="283"/>
      <c r="AJ214" s="283"/>
      <c r="AK214" s="283"/>
      <c r="AL214" s="283"/>
      <c r="AM214" s="283"/>
      <c r="AN214" s="283"/>
      <c r="AO214" s="283"/>
      <c r="AP214" s="283"/>
      <c r="AQ214" s="283"/>
      <c r="AR214" s="283"/>
      <c r="AS214" s="283"/>
      <c r="AT214" s="283"/>
      <c r="AU214" s="283"/>
      <c r="AV214" s="283"/>
      <c r="AW214" s="283"/>
      <c r="AX214" s="283"/>
      <c r="AY214" s="283"/>
      <c r="AZ214" s="283"/>
      <c r="BA214" s="283"/>
      <c r="BB214" s="283"/>
      <c r="BC214" s="283"/>
      <c r="BD214" s="283"/>
      <c r="BE214" s="283"/>
      <c r="BF214" s="283"/>
      <c r="BG214" s="283"/>
      <c r="BH214" s="283"/>
      <c r="BI214" s="283"/>
      <c r="BJ214" s="283"/>
      <c r="BK214" s="283"/>
      <c r="BL214" s="283"/>
      <c r="BM214" s="283"/>
      <c r="BN214" s="283"/>
      <c r="BO214" s="283"/>
      <c r="BP214" s="283"/>
      <c r="BQ214" s="283"/>
      <c r="BR214" s="283"/>
      <c r="BS214" s="283"/>
      <c r="BT214" s="283"/>
      <c r="BU214" s="283"/>
      <c r="BV214" s="283"/>
      <c r="BW214" s="283"/>
      <c r="BX214" s="283"/>
      <c r="BY214" s="283"/>
      <c r="BZ214" s="283"/>
      <c r="CA214" s="283"/>
      <c r="CB214" s="283"/>
      <c r="CC214" s="283"/>
      <c r="CD214" s="283"/>
      <c r="CE214" s="283"/>
      <c r="CF214" s="283"/>
      <c r="CG214" s="283"/>
      <c r="CH214" s="283"/>
      <c r="CI214" s="283"/>
      <c r="CJ214" s="283"/>
      <c r="CK214" s="283"/>
      <c r="CL214" s="283"/>
      <c r="CM214" s="283"/>
      <c r="CN214" s="283"/>
      <c r="CO214" s="283"/>
      <c r="CP214" s="283"/>
      <c r="CQ214" s="283"/>
      <c r="CR214" s="283"/>
      <c r="CS214" s="283"/>
      <c r="CT214" s="283"/>
      <c r="CU214" s="283"/>
      <c r="CV214" s="283"/>
      <c r="CW214" s="283"/>
      <c r="CX214" s="283"/>
      <c r="CY214" s="283"/>
      <c r="CZ214" s="283"/>
      <c r="DA214" s="283"/>
      <c r="DB214" s="283"/>
      <c r="DC214" s="283"/>
      <c r="DD214" s="283"/>
      <c r="DE214" s="283"/>
      <c r="DF214" s="283"/>
      <c r="DG214" s="283"/>
      <c r="DH214" s="283"/>
      <c r="DI214" s="283"/>
      <c r="DJ214" s="283"/>
      <c r="DK214" s="283"/>
      <c r="DL214" s="283"/>
      <c r="DM214" s="283"/>
      <c r="DN214" s="283"/>
      <c r="DO214" s="283"/>
      <c r="DP214" s="283"/>
      <c r="DQ214" s="283"/>
      <c r="DR214" s="283"/>
      <c r="DS214" s="283"/>
      <c r="DT214" s="283"/>
      <c r="DU214" s="283"/>
      <c r="DV214" s="283"/>
      <c r="DW214" s="283"/>
      <c r="DX214" s="283"/>
      <c r="DY214" s="283"/>
      <c r="DZ214" s="283"/>
      <c r="EA214" s="283"/>
      <c r="EB214" s="283"/>
      <c r="EC214" s="283"/>
      <c r="ED214" s="283"/>
      <c r="EE214" s="283"/>
      <c r="EF214" s="283"/>
      <c r="EG214" s="283"/>
      <c r="EH214" s="283"/>
      <c r="EI214" s="283"/>
      <c r="EJ214" s="283"/>
      <c r="EK214" s="283"/>
      <c r="EL214" s="283"/>
      <c r="EM214" s="283"/>
      <c r="EN214" s="283"/>
      <c r="EO214" s="283"/>
      <c r="EP214" s="283"/>
      <c r="EQ214" s="283"/>
      <c r="ER214" s="283"/>
      <c r="ES214" s="283"/>
      <c r="ET214" s="283"/>
      <c r="EU214" s="283"/>
      <c r="EV214" s="283"/>
      <c r="EW214" s="283"/>
      <c r="EX214" s="283"/>
      <c r="EY214" s="283"/>
      <c r="EZ214" s="283"/>
      <c r="FA214" s="283"/>
      <c r="FB214" s="283"/>
      <c r="FC214" s="283"/>
      <c r="FD214" s="283"/>
      <c r="FE214" s="283"/>
      <c r="FF214" s="283"/>
      <c r="FG214" s="283"/>
      <c r="FH214" s="283"/>
      <c r="FI214" s="283"/>
      <c r="FJ214" s="283"/>
      <c r="FK214" s="283"/>
      <c r="FL214" s="283"/>
      <c r="FM214" s="283"/>
      <c r="FN214" s="283"/>
      <c r="FO214" s="283"/>
      <c r="FP214" s="283"/>
      <c r="FQ214" s="283"/>
      <c r="FR214" s="283"/>
      <c r="FS214" s="283"/>
      <c r="FT214" s="283"/>
      <c r="FU214" s="283"/>
      <c r="FV214" s="283"/>
      <c r="FW214" s="283"/>
      <c r="FX214" s="283"/>
      <c r="FY214" s="283"/>
      <c r="FZ214" s="283"/>
      <c r="GA214" s="283"/>
      <c r="GB214" s="283"/>
      <c r="GC214" s="283"/>
      <c r="GD214" s="283"/>
      <c r="GE214" s="283"/>
      <c r="GF214" s="283"/>
      <c r="GG214" s="283"/>
      <c r="GH214" s="283"/>
      <c r="GI214" s="283"/>
      <c r="GJ214" s="283"/>
      <c r="GK214" s="283"/>
      <c r="GL214" s="283"/>
      <c r="GM214" s="283"/>
      <c r="GN214" s="283"/>
      <c r="GO214" s="283"/>
      <c r="GP214" s="283"/>
      <c r="GQ214" s="283"/>
      <c r="GR214" s="283"/>
      <c r="GS214" s="283"/>
      <c r="GT214" s="283"/>
      <c r="GU214" s="283"/>
      <c r="GV214" s="283"/>
      <c r="GW214" s="283"/>
      <c r="GX214" s="283"/>
      <c r="GY214" s="283"/>
      <c r="GZ214" s="283"/>
      <c r="HA214" s="283"/>
      <c r="HB214" s="283"/>
      <c r="HC214" s="283"/>
      <c r="HD214" s="283"/>
      <c r="HE214" s="283"/>
      <c r="HF214" s="283"/>
      <c r="HG214" s="283"/>
      <c r="HH214" s="283"/>
      <c r="HI214" s="283"/>
      <c r="HJ214" s="283"/>
      <c r="HK214" s="283"/>
      <c r="HL214" s="283"/>
      <c r="HM214" s="283"/>
      <c r="HN214" s="283"/>
      <c r="HO214" s="283"/>
      <c r="HP214" s="283"/>
      <c r="HQ214" s="283"/>
      <c r="HR214" s="283"/>
      <c r="HS214" s="283"/>
      <c r="HT214" s="283"/>
      <c r="HU214" s="283"/>
      <c r="HV214" s="283"/>
      <c r="HW214" s="283"/>
      <c r="HX214" s="283"/>
      <c r="HY214" s="283"/>
      <c r="HZ214" s="283"/>
      <c r="IA214" s="283"/>
      <c r="IB214" s="283"/>
      <c r="IC214" s="283"/>
      <c r="ID214" s="283"/>
      <c r="IE214" s="283"/>
      <c r="IF214" s="283"/>
      <c r="IG214" s="283"/>
      <c r="IH214" s="283"/>
      <c r="II214" s="283"/>
      <c r="IJ214" s="283"/>
      <c r="IK214" s="283"/>
      <c r="IL214" s="283"/>
      <c r="IM214" s="283"/>
      <c r="IN214" s="283"/>
      <c r="IO214" s="283"/>
      <c r="IP214" s="283"/>
      <c r="IQ214" s="283"/>
      <c r="IR214" s="283"/>
      <c r="IS214" s="283"/>
      <c r="IT214" s="283"/>
      <c r="IU214" s="283"/>
      <c r="IV214" s="283"/>
    </row>
    <row r="215" spans="1:256" s="240" customFormat="1">
      <c r="A215" s="265" t="s">
        <v>515</v>
      </c>
      <c r="B215" s="265">
        <v>13</v>
      </c>
      <c r="C215" s="265">
        <v>16</v>
      </c>
      <c r="D215" s="240">
        <v>2</v>
      </c>
      <c r="E215" s="265">
        <v>1.2</v>
      </c>
      <c r="F215" s="240">
        <v>1.4392092076043614</v>
      </c>
      <c r="G215" s="265">
        <v>11</v>
      </c>
      <c r="H215" s="265">
        <v>1</v>
      </c>
      <c r="I215" s="265"/>
      <c r="J215" s="82" t="s">
        <v>344</v>
      </c>
      <c r="K215" s="265">
        <f t="shared" ref="K215:Q215" si="24">AVERAGE(B225:B226)</f>
        <v>2.2000000000000002</v>
      </c>
      <c r="L215" s="265">
        <f t="shared" si="24"/>
        <v>4.8</v>
      </c>
      <c r="M215" s="265">
        <f t="shared" si="24"/>
        <v>3</v>
      </c>
      <c r="N215" s="265">
        <f t="shared" si="24"/>
        <v>1.3126388900000001</v>
      </c>
      <c r="O215" s="265">
        <f t="shared" si="24"/>
        <v>1.2710698300000001</v>
      </c>
      <c r="P215" s="265">
        <f t="shared" si="24"/>
        <v>16</v>
      </c>
      <c r="Q215" s="265">
        <f t="shared" si="24"/>
        <v>1.5</v>
      </c>
      <c r="R215" s="265"/>
      <c r="S215" s="265"/>
      <c r="T215" s="265"/>
      <c r="U215" s="265"/>
      <c r="V215" s="265"/>
      <c r="W215" s="265"/>
      <c r="X215" s="265"/>
      <c r="Y215" s="265"/>
      <c r="Z215" s="265"/>
      <c r="AA215" s="265"/>
      <c r="AB215" s="265"/>
      <c r="AC215" s="265"/>
      <c r="AD215" s="265"/>
      <c r="AE215" s="265"/>
      <c r="AF215" s="265"/>
      <c r="AG215" s="265"/>
      <c r="AH215" s="265"/>
      <c r="AI215" s="265"/>
      <c r="AJ215" s="265"/>
      <c r="AK215" s="265"/>
      <c r="AL215" s="265"/>
      <c r="AM215" s="265"/>
      <c r="AN215" s="265"/>
      <c r="AO215" s="265"/>
      <c r="AP215" s="265"/>
      <c r="AQ215" s="265"/>
      <c r="AR215" s="265"/>
      <c r="AS215" s="265"/>
      <c r="AT215" s="265"/>
      <c r="AU215" s="265"/>
      <c r="AV215" s="265"/>
      <c r="AW215" s="265"/>
      <c r="AX215" s="265"/>
      <c r="AY215" s="265"/>
      <c r="AZ215" s="265"/>
      <c r="BA215" s="265"/>
      <c r="BB215" s="265"/>
      <c r="BC215" s="265"/>
      <c r="BD215" s="265"/>
      <c r="BE215" s="265"/>
      <c r="BF215" s="265"/>
      <c r="BG215" s="265"/>
      <c r="BH215" s="265"/>
      <c r="BI215" s="265"/>
      <c r="BJ215" s="265"/>
      <c r="BK215" s="265"/>
      <c r="BL215" s="265"/>
      <c r="BM215" s="265"/>
      <c r="BN215" s="265"/>
      <c r="BO215" s="265"/>
      <c r="BP215" s="265"/>
      <c r="BQ215" s="265"/>
      <c r="BR215" s="265"/>
      <c r="BS215" s="265"/>
      <c r="BT215" s="265"/>
      <c r="BU215" s="265"/>
      <c r="BV215" s="265"/>
      <c r="BW215" s="265"/>
      <c r="BX215" s="265"/>
      <c r="BY215" s="265"/>
      <c r="BZ215" s="265"/>
      <c r="CA215" s="265"/>
      <c r="CB215" s="265"/>
      <c r="CC215" s="265"/>
      <c r="CD215" s="265"/>
      <c r="CE215" s="265"/>
      <c r="CF215" s="265"/>
      <c r="CG215" s="265"/>
      <c r="CH215" s="265"/>
      <c r="CI215" s="265"/>
      <c r="CJ215" s="265"/>
      <c r="CK215" s="265"/>
      <c r="CL215" s="265"/>
      <c r="CM215" s="265"/>
      <c r="CN215" s="265"/>
      <c r="CO215" s="265"/>
      <c r="CP215" s="265"/>
      <c r="CQ215" s="265"/>
      <c r="CR215" s="265"/>
      <c r="CS215" s="265"/>
      <c r="CT215" s="265"/>
      <c r="CU215" s="265"/>
      <c r="CV215" s="265"/>
      <c r="CW215" s="265"/>
      <c r="CX215" s="265"/>
      <c r="CY215" s="265"/>
      <c r="CZ215" s="265"/>
      <c r="DA215" s="265"/>
      <c r="DB215" s="265"/>
      <c r="DC215" s="265"/>
      <c r="DD215" s="265"/>
      <c r="DE215" s="265"/>
      <c r="DF215" s="265"/>
      <c r="DG215" s="265"/>
      <c r="DH215" s="265"/>
      <c r="DI215" s="265"/>
      <c r="DJ215" s="265"/>
      <c r="DK215" s="265"/>
      <c r="DL215" s="265"/>
      <c r="DM215" s="265"/>
      <c r="DN215" s="265"/>
      <c r="DO215" s="265"/>
      <c r="DP215" s="265"/>
      <c r="DQ215" s="265"/>
      <c r="DR215" s="265"/>
      <c r="DS215" s="265"/>
      <c r="DT215" s="265"/>
      <c r="DU215" s="265"/>
      <c r="DV215" s="265"/>
      <c r="DW215" s="265"/>
      <c r="DX215" s="265"/>
      <c r="DY215" s="265"/>
      <c r="DZ215" s="265"/>
      <c r="EA215" s="265"/>
      <c r="EB215" s="265"/>
      <c r="EC215" s="265"/>
      <c r="ED215" s="265"/>
      <c r="EE215" s="265"/>
      <c r="EF215" s="265"/>
      <c r="EG215" s="265"/>
      <c r="EH215" s="265"/>
      <c r="EI215" s="265"/>
      <c r="EJ215" s="265"/>
      <c r="EK215" s="265"/>
      <c r="EL215" s="265"/>
      <c r="EM215" s="265"/>
      <c r="EN215" s="265"/>
      <c r="EO215" s="265"/>
      <c r="EP215" s="265"/>
      <c r="EQ215" s="265"/>
      <c r="ER215" s="265"/>
      <c r="ES215" s="265"/>
      <c r="ET215" s="265"/>
      <c r="EU215" s="265"/>
      <c r="EV215" s="265"/>
      <c r="EW215" s="265"/>
      <c r="EX215" s="265"/>
      <c r="EY215" s="265"/>
      <c r="EZ215" s="265"/>
      <c r="FA215" s="265"/>
      <c r="FB215" s="265"/>
      <c r="FC215" s="265"/>
      <c r="FD215" s="265"/>
      <c r="FE215" s="265"/>
      <c r="FF215" s="265"/>
      <c r="FG215" s="265"/>
      <c r="FH215" s="265"/>
      <c r="FI215" s="265"/>
      <c r="FJ215" s="265"/>
      <c r="FK215" s="265"/>
      <c r="FL215" s="265"/>
      <c r="FM215" s="265"/>
      <c r="FN215" s="265"/>
      <c r="FO215" s="265"/>
      <c r="FP215" s="265"/>
      <c r="FQ215" s="265"/>
      <c r="FR215" s="265"/>
      <c r="FS215" s="265"/>
      <c r="FT215" s="265"/>
      <c r="FU215" s="265"/>
      <c r="FV215" s="265"/>
      <c r="FW215" s="265"/>
      <c r="FX215" s="265"/>
      <c r="FY215" s="265"/>
      <c r="FZ215" s="265"/>
      <c r="GA215" s="265"/>
      <c r="GB215" s="265"/>
      <c r="GC215" s="265"/>
      <c r="GD215" s="265"/>
      <c r="GE215" s="265"/>
      <c r="GF215" s="265"/>
      <c r="GG215" s="265"/>
      <c r="GH215" s="265"/>
      <c r="GI215" s="265"/>
      <c r="GJ215" s="265"/>
      <c r="GK215" s="265"/>
      <c r="GL215" s="265"/>
      <c r="GM215" s="265"/>
      <c r="GN215" s="265"/>
      <c r="GO215" s="265"/>
      <c r="GP215" s="265"/>
      <c r="GQ215" s="265"/>
      <c r="GR215" s="265"/>
      <c r="GS215" s="265"/>
      <c r="GT215" s="265"/>
      <c r="GU215" s="265"/>
      <c r="GV215" s="265"/>
      <c r="GW215" s="265"/>
      <c r="GX215" s="265"/>
      <c r="GY215" s="265"/>
      <c r="GZ215" s="265"/>
      <c r="HA215" s="265"/>
      <c r="HB215" s="265"/>
      <c r="HC215" s="265"/>
      <c r="HD215" s="265"/>
      <c r="HE215" s="265"/>
      <c r="HF215" s="265"/>
      <c r="HG215" s="265"/>
      <c r="HH215" s="265"/>
      <c r="HI215" s="265"/>
      <c r="HJ215" s="265"/>
      <c r="HK215" s="265"/>
      <c r="HL215" s="265"/>
      <c r="HM215" s="265"/>
      <c r="HN215" s="265"/>
      <c r="HO215" s="265"/>
      <c r="HP215" s="265"/>
      <c r="HQ215" s="265"/>
      <c r="HR215" s="265"/>
      <c r="HS215" s="265"/>
      <c r="HT215" s="265"/>
      <c r="HU215" s="265"/>
      <c r="HV215" s="265"/>
      <c r="HW215" s="265"/>
      <c r="HX215" s="265"/>
      <c r="HY215" s="265"/>
      <c r="HZ215" s="265"/>
      <c r="IA215" s="265"/>
      <c r="IB215" s="265"/>
      <c r="IC215" s="265"/>
      <c r="ID215" s="265"/>
      <c r="IE215" s="265"/>
      <c r="IF215" s="265"/>
      <c r="IG215" s="265"/>
      <c r="IH215" s="265"/>
      <c r="II215" s="265"/>
      <c r="IJ215" s="265"/>
      <c r="IK215" s="265"/>
      <c r="IL215" s="265"/>
      <c r="IM215" s="265"/>
      <c r="IN215" s="265"/>
      <c r="IO215" s="265"/>
      <c r="IP215" s="265"/>
      <c r="IQ215" s="265"/>
      <c r="IR215" s="265"/>
      <c r="IS215" s="265"/>
      <c r="IT215" s="265"/>
      <c r="IU215" s="265"/>
      <c r="IV215" s="265"/>
    </row>
    <row r="216" spans="1:256" s="240" customFormat="1">
      <c r="A216" s="265" t="s">
        <v>515</v>
      </c>
      <c r="B216" s="240">
        <v>5.7</v>
      </c>
      <c r="C216" s="240">
        <v>8.8000000000000007</v>
      </c>
      <c r="D216" s="240">
        <v>2</v>
      </c>
      <c r="E216" s="240">
        <v>1.0777777799999999</v>
      </c>
      <c r="F216" s="240">
        <v>1.24570494</v>
      </c>
      <c r="G216" s="240">
        <v>20</v>
      </c>
      <c r="H216" s="265">
        <v>2</v>
      </c>
      <c r="I216" s="265"/>
      <c r="J216" s="82" t="s">
        <v>621</v>
      </c>
      <c r="K216" s="63">
        <v>3.6</v>
      </c>
      <c r="L216" s="63" t="s">
        <v>18</v>
      </c>
      <c r="M216" s="63">
        <v>2</v>
      </c>
      <c r="N216" s="63">
        <v>1.028333333</v>
      </c>
      <c r="O216" s="63" t="s">
        <v>18</v>
      </c>
      <c r="P216" s="63">
        <v>9</v>
      </c>
      <c r="Q216" s="82">
        <v>2</v>
      </c>
      <c r="R216" s="265"/>
      <c r="S216" s="265"/>
      <c r="T216" s="265"/>
      <c r="U216" s="265"/>
      <c r="V216" s="265"/>
      <c r="W216" s="265"/>
      <c r="X216" s="265"/>
      <c r="Y216" s="265"/>
      <c r="Z216" s="265"/>
      <c r="AA216" s="265"/>
      <c r="AB216" s="265"/>
      <c r="AC216" s="265"/>
      <c r="AD216" s="265"/>
      <c r="AE216" s="265"/>
      <c r="AF216" s="265"/>
      <c r="AG216" s="265"/>
      <c r="AH216" s="265"/>
      <c r="AI216" s="265"/>
      <c r="AJ216" s="265"/>
      <c r="AK216" s="265"/>
      <c r="AL216" s="265"/>
      <c r="AM216" s="265"/>
      <c r="AN216" s="265"/>
      <c r="AO216" s="265"/>
      <c r="AP216" s="265"/>
      <c r="AQ216" s="265"/>
      <c r="AR216" s="265"/>
      <c r="AS216" s="265"/>
      <c r="AT216" s="265"/>
      <c r="AU216" s="265"/>
      <c r="AV216" s="265"/>
      <c r="AW216" s="265"/>
      <c r="AX216" s="265"/>
      <c r="AY216" s="265"/>
      <c r="AZ216" s="265"/>
      <c r="BA216" s="265"/>
      <c r="BB216" s="265"/>
      <c r="BC216" s="265"/>
      <c r="BD216" s="265"/>
      <c r="BE216" s="265"/>
      <c r="BF216" s="265"/>
      <c r="BG216" s="265"/>
      <c r="BH216" s="265"/>
      <c r="BI216" s="265"/>
      <c r="BJ216" s="265"/>
      <c r="BK216" s="265"/>
      <c r="BL216" s="265"/>
      <c r="BM216" s="265"/>
      <c r="BN216" s="265"/>
      <c r="BO216" s="265"/>
      <c r="BP216" s="265"/>
      <c r="BQ216" s="265"/>
      <c r="BR216" s="265"/>
      <c r="BS216" s="265"/>
      <c r="BT216" s="265"/>
      <c r="BU216" s="265"/>
      <c r="BV216" s="265"/>
      <c r="BW216" s="265"/>
      <c r="BX216" s="265"/>
      <c r="BY216" s="265"/>
      <c r="BZ216" s="265"/>
      <c r="CA216" s="265"/>
      <c r="CB216" s="265"/>
      <c r="CC216" s="265"/>
      <c r="CD216" s="265"/>
      <c r="CE216" s="265"/>
      <c r="CF216" s="265"/>
      <c r="CG216" s="265"/>
      <c r="CH216" s="265"/>
      <c r="CI216" s="265"/>
      <c r="CJ216" s="265"/>
      <c r="CK216" s="265"/>
      <c r="CL216" s="265"/>
      <c r="CM216" s="265"/>
      <c r="CN216" s="265"/>
      <c r="CO216" s="265"/>
      <c r="CP216" s="265"/>
      <c r="CQ216" s="265"/>
      <c r="CR216" s="265"/>
      <c r="CS216" s="265"/>
      <c r="CT216" s="265"/>
      <c r="CU216" s="265"/>
      <c r="CV216" s="265"/>
      <c r="CW216" s="265"/>
      <c r="CX216" s="265"/>
      <c r="CY216" s="265"/>
      <c r="CZ216" s="265"/>
      <c r="DA216" s="265"/>
      <c r="DB216" s="265"/>
      <c r="DC216" s="265"/>
      <c r="DD216" s="265"/>
      <c r="DE216" s="265"/>
      <c r="DF216" s="265"/>
      <c r="DG216" s="265"/>
      <c r="DH216" s="265"/>
      <c r="DI216" s="265"/>
      <c r="DJ216" s="265"/>
      <c r="DK216" s="265"/>
      <c r="DL216" s="265"/>
      <c r="DM216" s="265"/>
      <c r="DN216" s="265"/>
      <c r="DO216" s="265"/>
      <c r="DP216" s="265"/>
      <c r="DQ216" s="265"/>
      <c r="DR216" s="265"/>
      <c r="DS216" s="265"/>
      <c r="DT216" s="265"/>
      <c r="DU216" s="265"/>
      <c r="DV216" s="265"/>
      <c r="DW216" s="265"/>
      <c r="DX216" s="265"/>
      <c r="DY216" s="265"/>
      <c r="DZ216" s="265"/>
      <c r="EA216" s="265"/>
      <c r="EB216" s="265"/>
      <c r="EC216" s="265"/>
      <c r="ED216" s="265"/>
      <c r="EE216" s="265"/>
      <c r="EF216" s="265"/>
      <c r="EG216" s="265"/>
      <c r="EH216" s="265"/>
      <c r="EI216" s="265"/>
      <c r="EJ216" s="265"/>
      <c r="EK216" s="265"/>
      <c r="EL216" s="265"/>
      <c r="EM216" s="265"/>
      <c r="EN216" s="265"/>
      <c r="EO216" s="265"/>
      <c r="EP216" s="265"/>
      <c r="EQ216" s="265"/>
      <c r="ER216" s="265"/>
      <c r="ES216" s="265"/>
      <c r="ET216" s="265"/>
      <c r="EU216" s="265"/>
      <c r="EV216" s="265"/>
      <c r="EW216" s="265"/>
      <c r="EX216" s="265"/>
      <c r="EY216" s="265"/>
      <c r="EZ216" s="265"/>
      <c r="FA216" s="265"/>
      <c r="FB216" s="265"/>
      <c r="FC216" s="265"/>
      <c r="FD216" s="265"/>
      <c r="FE216" s="265"/>
      <c r="FF216" s="265"/>
      <c r="FG216" s="265"/>
      <c r="FH216" s="265"/>
      <c r="FI216" s="265"/>
      <c r="FJ216" s="265"/>
      <c r="FK216" s="265"/>
      <c r="FL216" s="265"/>
      <c r="FM216" s="265"/>
      <c r="FN216" s="265"/>
      <c r="FO216" s="265"/>
      <c r="FP216" s="265"/>
      <c r="FQ216" s="265"/>
      <c r="FR216" s="265"/>
      <c r="FS216" s="265"/>
      <c r="FT216" s="265"/>
      <c r="FU216" s="265"/>
      <c r="FV216" s="265"/>
      <c r="FW216" s="265"/>
      <c r="FX216" s="265"/>
      <c r="FY216" s="265"/>
      <c r="FZ216" s="265"/>
      <c r="GA216" s="265"/>
      <c r="GB216" s="265"/>
      <c r="GC216" s="265"/>
      <c r="GD216" s="265"/>
      <c r="GE216" s="265"/>
      <c r="GF216" s="265"/>
      <c r="GG216" s="265"/>
      <c r="GH216" s="265"/>
      <c r="GI216" s="265"/>
      <c r="GJ216" s="265"/>
      <c r="GK216" s="265"/>
      <c r="GL216" s="265"/>
      <c r="GM216" s="265"/>
      <c r="GN216" s="265"/>
      <c r="GO216" s="265"/>
      <c r="GP216" s="265"/>
      <c r="GQ216" s="265"/>
      <c r="GR216" s="265"/>
      <c r="GS216" s="265"/>
      <c r="GT216" s="265"/>
      <c r="GU216" s="265"/>
      <c r="GV216" s="265"/>
      <c r="GW216" s="265"/>
      <c r="GX216" s="265"/>
      <c r="GY216" s="265"/>
      <c r="GZ216" s="265"/>
      <c r="HA216" s="265"/>
      <c r="HB216" s="265"/>
      <c r="HC216" s="265"/>
      <c r="HD216" s="265"/>
      <c r="HE216" s="265"/>
      <c r="HF216" s="265"/>
      <c r="HG216" s="265"/>
      <c r="HH216" s="265"/>
      <c r="HI216" s="265"/>
      <c r="HJ216" s="265"/>
      <c r="HK216" s="265"/>
      <c r="HL216" s="265"/>
      <c r="HM216" s="265"/>
      <c r="HN216" s="265"/>
      <c r="HO216" s="265"/>
      <c r="HP216" s="265"/>
      <c r="HQ216" s="265"/>
      <c r="HR216" s="265"/>
      <c r="HS216" s="265"/>
      <c r="HT216" s="265"/>
      <c r="HU216" s="265"/>
      <c r="HV216" s="265"/>
      <c r="HW216" s="265"/>
      <c r="HX216" s="265"/>
      <c r="HY216" s="265"/>
      <c r="HZ216" s="265"/>
      <c r="IA216" s="265"/>
      <c r="IB216" s="265"/>
      <c r="IC216" s="265"/>
      <c r="ID216" s="265"/>
      <c r="IE216" s="265"/>
      <c r="IF216" s="265"/>
      <c r="IG216" s="265"/>
      <c r="IH216" s="265"/>
      <c r="II216" s="265"/>
      <c r="IJ216" s="265"/>
      <c r="IK216" s="265"/>
      <c r="IL216" s="265"/>
      <c r="IM216" s="265"/>
      <c r="IN216" s="265"/>
      <c r="IO216" s="265"/>
      <c r="IP216" s="265"/>
      <c r="IQ216" s="265"/>
      <c r="IR216" s="265"/>
      <c r="IS216" s="265"/>
      <c r="IT216" s="265"/>
      <c r="IU216" s="265"/>
      <c r="IV216" s="265"/>
    </row>
    <row r="217" spans="1:256" s="240" customFormat="1">
      <c r="A217" s="265" t="s">
        <v>515</v>
      </c>
      <c r="B217" s="240">
        <v>5.5</v>
      </c>
      <c r="C217" s="240">
        <v>7</v>
      </c>
      <c r="D217" s="240">
        <v>2</v>
      </c>
      <c r="E217" s="240">
        <v>1.708111111</v>
      </c>
      <c r="F217" s="240">
        <v>0.72607473</v>
      </c>
      <c r="G217" s="240">
        <v>11</v>
      </c>
      <c r="H217" s="265">
        <v>2</v>
      </c>
      <c r="I217" s="265"/>
      <c r="J217" s="82" t="s">
        <v>518</v>
      </c>
      <c r="K217" s="265">
        <f t="shared" ref="K217:Q217" si="25">AVERAGE(B228:B249)</f>
        <v>3.8190476190476197</v>
      </c>
      <c r="L217" s="265">
        <f t="shared" si="25"/>
        <v>5.8849999999999998</v>
      </c>
      <c r="M217" s="265">
        <f t="shared" si="25"/>
        <v>2.2272727272727271</v>
      </c>
      <c r="N217" s="265">
        <f t="shared" si="25"/>
        <v>1.2161237385000001</v>
      </c>
      <c r="O217" s="265">
        <f t="shared" si="25"/>
        <v>1.2622356802322383</v>
      </c>
      <c r="P217" s="265">
        <f t="shared" si="25"/>
        <v>14.545454545454545</v>
      </c>
      <c r="Q217" s="265">
        <f t="shared" si="25"/>
        <v>5.1818181818181817</v>
      </c>
      <c r="R217" s="265"/>
      <c r="S217" s="265"/>
      <c r="T217" s="265"/>
      <c r="U217" s="265"/>
      <c r="V217" s="265"/>
      <c r="W217" s="265"/>
      <c r="X217" s="265"/>
      <c r="Y217" s="265"/>
      <c r="Z217" s="265"/>
      <c r="AA217" s="265"/>
      <c r="AB217" s="265"/>
      <c r="AC217" s="265"/>
      <c r="AD217" s="265"/>
      <c r="AE217" s="265"/>
      <c r="AF217" s="265"/>
      <c r="AG217" s="265"/>
      <c r="AH217" s="265"/>
      <c r="AI217" s="265"/>
      <c r="AJ217" s="265"/>
      <c r="AK217" s="265"/>
      <c r="AL217" s="265"/>
      <c r="AM217" s="265"/>
      <c r="AN217" s="265"/>
      <c r="AO217" s="265"/>
      <c r="AP217" s="265"/>
      <c r="AQ217" s="265"/>
      <c r="AR217" s="265"/>
      <c r="AS217" s="265"/>
      <c r="AT217" s="265"/>
      <c r="AU217" s="265"/>
      <c r="AV217" s="265"/>
      <c r="AW217" s="265"/>
      <c r="AX217" s="265"/>
      <c r="AY217" s="265"/>
      <c r="AZ217" s="265"/>
      <c r="BA217" s="265"/>
      <c r="BB217" s="265"/>
      <c r="BC217" s="265"/>
      <c r="BD217" s="265"/>
      <c r="BE217" s="265"/>
      <c r="BF217" s="265"/>
      <c r="BG217" s="265"/>
      <c r="BH217" s="265"/>
      <c r="BI217" s="265"/>
      <c r="BJ217" s="265"/>
      <c r="BK217" s="265"/>
      <c r="BL217" s="265"/>
      <c r="BM217" s="265"/>
      <c r="BN217" s="265"/>
      <c r="BO217" s="265"/>
      <c r="BP217" s="265"/>
      <c r="BQ217" s="265"/>
      <c r="BR217" s="265"/>
      <c r="BS217" s="265"/>
      <c r="BT217" s="265"/>
      <c r="BU217" s="265"/>
      <c r="BV217" s="265"/>
      <c r="BW217" s="265"/>
      <c r="BX217" s="265"/>
      <c r="BY217" s="265"/>
      <c r="BZ217" s="265"/>
      <c r="CA217" s="265"/>
      <c r="CB217" s="265"/>
      <c r="CC217" s="265"/>
      <c r="CD217" s="265"/>
      <c r="CE217" s="265"/>
      <c r="CF217" s="265"/>
      <c r="CG217" s="265"/>
      <c r="CH217" s="265"/>
      <c r="CI217" s="265"/>
      <c r="CJ217" s="265"/>
      <c r="CK217" s="265"/>
      <c r="CL217" s="265"/>
      <c r="CM217" s="265"/>
      <c r="CN217" s="265"/>
      <c r="CO217" s="265"/>
      <c r="CP217" s="265"/>
      <c r="CQ217" s="265"/>
      <c r="CR217" s="265"/>
      <c r="CS217" s="265"/>
      <c r="CT217" s="265"/>
      <c r="CU217" s="265"/>
      <c r="CV217" s="265"/>
      <c r="CW217" s="265"/>
      <c r="CX217" s="265"/>
      <c r="CY217" s="265"/>
      <c r="CZ217" s="265"/>
      <c r="DA217" s="265"/>
      <c r="DB217" s="265"/>
      <c r="DC217" s="265"/>
      <c r="DD217" s="265"/>
      <c r="DE217" s="265"/>
      <c r="DF217" s="265"/>
      <c r="DG217" s="265"/>
      <c r="DH217" s="265"/>
      <c r="DI217" s="265"/>
      <c r="DJ217" s="265"/>
      <c r="DK217" s="265"/>
      <c r="DL217" s="265"/>
      <c r="DM217" s="265"/>
      <c r="DN217" s="265"/>
      <c r="DO217" s="265"/>
      <c r="DP217" s="265"/>
      <c r="DQ217" s="265"/>
      <c r="DR217" s="265"/>
      <c r="DS217" s="265"/>
      <c r="DT217" s="265"/>
      <c r="DU217" s="265"/>
      <c r="DV217" s="265"/>
      <c r="DW217" s="265"/>
      <c r="DX217" s="265"/>
      <c r="DY217" s="265"/>
      <c r="DZ217" s="265"/>
      <c r="EA217" s="265"/>
      <c r="EB217" s="265"/>
      <c r="EC217" s="265"/>
      <c r="ED217" s="265"/>
      <c r="EE217" s="265"/>
      <c r="EF217" s="265"/>
      <c r="EG217" s="265"/>
      <c r="EH217" s="265"/>
      <c r="EI217" s="265"/>
      <c r="EJ217" s="265"/>
      <c r="EK217" s="265"/>
      <c r="EL217" s="265"/>
      <c r="EM217" s="265"/>
      <c r="EN217" s="265"/>
      <c r="EO217" s="265"/>
      <c r="EP217" s="265"/>
      <c r="EQ217" s="265"/>
      <c r="ER217" s="265"/>
      <c r="ES217" s="265"/>
      <c r="ET217" s="265"/>
      <c r="EU217" s="265"/>
      <c r="EV217" s="265"/>
      <c r="EW217" s="265"/>
      <c r="EX217" s="265"/>
      <c r="EY217" s="265"/>
      <c r="EZ217" s="265"/>
      <c r="FA217" s="265"/>
      <c r="FB217" s="265"/>
      <c r="FC217" s="265"/>
      <c r="FD217" s="265"/>
      <c r="FE217" s="265"/>
      <c r="FF217" s="265"/>
      <c r="FG217" s="265"/>
      <c r="FH217" s="265"/>
      <c r="FI217" s="265"/>
      <c r="FJ217" s="265"/>
      <c r="FK217" s="265"/>
      <c r="FL217" s="265"/>
      <c r="FM217" s="265"/>
      <c r="FN217" s="265"/>
      <c r="FO217" s="265"/>
      <c r="FP217" s="265"/>
      <c r="FQ217" s="265"/>
      <c r="FR217" s="265"/>
      <c r="FS217" s="265"/>
      <c r="FT217" s="265"/>
      <c r="FU217" s="265"/>
      <c r="FV217" s="265"/>
      <c r="FW217" s="265"/>
      <c r="FX217" s="265"/>
      <c r="FY217" s="265"/>
      <c r="FZ217" s="265"/>
      <c r="GA217" s="265"/>
      <c r="GB217" s="265"/>
      <c r="GC217" s="265"/>
      <c r="GD217" s="265"/>
      <c r="GE217" s="265"/>
      <c r="GF217" s="265"/>
      <c r="GG217" s="265"/>
      <c r="GH217" s="265"/>
      <c r="GI217" s="265"/>
      <c r="GJ217" s="265"/>
      <c r="GK217" s="265"/>
      <c r="GL217" s="265"/>
      <c r="GM217" s="265"/>
      <c r="GN217" s="265"/>
      <c r="GO217" s="265"/>
      <c r="GP217" s="265"/>
      <c r="GQ217" s="265"/>
      <c r="GR217" s="265"/>
      <c r="GS217" s="265"/>
      <c r="GT217" s="265"/>
      <c r="GU217" s="265"/>
      <c r="GV217" s="265"/>
      <c r="GW217" s="265"/>
      <c r="GX217" s="265"/>
      <c r="GY217" s="265"/>
      <c r="GZ217" s="265"/>
      <c r="HA217" s="265"/>
      <c r="HB217" s="265"/>
      <c r="HC217" s="265"/>
      <c r="HD217" s="265"/>
      <c r="HE217" s="265"/>
      <c r="HF217" s="265"/>
      <c r="HG217" s="265"/>
      <c r="HH217" s="265"/>
      <c r="HI217" s="265"/>
      <c r="HJ217" s="265"/>
      <c r="HK217" s="265"/>
      <c r="HL217" s="265"/>
      <c r="HM217" s="265"/>
      <c r="HN217" s="265"/>
      <c r="HO217" s="265"/>
      <c r="HP217" s="265"/>
      <c r="HQ217" s="265"/>
      <c r="HR217" s="265"/>
      <c r="HS217" s="265"/>
      <c r="HT217" s="265"/>
      <c r="HU217" s="265"/>
      <c r="HV217" s="265"/>
      <c r="HW217" s="265"/>
      <c r="HX217" s="265"/>
      <c r="HY217" s="265"/>
      <c r="HZ217" s="265"/>
      <c r="IA217" s="265"/>
      <c r="IB217" s="265"/>
      <c r="IC217" s="265"/>
      <c r="ID217" s="265"/>
      <c r="IE217" s="265"/>
      <c r="IF217" s="265"/>
      <c r="IG217" s="265"/>
      <c r="IH217" s="265"/>
      <c r="II217" s="265"/>
      <c r="IJ217" s="265"/>
      <c r="IK217" s="265"/>
      <c r="IL217" s="265"/>
      <c r="IM217" s="265"/>
      <c r="IN217" s="265"/>
      <c r="IO217" s="265"/>
      <c r="IP217" s="265"/>
      <c r="IQ217" s="265"/>
      <c r="IR217" s="265"/>
      <c r="IS217" s="265"/>
      <c r="IT217" s="265"/>
      <c r="IU217" s="265"/>
      <c r="IV217" s="265"/>
    </row>
    <row r="218" spans="1:256" s="240" customFormat="1">
      <c r="A218" s="265" t="s">
        <v>515</v>
      </c>
      <c r="B218" s="240">
        <v>3.85</v>
      </c>
      <c r="C218" s="240">
        <v>6.35</v>
      </c>
      <c r="D218" s="240">
        <v>3</v>
      </c>
      <c r="E218" s="240">
        <v>1.36111111</v>
      </c>
      <c r="F218" s="240">
        <v>1.3427670300000001</v>
      </c>
      <c r="G218" s="240">
        <v>26</v>
      </c>
      <c r="H218" s="265">
        <v>4</v>
      </c>
      <c r="I218" s="265"/>
      <c r="J218" s="82" t="s">
        <v>217</v>
      </c>
      <c r="K218" s="82">
        <v>12</v>
      </c>
      <c r="L218" s="82">
        <v>13</v>
      </c>
      <c r="M218" s="63">
        <v>2</v>
      </c>
      <c r="N218" s="82">
        <v>1.1000000000000001</v>
      </c>
      <c r="O218" s="63">
        <v>0.74609679494659298</v>
      </c>
      <c r="P218" s="63">
        <v>17</v>
      </c>
      <c r="Q218" s="82">
        <v>42</v>
      </c>
      <c r="R218" s="265"/>
      <c r="S218" s="265"/>
      <c r="T218" s="265"/>
      <c r="U218" s="265"/>
      <c r="V218" s="265"/>
      <c r="W218" s="265"/>
      <c r="X218" s="265"/>
      <c r="Y218" s="265"/>
      <c r="Z218" s="265"/>
      <c r="AA218" s="265"/>
      <c r="AB218" s="265"/>
      <c r="AC218" s="265"/>
      <c r="AD218" s="265"/>
      <c r="AE218" s="265"/>
      <c r="AF218" s="265"/>
      <c r="AG218" s="265"/>
      <c r="AH218" s="265"/>
      <c r="AI218" s="265"/>
      <c r="AJ218" s="265"/>
      <c r="AK218" s="265"/>
      <c r="AL218" s="265"/>
      <c r="AM218" s="265"/>
      <c r="AN218" s="265"/>
      <c r="AO218" s="265"/>
      <c r="AP218" s="265"/>
      <c r="AQ218" s="265"/>
      <c r="AR218" s="265"/>
      <c r="AS218" s="265"/>
      <c r="AT218" s="265"/>
      <c r="AU218" s="265"/>
      <c r="AV218" s="265"/>
      <c r="AW218" s="265"/>
      <c r="AX218" s="265"/>
      <c r="AY218" s="265"/>
      <c r="AZ218" s="265"/>
      <c r="BA218" s="265"/>
      <c r="BB218" s="265"/>
      <c r="BC218" s="265"/>
      <c r="BD218" s="265"/>
      <c r="BE218" s="265"/>
      <c r="BF218" s="265"/>
      <c r="BG218" s="265"/>
      <c r="BH218" s="265"/>
      <c r="BI218" s="265"/>
      <c r="BJ218" s="265"/>
      <c r="BK218" s="265"/>
      <c r="BL218" s="265"/>
      <c r="BM218" s="265"/>
      <c r="BN218" s="265"/>
      <c r="BO218" s="265"/>
      <c r="BP218" s="265"/>
      <c r="BQ218" s="265"/>
      <c r="BR218" s="265"/>
      <c r="BS218" s="265"/>
      <c r="BT218" s="265"/>
      <c r="BU218" s="265"/>
      <c r="BV218" s="265"/>
      <c r="BW218" s="265"/>
      <c r="BX218" s="265"/>
      <c r="BY218" s="265"/>
      <c r="BZ218" s="265"/>
      <c r="CA218" s="265"/>
      <c r="CB218" s="265"/>
      <c r="CC218" s="265"/>
      <c r="CD218" s="265"/>
      <c r="CE218" s="265"/>
      <c r="CF218" s="265"/>
      <c r="CG218" s="265"/>
      <c r="CH218" s="265"/>
      <c r="CI218" s="265"/>
      <c r="CJ218" s="265"/>
      <c r="CK218" s="265"/>
      <c r="CL218" s="265"/>
      <c r="CM218" s="265"/>
      <c r="CN218" s="265"/>
      <c r="CO218" s="265"/>
      <c r="CP218" s="265"/>
      <c r="CQ218" s="265"/>
      <c r="CR218" s="265"/>
      <c r="CS218" s="265"/>
      <c r="CT218" s="265"/>
      <c r="CU218" s="265"/>
      <c r="CV218" s="265"/>
      <c r="CW218" s="265"/>
      <c r="CX218" s="265"/>
      <c r="CY218" s="265"/>
      <c r="CZ218" s="265"/>
      <c r="DA218" s="265"/>
      <c r="DB218" s="265"/>
      <c r="DC218" s="265"/>
      <c r="DD218" s="265"/>
      <c r="DE218" s="265"/>
      <c r="DF218" s="265"/>
      <c r="DG218" s="265"/>
      <c r="DH218" s="265"/>
      <c r="DI218" s="265"/>
      <c r="DJ218" s="265"/>
      <c r="DK218" s="265"/>
      <c r="DL218" s="265"/>
      <c r="DM218" s="265"/>
      <c r="DN218" s="265"/>
      <c r="DO218" s="265"/>
      <c r="DP218" s="265"/>
      <c r="DQ218" s="265"/>
      <c r="DR218" s="265"/>
      <c r="DS218" s="265"/>
      <c r="DT218" s="265"/>
      <c r="DU218" s="265"/>
      <c r="DV218" s="265"/>
      <c r="DW218" s="265"/>
      <c r="DX218" s="265"/>
      <c r="DY218" s="265"/>
      <c r="DZ218" s="265"/>
      <c r="EA218" s="265"/>
      <c r="EB218" s="265"/>
      <c r="EC218" s="265"/>
      <c r="ED218" s="265"/>
      <c r="EE218" s="265"/>
      <c r="EF218" s="265"/>
      <c r="EG218" s="265"/>
      <c r="EH218" s="265"/>
      <c r="EI218" s="265"/>
      <c r="EJ218" s="265"/>
      <c r="EK218" s="265"/>
      <c r="EL218" s="265"/>
      <c r="EM218" s="265"/>
      <c r="EN218" s="265"/>
      <c r="EO218" s="265"/>
      <c r="EP218" s="265"/>
      <c r="EQ218" s="265"/>
      <c r="ER218" s="265"/>
      <c r="ES218" s="265"/>
      <c r="ET218" s="265"/>
      <c r="EU218" s="265"/>
      <c r="EV218" s="265"/>
      <c r="EW218" s="265"/>
      <c r="EX218" s="265"/>
      <c r="EY218" s="265"/>
      <c r="EZ218" s="265"/>
      <c r="FA218" s="265"/>
      <c r="FB218" s="265"/>
      <c r="FC218" s="265"/>
      <c r="FD218" s="265"/>
      <c r="FE218" s="265"/>
      <c r="FF218" s="265"/>
      <c r="FG218" s="265"/>
      <c r="FH218" s="265"/>
      <c r="FI218" s="265"/>
      <c r="FJ218" s="265"/>
      <c r="FK218" s="265"/>
      <c r="FL218" s="265"/>
      <c r="FM218" s="265"/>
      <c r="FN218" s="265"/>
      <c r="FO218" s="265"/>
      <c r="FP218" s="265"/>
      <c r="FQ218" s="265"/>
      <c r="FR218" s="265"/>
      <c r="FS218" s="265"/>
      <c r="FT218" s="265"/>
      <c r="FU218" s="265"/>
      <c r="FV218" s="265"/>
      <c r="FW218" s="265"/>
      <c r="FX218" s="265"/>
      <c r="FY218" s="265"/>
      <c r="FZ218" s="265"/>
      <c r="GA218" s="265"/>
      <c r="GB218" s="265"/>
      <c r="GC218" s="265"/>
      <c r="GD218" s="265"/>
      <c r="GE218" s="265"/>
      <c r="GF218" s="265"/>
      <c r="GG218" s="265"/>
      <c r="GH218" s="265"/>
      <c r="GI218" s="265"/>
      <c r="GJ218" s="265"/>
      <c r="GK218" s="265"/>
      <c r="GL218" s="265"/>
      <c r="GM218" s="265"/>
      <c r="GN218" s="265"/>
      <c r="GO218" s="265"/>
      <c r="GP218" s="265"/>
      <c r="GQ218" s="265"/>
      <c r="GR218" s="265"/>
      <c r="GS218" s="265"/>
      <c r="GT218" s="265"/>
      <c r="GU218" s="265"/>
      <c r="GV218" s="265"/>
      <c r="GW218" s="265"/>
      <c r="GX218" s="265"/>
      <c r="GY218" s="265"/>
      <c r="GZ218" s="265"/>
      <c r="HA218" s="265"/>
      <c r="HB218" s="265"/>
      <c r="HC218" s="265"/>
      <c r="HD218" s="265"/>
      <c r="HE218" s="265"/>
      <c r="HF218" s="265"/>
      <c r="HG218" s="265"/>
      <c r="HH218" s="265"/>
      <c r="HI218" s="265"/>
      <c r="HJ218" s="265"/>
      <c r="HK218" s="265"/>
      <c r="HL218" s="265"/>
      <c r="HM218" s="265"/>
      <c r="HN218" s="265"/>
      <c r="HO218" s="265"/>
      <c r="HP218" s="265"/>
      <c r="HQ218" s="265"/>
      <c r="HR218" s="265"/>
      <c r="HS218" s="265"/>
      <c r="HT218" s="265"/>
      <c r="HU218" s="265"/>
      <c r="HV218" s="265"/>
      <c r="HW218" s="265"/>
      <c r="HX218" s="265"/>
      <c r="HY218" s="265"/>
      <c r="HZ218" s="265"/>
      <c r="IA218" s="265"/>
      <c r="IB218" s="265"/>
      <c r="IC218" s="265"/>
      <c r="ID218" s="265"/>
      <c r="IE218" s="265"/>
      <c r="IF218" s="265"/>
      <c r="IG218" s="265"/>
      <c r="IH218" s="265"/>
      <c r="II218" s="265"/>
      <c r="IJ218" s="265"/>
      <c r="IK218" s="265"/>
      <c r="IL218" s="265"/>
      <c r="IM218" s="265"/>
      <c r="IN218" s="265"/>
      <c r="IO218" s="265"/>
      <c r="IP218" s="265"/>
      <c r="IQ218" s="265"/>
      <c r="IR218" s="265"/>
      <c r="IS218" s="265"/>
      <c r="IT218" s="265"/>
      <c r="IU218" s="265"/>
      <c r="IV218" s="265"/>
    </row>
    <row r="219" spans="1:256" s="240" customFormat="1">
      <c r="A219" s="265" t="s">
        <v>515</v>
      </c>
      <c r="B219" s="240">
        <v>2.6</v>
      </c>
      <c r="C219" s="240">
        <v>4.25</v>
      </c>
      <c r="D219" s="240">
        <v>3</v>
      </c>
      <c r="E219" s="240">
        <v>1.3</v>
      </c>
      <c r="F219" s="240">
        <v>1.7782608099999999</v>
      </c>
      <c r="G219" s="240">
        <v>16</v>
      </c>
      <c r="H219" s="265">
        <v>6</v>
      </c>
      <c r="I219" s="265"/>
      <c r="J219" s="82" t="s">
        <v>162</v>
      </c>
      <c r="K219" s="82">
        <v>-7</v>
      </c>
      <c r="L219" s="82">
        <v>-7</v>
      </c>
      <c r="M219" s="82">
        <v>1</v>
      </c>
      <c r="N219" s="63">
        <v>1</v>
      </c>
      <c r="O219" s="82" t="s">
        <v>18</v>
      </c>
      <c r="P219" s="82">
        <v>6</v>
      </c>
      <c r="Q219" s="82">
        <v>1</v>
      </c>
      <c r="R219" s="265"/>
      <c r="S219" s="265"/>
      <c r="T219" s="265"/>
      <c r="U219" s="265"/>
      <c r="V219" s="265"/>
      <c r="W219" s="265"/>
      <c r="X219" s="265"/>
      <c r="Y219" s="265"/>
      <c r="Z219" s="265"/>
      <c r="AA219" s="265"/>
      <c r="AB219" s="265"/>
      <c r="AC219" s="265"/>
      <c r="AD219" s="265"/>
      <c r="AE219" s="265"/>
      <c r="AF219" s="265"/>
      <c r="AG219" s="265"/>
      <c r="AH219" s="265"/>
      <c r="AI219" s="265"/>
      <c r="AJ219" s="265"/>
      <c r="AK219" s="265"/>
      <c r="AL219" s="265"/>
      <c r="AM219" s="265"/>
      <c r="AN219" s="265"/>
      <c r="AO219" s="265"/>
      <c r="AP219" s="265"/>
      <c r="AQ219" s="265"/>
      <c r="AR219" s="265"/>
      <c r="AS219" s="265"/>
      <c r="AT219" s="265"/>
      <c r="AU219" s="265"/>
      <c r="AV219" s="265"/>
      <c r="AW219" s="265"/>
      <c r="AX219" s="265"/>
      <c r="AY219" s="265"/>
      <c r="AZ219" s="265"/>
      <c r="BA219" s="265"/>
      <c r="BB219" s="265"/>
      <c r="BC219" s="265"/>
      <c r="BD219" s="265"/>
      <c r="BE219" s="265"/>
      <c r="BF219" s="265"/>
      <c r="BG219" s="265"/>
      <c r="BH219" s="265"/>
      <c r="BI219" s="265"/>
      <c r="BJ219" s="265"/>
      <c r="BK219" s="265"/>
      <c r="BL219" s="265"/>
      <c r="BM219" s="265"/>
      <c r="BN219" s="265"/>
      <c r="BO219" s="265"/>
      <c r="BP219" s="265"/>
      <c r="BQ219" s="265"/>
      <c r="BR219" s="265"/>
      <c r="BS219" s="265"/>
      <c r="BT219" s="265"/>
      <c r="BU219" s="265"/>
      <c r="BV219" s="265"/>
      <c r="BW219" s="265"/>
      <c r="BX219" s="265"/>
      <c r="BY219" s="265"/>
      <c r="BZ219" s="265"/>
      <c r="CA219" s="265"/>
      <c r="CB219" s="265"/>
      <c r="CC219" s="265"/>
      <c r="CD219" s="265"/>
      <c r="CE219" s="265"/>
      <c r="CF219" s="265"/>
      <c r="CG219" s="265"/>
      <c r="CH219" s="265"/>
      <c r="CI219" s="265"/>
      <c r="CJ219" s="265"/>
      <c r="CK219" s="265"/>
      <c r="CL219" s="265"/>
      <c r="CM219" s="265"/>
      <c r="CN219" s="265"/>
      <c r="CO219" s="265"/>
      <c r="CP219" s="265"/>
      <c r="CQ219" s="265"/>
      <c r="CR219" s="265"/>
      <c r="CS219" s="265"/>
      <c r="CT219" s="265"/>
      <c r="CU219" s="265"/>
      <c r="CV219" s="265"/>
      <c r="CW219" s="265"/>
      <c r="CX219" s="265"/>
      <c r="CY219" s="265"/>
      <c r="CZ219" s="265"/>
      <c r="DA219" s="265"/>
      <c r="DB219" s="265"/>
      <c r="DC219" s="265"/>
      <c r="DD219" s="265"/>
      <c r="DE219" s="265"/>
      <c r="DF219" s="265"/>
      <c r="DG219" s="265"/>
      <c r="DH219" s="265"/>
      <c r="DI219" s="265"/>
      <c r="DJ219" s="265"/>
      <c r="DK219" s="265"/>
      <c r="DL219" s="265"/>
      <c r="DM219" s="265"/>
      <c r="DN219" s="265"/>
      <c r="DO219" s="265"/>
      <c r="DP219" s="265"/>
      <c r="DQ219" s="265"/>
      <c r="DR219" s="265"/>
      <c r="DS219" s="265"/>
      <c r="DT219" s="265"/>
      <c r="DU219" s="265"/>
      <c r="DV219" s="265"/>
      <c r="DW219" s="265"/>
      <c r="DX219" s="265"/>
      <c r="DY219" s="265"/>
      <c r="DZ219" s="265"/>
      <c r="EA219" s="265"/>
      <c r="EB219" s="265"/>
      <c r="EC219" s="265"/>
      <c r="ED219" s="265"/>
      <c r="EE219" s="265"/>
      <c r="EF219" s="265"/>
      <c r="EG219" s="265"/>
      <c r="EH219" s="265"/>
      <c r="EI219" s="265"/>
      <c r="EJ219" s="265"/>
      <c r="EK219" s="265"/>
      <c r="EL219" s="265"/>
      <c r="EM219" s="265"/>
      <c r="EN219" s="265"/>
      <c r="EO219" s="265"/>
      <c r="EP219" s="265"/>
      <c r="EQ219" s="265"/>
      <c r="ER219" s="265"/>
      <c r="ES219" s="265"/>
      <c r="ET219" s="265"/>
      <c r="EU219" s="265"/>
      <c r="EV219" s="265"/>
      <c r="EW219" s="265"/>
      <c r="EX219" s="265"/>
      <c r="EY219" s="265"/>
      <c r="EZ219" s="265"/>
      <c r="FA219" s="265"/>
      <c r="FB219" s="265"/>
      <c r="FC219" s="265"/>
      <c r="FD219" s="265"/>
      <c r="FE219" s="265"/>
      <c r="FF219" s="265"/>
      <c r="FG219" s="265"/>
      <c r="FH219" s="265"/>
      <c r="FI219" s="265"/>
      <c r="FJ219" s="265"/>
      <c r="FK219" s="265"/>
      <c r="FL219" s="265"/>
      <c r="FM219" s="265"/>
      <c r="FN219" s="265"/>
      <c r="FO219" s="265"/>
      <c r="FP219" s="265"/>
      <c r="FQ219" s="265"/>
      <c r="FR219" s="265"/>
      <c r="FS219" s="265"/>
      <c r="FT219" s="265"/>
      <c r="FU219" s="265"/>
      <c r="FV219" s="265"/>
      <c r="FW219" s="265"/>
      <c r="FX219" s="265"/>
      <c r="FY219" s="265"/>
      <c r="FZ219" s="265"/>
      <c r="GA219" s="265"/>
      <c r="GB219" s="265"/>
      <c r="GC219" s="265"/>
      <c r="GD219" s="265"/>
      <c r="GE219" s="265"/>
      <c r="GF219" s="265"/>
      <c r="GG219" s="265"/>
      <c r="GH219" s="265"/>
      <c r="GI219" s="265"/>
      <c r="GJ219" s="265"/>
      <c r="GK219" s="265"/>
      <c r="GL219" s="265"/>
      <c r="GM219" s="265"/>
      <c r="GN219" s="265"/>
      <c r="GO219" s="265"/>
      <c r="GP219" s="265"/>
      <c r="GQ219" s="265"/>
      <c r="GR219" s="265"/>
      <c r="GS219" s="265"/>
      <c r="GT219" s="265"/>
      <c r="GU219" s="265"/>
      <c r="GV219" s="265"/>
      <c r="GW219" s="265"/>
      <c r="GX219" s="265"/>
      <c r="GY219" s="265"/>
      <c r="GZ219" s="265"/>
      <c r="HA219" s="265"/>
      <c r="HB219" s="265"/>
      <c r="HC219" s="265"/>
      <c r="HD219" s="265"/>
      <c r="HE219" s="265"/>
      <c r="HF219" s="265"/>
      <c r="HG219" s="265"/>
      <c r="HH219" s="265"/>
      <c r="HI219" s="265"/>
      <c r="HJ219" s="265"/>
      <c r="HK219" s="265"/>
      <c r="HL219" s="265"/>
      <c r="HM219" s="265"/>
      <c r="HN219" s="265"/>
      <c r="HO219" s="265"/>
      <c r="HP219" s="265"/>
      <c r="HQ219" s="265"/>
      <c r="HR219" s="265"/>
      <c r="HS219" s="265"/>
      <c r="HT219" s="265"/>
      <c r="HU219" s="265"/>
      <c r="HV219" s="265"/>
      <c r="HW219" s="265"/>
      <c r="HX219" s="265"/>
      <c r="HY219" s="265"/>
      <c r="HZ219" s="265"/>
      <c r="IA219" s="265"/>
      <c r="IB219" s="265"/>
      <c r="IC219" s="265"/>
      <c r="ID219" s="265"/>
      <c r="IE219" s="265"/>
      <c r="IF219" s="265"/>
      <c r="IG219" s="265"/>
      <c r="IH219" s="265"/>
      <c r="II219" s="265"/>
      <c r="IJ219" s="265"/>
      <c r="IK219" s="265"/>
      <c r="IL219" s="265"/>
      <c r="IM219" s="265"/>
      <c r="IN219" s="265"/>
      <c r="IO219" s="265"/>
      <c r="IP219" s="265"/>
      <c r="IQ219" s="265"/>
      <c r="IR219" s="265"/>
      <c r="IS219" s="265"/>
      <c r="IT219" s="265"/>
      <c r="IU219" s="265"/>
      <c r="IV219" s="265"/>
    </row>
    <row r="220" spans="1:256" s="240" customFormat="1">
      <c r="A220" s="265" t="s">
        <v>515</v>
      </c>
      <c r="B220" s="240">
        <v>1.4</v>
      </c>
      <c r="C220" s="240">
        <v>2.6</v>
      </c>
      <c r="D220" s="240">
        <v>3</v>
      </c>
      <c r="E220" s="240">
        <v>1.172222222</v>
      </c>
      <c r="F220" s="240">
        <v>2.2120339100000002</v>
      </c>
      <c r="G220" s="240">
        <v>17</v>
      </c>
      <c r="H220" s="265">
        <v>6</v>
      </c>
      <c r="I220" s="265"/>
      <c r="J220" s="265"/>
      <c r="K220" s="265"/>
      <c r="L220" s="265"/>
      <c r="M220" s="265"/>
      <c r="N220" s="265"/>
      <c r="O220" s="265"/>
      <c r="P220" s="265"/>
      <c r="Q220" s="265"/>
      <c r="R220" s="265"/>
      <c r="S220" s="265"/>
      <c r="T220" s="265"/>
      <c r="U220" s="265"/>
      <c r="V220" s="265"/>
      <c r="W220" s="265"/>
      <c r="X220" s="265"/>
      <c r="Y220" s="265"/>
      <c r="Z220" s="265"/>
      <c r="AA220" s="265"/>
      <c r="AB220" s="265"/>
      <c r="AC220" s="265"/>
      <c r="AD220" s="265"/>
      <c r="AE220" s="265"/>
      <c r="AF220" s="265"/>
      <c r="AG220" s="265"/>
      <c r="AH220" s="265"/>
      <c r="AI220" s="265"/>
      <c r="AJ220" s="265"/>
      <c r="AK220" s="265"/>
      <c r="AL220" s="265"/>
      <c r="AM220" s="265"/>
      <c r="AN220" s="265"/>
      <c r="AO220" s="265"/>
      <c r="AP220" s="265"/>
      <c r="AQ220" s="265"/>
      <c r="AR220" s="265"/>
      <c r="AS220" s="265"/>
      <c r="AT220" s="265"/>
      <c r="AU220" s="265"/>
      <c r="AV220" s="265"/>
      <c r="AW220" s="265"/>
      <c r="AX220" s="265"/>
      <c r="AY220" s="265"/>
      <c r="AZ220" s="265"/>
      <c r="BA220" s="265"/>
      <c r="BB220" s="265"/>
      <c r="BC220" s="265"/>
      <c r="BD220" s="265"/>
      <c r="BE220" s="265"/>
      <c r="BF220" s="265"/>
      <c r="BG220" s="265"/>
      <c r="BH220" s="265"/>
      <c r="BI220" s="265"/>
      <c r="BJ220" s="265"/>
      <c r="BK220" s="265"/>
      <c r="BL220" s="265"/>
      <c r="BM220" s="265"/>
      <c r="BN220" s="265"/>
      <c r="BO220" s="265"/>
      <c r="BP220" s="265"/>
      <c r="BQ220" s="265"/>
      <c r="BR220" s="265"/>
      <c r="BS220" s="265"/>
      <c r="BT220" s="265"/>
      <c r="BU220" s="265"/>
      <c r="BV220" s="265"/>
      <c r="BW220" s="265"/>
      <c r="BX220" s="265"/>
      <c r="BY220" s="265"/>
      <c r="BZ220" s="265"/>
      <c r="CA220" s="265"/>
      <c r="CB220" s="265"/>
      <c r="CC220" s="265"/>
      <c r="CD220" s="265"/>
      <c r="CE220" s="265"/>
      <c r="CF220" s="265"/>
      <c r="CG220" s="265"/>
      <c r="CH220" s="265"/>
      <c r="CI220" s="265"/>
      <c r="CJ220" s="265"/>
      <c r="CK220" s="265"/>
      <c r="CL220" s="265"/>
      <c r="CM220" s="265"/>
      <c r="CN220" s="265"/>
      <c r="CO220" s="265"/>
      <c r="CP220" s="265"/>
      <c r="CQ220" s="265"/>
      <c r="CR220" s="265"/>
      <c r="CS220" s="265"/>
      <c r="CT220" s="265"/>
      <c r="CU220" s="265"/>
      <c r="CV220" s="265"/>
      <c r="CW220" s="265"/>
      <c r="CX220" s="265"/>
      <c r="CY220" s="265"/>
      <c r="CZ220" s="265"/>
      <c r="DA220" s="265"/>
      <c r="DB220" s="265"/>
      <c r="DC220" s="265"/>
      <c r="DD220" s="265"/>
      <c r="DE220" s="265"/>
      <c r="DF220" s="265"/>
      <c r="DG220" s="265"/>
      <c r="DH220" s="265"/>
      <c r="DI220" s="265"/>
      <c r="DJ220" s="265"/>
      <c r="DK220" s="265"/>
      <c r="DL220" s="265"/>
      <c r="DM220" s="265"/>
      <c r="DN220" s="265"/>
      <c r="DO220" s="265"/>
      <c r="DP220" s="265"/>
      <c r="DQ220" s="265"/>
      <c r="DR220" s="265"/>
      <c r="DS220" s="265"/>
      <c r="DT220" s="265"/>
      <c r="DU220" s="265"/>
      <c r="DV220" s="265"/>
      <c r="DW220" s="265"/>
      <c r="DX220" s="265"/>
      <c r="DY220" s="265"/>
      <c r="DZ220" s="265"/>
      <c r="EA220" s="265"/>
      <c r="EB220" s="265"/>
      <c r="EC220" s="265"/>
      <c r="ED220" s="265"/>
      <c r="EE220" s="265"/>
      <c r="EF220" s="265"/>
      <c r="EG220" s="265"/>
      <c r="EH220" s="265"/>
      <c r="EI220" s="265"/>
      <c r="EJ220" s="265"/>
      <c r="EK220" s="265"/>
      <c r="EL220" s="265"/>
      <c r="EM220" s="265"/>
      <c r="EN220" s="265"/>
      <c r="EO220" s="265"/>
      <c r="EP220" s="265"/>
      <c r="EQ220" s="265"/>
      <c r="ER220" s="265"/>
      <c r="ES220" s="265"/>
      <c r="ET220" s="265"/>
      <c r="EU220" s="265"/>
      <c r="EV220" s="265"/>
      <c r="EW220" s="265"/>
      <c r="EX220" s="265"/>
      <c r="EY220" s="265"/>
      <c r="EZ220" s="265"/>
      <c r="FA220" s="265"/>
      <c r="FB220" s="265"/>
      <c r="FC220" s="265"/>
      <c r="FD220" s="265"/>
      <c r="FE220" s="265"/>
      <c r="FF220" s="265"/>
      <c r="FG220" s="265"/>
      <c r="FH220" s="265"/>
      <c r="FI220" s="265"/>
      <c r="FJ220" s="265"/>
      <c r="FK220" s="265"/>
      <c r="FL220" s="265"/>
      <c r="FM220" s="265"/>
      <c r="FN220" s="265"/>
      <c r="FO220" s="265"/>
      <c r="FP220" s="265"/>
      <c r="FQ220" s="265"/>
      <c r="FR220" s="265"/>
      <c r="FS220" s="265"/>
      <c r="FT220" s="265"/>
      <c r="FU220" s="265"/>
      <c r="FV220" s="265"/>
      <c r="FW220" s="265"/>
      <c r="FX220" s="265"/>
      <c r="FY220" s="265"/>
      <c r="FZ220" s="265"/>
      <c r="GA220" s="265"/>
      <c r="GB220" s="265"/>
      <c r="GC220" s="265"/>
      <c r="GD220" s="265"/>
      <c r="GE220" s="265"/>
      <c r="GF220" s="265"/>
      <c r="GG220" s="265"/>
      <c r="GH220" s="265"/>
      <c r="GI220" s="265"/>
      <c r="GJ220" s="265"/>
      <c r="GK220" s="265"/>
      <c r="GL220" s="265"/>
      <c r="GM220" s="265"/>
      <c r="GN220" s="265"/>
      <c r="GO220" s="265"/>
      <c r="GP220" s="265"/>
      <c r="GQ220" s="265"/>
      <c r="GR220" s="265"/>
      <c r="GS220" s="265"/>
      <c r="GT220" s="265"/>
      <c r="GU220" s="265"/>
      <c r="GV220" s="265"/>
      <c r="GW220" s="265"/>
      <c r="GX220" s="265"/>
      <c r="GY220" s="265"/>
      <c r="GZ220" s="265"/>
      <c r="HA220" s="265"/>
      <c r="HB220" s="265"/>
      <c r="HC220" s="265"/>
      <c r="HD220" s="265"/>
      <c r="HE220" s="265"/>
      <c r="HF220" s="265"/>
      <c r="HG220" s="265"/>
      <c r="HH220" s="265"/>
      <c r="HI220" s="265"/>
      <c r="HJ220" s="265"/>
      <c r="HK220" s="265"/>
      <c r="HL220" s="265"/>
      <c r="HM220" s="265"/>
      <c r="HN220" s="265"/>
      <c r="HO220" s="265"/>
      <c r="HP220" s="265"/>
      <c r="HQ220" s="265"/>
      <c r="HR220" s="265"/>
      <c r="HS220" s="265"/>
      <c r="HT220" s="265"/>
      <c r="HU220" s="265"/>
      <c r="HV220" s="265"/>
      <c r="HW220" s="265"/>
      <c r="HX220" s="265"/>
      <c r="HY220" s="265"/>
      <c r="HZ220" s="265"/>
      <c r="IA220" s="265"/>
      <c r="IB220" s="265"/>
      <c r="IC220" s="265"/>
      <c r="ID220" s="265"/>
      <c r="IE220" s="265"/>
      <c r="IF220" s="265"/>
      <c r="IG220" s="265"/>
      <c r="IH220" s="265"/>
      <c r="II220" s="265"/>
      <c r="IJ220" s="265"/>
      <c r="IK220" s="265"/>
      <c r="IL220" s="265"/>
      <c r="IM220" s="265"/>
      <c r="IN220" s="265"/>
      <c r="IO220" s="265"/>
      <c r="IP220" s="265"/>
      <c r="IQ220" s="265"/>
      <c r="IR220" s="265"/>
      <c r="IS220" s="265"/>
      <c r="IT220" s="265"/>
      <c r="IU220" s="265"/>
      <c r="IV220" s="265"/>
    </row>
    <row r="221" spans="1:256" s="240" customFormat="1">
      <c r="A221" s="265" t="s">
        <v>515</v>
      </c>
      <c r="B221" s="240">
        <v>1.3</v>
      </c>
      <c r="C221" s="240">
        <v>7.25</v>
      </c>
      <c r="D221" s="240">
        <v>3</v>
      </c>
      <c r="E221" s="240">
        <v>1.43333333</v>
      </c>
      <c r="F221" s="240">
        <v>1.3730758700000001</v>
      </c>
      <c r="G221" s="240">
        <v>18</v>
      </c>
      <c r="H221" s="265">
        <v>5</v>
      </c>
      <c r="I221" s="265"/>
      <c r="J221" s="265"/>
      <c r="K221" s="265"/>
      <c r="L221" s="265"/>
      <c r="M221" s="265"/>
      <c r="N221" s="265"/>
      <c r="O221" s="265"/>
      <c r="P221" s="265"/>
      <c r="Q221" s="265"/>
      <c r="R221" s="265"/>
      <c r="S221" s="265"/>
      <c r="T221" s="265"/>
      <c r="U221" s="265"/>
      <c r="V221" s="265"/>
      <c r="W221" s="265"/>
      <c r="X221" s="265"/>
      <c r="Y221" s="265"/>
      <c r="Z221" s="265"/>
      <c r="AA221" s="265"/>
      <c r="AB221" s="265"/>
      <c r="AC221" s="265"/>
      <c r="AD221" s="265"/>
      <c r="AE221" s="265"/>
      <c r="AF221" s="265"/>
      <c r="AG221" s="265"/>
      <c r="AH221" s="265"/>
      <c r="AI221" s="265"/>
      <c r="AJ221" s="265"/>
      <c r="AK221" s="265"/>
      <c r="AL221" s="265"/>
      <c r="AM221" s="265"/>
      <c r="AN221" s="265"/>
      <c r="AO221" s="265"/>
      <c r="AP221" s="265"/>
      <c r="AQ221" s="265"/>
      <c r="AR221" s="265"/>
      <c r="AS221" s="265"/>
      <c r="AT221" s="265"/>
      <c r="AU221" s="265"/>
      <c r="AV221" s="265"/>
      <c r="AW221" s="265"/>
      <c r="AX221" s="265"/>
      <c r="AY221" s="265"/>
      <c r="AZ221" s="265"/>
      <c r="BA221" s="265"/>
      <c r="BB221" s="265"/>
      <c r="BC221" s="265"/>
      <c r="BD221" s="265"/>
      <c r="BE221" s="265"/>
      <c r="BF221" s="265"/>
      <c r="BG221" s="265"/>
      <c r="BH221" s="265"/>
      <c r="BI221" s="265"/>
      <c r="BJ221" s="265"/>
      <c r="BK221" s="265"/>
      <c r="BL221" s="265"/>
      <c r="BM221" s="265"/>
      <c r="BN221" s="265"/>
      <c r="BO221" s="265"/>
      <c r="BP221" s="265"/>
      <c r="BQ221" s="265"/>
      <c r="BR221" s="265"/>
      <c r="BS221" s="265"/>
      <c r="BT221" s="265"/>
      <c r="BU221" s="265"/>
      <c r="BV221" s="265"/>
      <c r="BW221" s="265"/>
      <c r="BX221" s="265"/>
      <c r="BY221" s="265"/>
      <c r="BZ221" s="265"/>
      <c r="CA221" s="265"/>
      <c r="CB221" s="265"/>
      <c r="CC221" s="265"/>
      <c r="CD221" s="265"/>
      <c r="CE221" s="265"/>
      <c r="CF221" s="265"/>
      <c r="CG221" s="265"/>
      <c r="CH221" s="265"/>
      <c r="CI221" s="265"/>
      <c r="CJ221" s="265"/>
      <c r="CK221" s="265"/>
      <c r="CL221" s="265"/>
      <c r="CM221" s="265"/>
      <c r="CN221" s="265"/>
      <c r="CO221" s="265"/>
      <c r="CP221" s="265"/>
      <c r="CQ221" s="265"/>
      <c r="CR221" s="265"/>
      <c r="CS221" s="265"/>
      <c r="CT221" s="265"/>
      <c r="CU221" s="265"/>
      <c r="CV221" s="265"/>
      <c r="CW221" s="265"/>
      <c r="CX221" s="265"/>
      <c r="CY221" s="265"/>
      <c r="CZ221" s="265"/>
      <c r="DA221" s="265"/>
      <c r="DB221" s="265"/>
      <c r="DC221" s="265"/>
      <c r="DD221" s="265"/>
      <c r="DE221" s="265"/>
      <c r="DF221" s="265"/>
      <c r="DG221" s="265"/>
      <c r="DH221" s="265"/>
      <c r="DI221" s="265"/>
      <c r="DJ221" s="265"/>
      <c r="DK221" s="265"/>
      <c r="DL221" s="265"/>
      <c r="DM221" s="265"/>
      <c r="DN221" s="265"/>
      <c r="DO221" s="265"/>
      <c r="DP221" s="265"/>
      <c r="DQ221" s="265"/>
      <c r="DR221" s="265"/>
      <c r="DS221" s="265"/>
      <c r="DT221" s="265"/>
      <c r="DU221" s="265"/>
      <c r="DV221" s="265"/>
      <c r="DW221" s="265"/>
      <c r="DX221" s="265"/>
      <c r="DY221" s="265"/>
      <c r="DZ221" s="265"/>
      <c r="EA221" s="265"/>
      <c r="EB221" s="265"/>
      <c r="EC221" s="265"/>
      <c r="ED221" s="265"/>
      <c r="EE221" s="265"/>
      <c r="EF221" s="265"/>
      <c r="EG221" s="265"/>
      <c r="EH221" s="265"/>
      <c r="EI221" s="265"/>
      <c r="EJ221" s="265"/>
      <c r="EK221" s="265"/>
      <c r="EL221" s="265"/>
      <c r="EM221" s="265"/>
      <c r="EN221" s="265"/>
      <c r="EO221" s="265"/>
      <c r="EP221" s="265"/>
      <c r="EQ221" s="265"/>
      <c r="ER221" s="265"/>
      <c r="ES221" s="265"/>
      <c r="ET221" s="265"/>
      <c r="EU221" s="265"/>
      <c r="EV221" s="265"/>
      <c r="EW221" s="265"/>
      <c r="EX221" s="265"/>
      <c r="EY221" s="265"/>
      <c r="EZ221" s="265"/>
      <c r="FA221" s="265"/>
      <c r="FB221" s="265"/>
      <c r="FC221" s="265"/>
      <c r="FD221" s="265"/>
      <c r="FE221" s="265"/>
      <c r="FF221" s="265"/>
      <c r="FG221" s="265"/>
      <c r="FH221" s="265"/>
      <c r="FI221" s="265"/>
      <c r="FJ221" s="265"/>
      <c r="FK221" s="265"/>
      <c r="FL221" s="265"/>
      <c r="FM221" s="265"/>
      <c r="FN221" s="265"/>
      <c r="FO221" s="265"/>
      <c r="FP221" s="265"/>
      <c r="FQ221" s="265"/>
      <c r="FR221" s="265"/>
      <c r="FS221" s="265"/>
      <c r="FT221" s="265"/>
      <c r="FU221" s="265"/>
      <c r="FV221" s="265"/>
      <c r="FW221" s="265"/>
      <c r="FX221" s="265"/>
      <c r="FY221" s="265"/>
      <c r="FZ221" s="265"/>
      <c r="GA221" s="265"/>
      <c r="GB221" s="265"/>
      <c r="GC221" s="265"/>
      <c r="GD221" s="265"/>
      <c r="GE221" s="265"/>
      <c r="GF221" s="265"/>
      <c r="GG221" s="265"/>
      <c r="GH221" s="265"/>
      <c r="GI221" s="265"/>
      <c r="GJ221" s="265"/>
      <c r="GK221" s="265"/>
      <c r="GL221" s="265"/>
      <c r="GM221" s="265"/>
      <c r="GN221" s="265"/>
      <c r="GO221" s="265"/>
      <c r="GP221" s="265"/>
      <c r="GQ221" s="265"/>
      <c r="GR221" s="265"/>
      <c r="GS221" s="265"/>
      <c r="GT221" s="265"/>
      <c r="GU221" s="265"/>
      <c r="GV221" s="265"/>
      <c r="GW221" s="265"/>
      <c r="GX221" s="265"/>
      <c r="GY221" s="265"/>
      <c r="GZ221" s="265"/>
      <c r="HA221" s="265"/>
      <c r="HB221" s="265"/>
      <c r="HC221" s="265"/>
      <c r="HD221" s="265"/>
      <c r="HE221" s="265"/>
      <c r="HF221" s="265"/>
      <c r="HG221" s="265"/>
      <c r="HH221" s="265"/>
      <c r="HI221" s="265"/>
      <c r="HJ221" s="265"/>
      <c r="HK221" s="265"/>
      <c r="HL221" s="265"/>
      <c r="HM221" s="265"/>
      <c r="HN221" s="265"/>
      <c r="HO221" s="265"/>
      <c r="HP221" s="265"/>
      <c r="HQ221" s="265"/>
      <c r="HR221" s="265"/>
      <c r="HS221" s="265"/>
      <c r="HT221" s="265"/>
      <c r="HU221" s="265"/>
      <c r="HV221" s="265"/>
      <c r="HW221" s="265"/>
      <c r="HX221" s="265"/>
      <c r="HY221" s="265"/>
      <c r="HZ221" s="265"/>
      <c r="IA221" s="265"/>
      <c r="IB221" s="265"/>
      <c r="IC221" s="265"/>
      <c r="ID221" s="265"/>
      <c r="IE221" s="265"/>
      <c r="IF221" s="265"/>
      <c r="IG221" s="265"/>
      <c r="IH221" s="265"/>
      <c r="II221" s="265"/>
      <c r="IJ221" s="265"/>
      <c r="IK221" s="265"/>
      <c r="IL221" s="265"/>
      <c r="IM221" s="265"/>
      <c r="IN221" s="265"/>
      <c r="IO221" s="265"/>
      <c r="IP221" s="265"/>
      <c r="IQ221" s="265"/>
      <c r="IR221" s="265"/>
      <c r="IS221" s="265"/>
      <c r="IT221" s="265"/>
      <c r="IU221" s="265"/>
      <c r="IV221" s="265"/>
    </row>
    <row r="222" spans="1:256" s="240" customFormat="1">
      <c r="A222" s="265" t="s">
        <v>515</v>
      </c>
      <c r="B222" s="240">
        <v>0.3</v>
      </c>
      <c r="C222" s="240">
        <v>2.4</v>
      </c>
      <c r="D222" s="240">
        <v>3</v>
      </c>
      <c r="E222" s="240">
        <v>1.25</v>
      </c>
      <c r="F222" s="240">
        <v>1.6422535700000001</v>
      </c>
      <c r="G222" s="240">
        <v>14</v>
      </c>
      <c r="H222" s="265">
        <v>4</v>
      </c>
      <c r="I222" s="265"/>
      <c r="J222" s="265"/>
      <c r="K222" s="265"/>
      <c r="L222" s="265"/>
      <c r="M222" s="265"/>
      <c r="N222" s="265"/>
      <c r="O222" s="265"/>
      <c r="P222" s="265"/>
      <c r="Q222" s="265"/>
      <c r="R222" s="265"/>
      <c r="S222" s="265"/>
      <c r="T222" s="265"/>
      <c r="U222" s="265"/>
      <c r="V222" s="265"/>
      <c r="W222" s="265"/>
      <c r="X222" s="265"/>
      <c r="Y222" s="265"/>
      <c r="Z222" s="265"/>
      <c r="AA222" s="265"/>
      <c r="AB222" s="265"/>
      <c r="AC222" s="265"/>
      <c r="AD222" s="265"/>
      <c r="AE222" s="265"/>
      <c r="AF222" s="265"/>
      <c r="AG222" s="265"/>
      <c r="AH222" s="265"/>
      <c r="AI222" s="265"/>
      <c r="AJ222" s="265"/>
      <c r="AK222" s="265"/>
      <c r="AL222" s="265"/>
      <c r="AM222" s="265"/>
      <c r="AN222" s="265"/>
      <c r="AO222" s="265"/>
      <c r="AP222" s="265"/>
      <c r="AQ222" s="265"/>
      <c r="AR222" s="265"/>
      <c r="AS222" s="265"/>
      <c r="AT222" s="265"/>
      <c r="AU222" s="265"/>
      <c r="AV222" s="265"/>
      <c r="AW222" s="265"/>
      <c r="AX222" s="265"/>
      <c r="AY222" s="265"/>
      <c r="AZ222" s="265"/>
      <c r="BA222" s="265"/>
      <c r="BB222" s="265"/>
      <c r="BC222" s="265"/>
      <c r="BD222" s="265"/>
      <c r="BE222" s="265"/>
      <c r="BF222" s="265"/>
      <c r="BG222" s="265"/>
      <c r="BH222" s="265"/>
      <c r="BI222" s="265"/>
      <c r="BJ222" s="265"/>
      <c r="BK222" s="265"/>
      <c r="BL222" s="265"/>
      <c r="BM222" s="265"/>
      <c r="BN222" s="265"/>
      <c r="BO222" s="265"/>
      <c r="BP222" s="265"/>
      <c r="BQ222" s="265"/>
      <c r="BR222" s="265"/>
      <c r="BS222" s="265"/>
      <c r="BT222" s="265"/>
      <c r="BU222" s="265"/>
      <c r="BV222" s="265"/>
      <c r="BW222" s="265"/>
      <c r="BX222" s="265"/>
      <c r="BY222" s="265"/>
      <c r="BZ222" s="265"/>
      <c r="CA222" s="265"/>
      <c r="CB222" s="265"/>
      <c r="CC222" s="265"/>
      <c r="CD222" s="265"/>
      <c r="CE222" s="265"/>
      <c r="CF222" s="265"/>
      <c r="CG222" s="265"/>
      <c r="CH222" s="265"/>
      <c r="CI222" s="265"/>
      <c r="CJ222" s="265"/>
      <c r="CK222" s="265"/>
      <c r="CL222" s="265"/>
      <c r="CM222" s="265"/>
      <c r="CN222" s="265"/>
      <c r="CO222" s="265"/>
      <c r="CP222" s="265"/>
      <c r="CQ222" s="265"/>
      <c r="CR222" s="265"/>
      <c r="CS222" s="265"/>
      <c r="CT222" s="265"/>
      <c r="CU222" s="265"/>
      <c r="CV222" s="265"/>
      <c r="CW222" s="265"/>
      <c r="CX222" s="265"/>
      <c r="CY222" s="265"/>
      <c r="CZ222" s="265"/>
      <c r="DA222" s="265"/>
      <c r="DB222" s="265"/>
      <c r="DC222" s="265"/>
      <c r="DD222" s="265"/>
      <c r="DE222" s="265"/>
      <c r="DF222" s="265"/>
      <c r="DG222" s="265"/>
      <c r="DH222" s="265"/>
      <c r="DI222" s="265"/>
      <c r="DJ222" s="265"/>
      <c r="DK222" s="265"/>
      <c r="DL222" s="265"/>
      <c r="DM222" s="265"/>
      <c r="DN222" s="265"/>
      <c r="DO222" s="265"/>
      <c r="DP222" s="265"/>
      <c r="DQ222" s="265"/>
      <c r="DR222" s="265"/>
      <c r="DS222" s="265"/>
      <c r="DT222" s="265"/>
      <c r="DU222" s="265"/>
      <c r="DV222" s="265"/>
      <c r="DW222" s="265"/>
      <c r="DX222" s="265"/>
      <c r="DY222" s="265"/>
      <c r="DZ222" s="265"/>
      <c r="EA222" s="265"/>
      <c r="EB222" s="265"/>
      <c r="EC222" s="265"/>
      <c r="ED222" s="265"/>
      <c r="EE222" s="265"/>
      <c r="EF222" s="265"/>
      <c r="EG222" s="265"/>
      <c r="EH222" s="265"/>
      <c r="EI222" s="265"/>
      <c r="EJ222" s="265"/>
      <c r="EK222" s="265"/>
      <c r="EL222" s="265"/>
      <c r="EM222" s="265"/>
      <c r="EN222" s="265"/>
      <c r="EO222" s="265"/>
      <c r="EP222" s="265"/>
      <c r="EQ222" s="265"/>
      <c r="ER222" s="265"/>
      <c r="ES222" s="265"/>
      <c r="ET222" s="265"/>
      <c r="EU222" s="265"/>
      <c r="EV222" s="265"/>
      <c r="EW222" s="265"/>
      <c r="EX222" s="265"/>
      <c r="EY222" s="265"/>
      <c r="EZ222" s="265"/>
      <c r="FA222" s="265"/>
      <c r="FB222" s="265"/>
      <c r="FC222" s="265"/>
      <c r="FD222" s="265"/>
      <c r="FE222" s="265"/>
      <c r="FF222" s="265"/>
      <c r="FG222" s="265"/>
      <c r="FH222" s="265"/>
      <c r="FI222" s="265"/>
      <c r="FJ222" s="265"/>
      <c r="FK222" s="265"/>
      <c r="FL222" s="265"/>
      <c r="FM222" s="265"/>
      <c r="FN222" s="265"/>
      <c r="FO222" s="265"/>
      <c r="FP222" s="265"/>
      <c r="FQ222" s="265"/>
      <c r="FR222" s="265"/>
      <c r="FS222" s="265"/>
      <c r="FT222" s="265"/>
      <c r="FU222" s="265"/>
      <c r="FV222" s="265"/>
      <c r="FW222" s="265"/>
      <c r="FX222" s="265"/>
      <c r="FY222" s="265"/>
      <c r="FZ222" s="265"/>
      <c r="GA222" s="265"/>
      <c r="GB222" s="265"/>
      <c r="GC222" s="265"/>
      <c r="GD222" s="265"/>
      <c r="GE222" s="265"/>
      <c r="GF222" s="265"/>
      <c r="GG222" s="265"/>
      <c r="GH222" s="265"/>
      <c r="GI222" s="265"/>
      <c r="GJ222" s="265"/>
      <c r="GK222" s="265"/>
      <c r="GL222" s="265"/>
      <c r="GM222" s="265"/>
      <c r="GN222" s="265"/>
      <c r="GO222" s="265"/>
      <c r="GP222" s="265"/>
      <c r="GQ222" s="265"/>
      <c r="GR222" s="265"/>
      <c r="GS222" s="265"/>
      <c r="GT222" s="265"/>
      <c r="GU222" s="265"/>
      <c r="GV222" s="265"/>
      <c r="GW222" s="265"/>
      <c r="GX222" s="265"/>
      <c r="GY222" s="265"/>
      <c r="GZ222" s="265"/>
      <c r="HA222" s="265"/>
      <c r="HB222" s="265"/>
      <c r="HC222" s="265"/>
      <c r="HD222" s="265"/>
      <c r="HE222" s="265"/>
      <c r="HF222" s="265"/>
      <c r="HG222" s="265"/>
      <c r="HH222" s="265"/>
      <c r="HI222" s="265"/>
      <c r="HJ222" s="265"/>
      <c r="HK222" s="265"/>
      <c r="HL222" s="265"/>
      <c r="HM222" s="265"/>
      <c r="HN222" s="265"/>
      <c r="HO222" s="265"/>
      <c r="HP222" s="265"/>
      <c r="HQ222" s="265"/>
      <c r="HR222" s="265"/>
      <c r="HS222" s="265"/>
      <c r="HT222" s="265"/>
      <c r="HU222" s="265"/>
      <c r="HV222" s="265"/>
      <c r="HW222" s="265"/>
      <c r="HX222" s="265"/>
      <c r="HY222" s="265"/>
      <c r="HZ222" s="265"/>
      <c r="IA222" s="265"/>
      <c r="IB222" s="265"/>
      <c r="IC222" s="265"/>
      <c r="ID222" s="265"/>
      <c r="IE222" s="265"/>
      <c r="IF222" s="265"/>
      <c r="IG222" s="265"/>
      <c r="IH222" s="265"/>
      <c r="II222" s="265"/>
      <c r="IJ222" s="265"/>
      <c r="IK222" s="265"/>
      <c r="IL222" s="265"/>
      <c r="IM222" s="265"/>
      <c r="IN222" s="265"/>
      <c r="IO222" s="265"/>
      <c r="IP222" s="265"/>
      <c r="IQ222" s="265"/>
      <c r="IR222" s="265"/>
      <c r="IS222" s="265"/>
      <c r="IT222" s="265"/>
      <c r="IU222" s="265"/>
      <c r="IV222" s="265"/>
    </row>
    <row r="223" spans="1:256" s="240" customFormat="1">
      <c r="A223" s="265" t="s">
        <v>515</v>
      </c>
      <c r="B223" s="265">
        <v>5</v>
      </c>
      <c r="C223" s="265">
        <v>7</v>
      </c>
      <c r="D223" s="265">
        <v>3</v>
      </c>
      <c r="E223" s="265">
        <v>1.2855555999999999</v>
      </c>
      <c r="F223" s="240">
        <v>1.9428136600000001</v>
      </c>
      <c r="G223" s="265">
        <v>15</v>
      </c>
      <c r="H223" s="265">
        <v>1</v>
      </c>
      <c r="I223" s="265"/>
      <c r="S223" s="265"/>
      <c r="T223" s="265"/>
      <c r="U223" s="265"/>
      <c r="V223" s="265"/>
      <c r="W223" s="265"/>
      <c r="X223" s="265"/>
      <c r="Y223" s="265"/>
      <c r="Z223" s="265"/>
      <c r="AA223" s="265"/>
      <c r="AB223" s="265"/>
      <c r="AC223" s="265"/>
      <c r="AD223" s="265"/>
      <c r="AE223" s="265"/>
      <c r="AF223" s="265"/>
      <c r="AG223" s="265"/>
      <c r="AH223" s="265"/>
      <c r="AI223" s="265"/>
      <c r="AJ223" s="265"/>
      <c r="AK223" s="265"/>
      <c r="AL223" s="265"/>
      <c r="AM223" s="265"/>
      <c r="AN223" s="265"/>
      <c r="AO223" s="265"/>
      <c r="AP223" s="265"/>
      <c r="AQ223" s="265"/>
      <c r="AR223" s="265"/>
      <c r="AS223" s="265"/>
      <c r="AT223" s="265"/>
      <c r="AU223" s="265"/>
      <c r="AV223" s="265"/>
      <c r="AW223" s="265"/>
      <c r="AX223" s="265"/>
      <c r="AY223" s="265"/>
      <c r="AZ223" s="265"/>
      <c r="BA223" s="265"/>
      <c r="BB223" s="265"/>
      <c r="BC223" s="265"/>
      <c r="BD223" s="265"/>
      <c r="BE223" s="265"/>
      <c r="BF223" s="265"/>
      <c r="BG223" s="265"/>
      <c r="BH223" s="265"/>
      <c r="BI223" s="265"/>
      <c r="BJ223" s="265"/>
      <c r="BK223" s="265"/>
      <c r="BL223" s="265"/>
      <c r="BM223" s="265"/>
      <c r="BN223" s="265"/>
      <c r="BO223" s="265"/>
      <c r="BP223" s="265"/>
      <c r="BQ223" s="265"/>
      <c r="BR223" s="265"/>
      <c r="BS223" s="265"/>
      <c r="BT223" s="265"/>
      <c r="BU223" s="265"/>
      <c r="BV223" s="265"/>
      <c r="BW223" s="265"/>
      <c r="BX223" s="265"/>
      <c r="BY223" s="265"/>
      <c r="BZ223" s="265"/>
      <c r="CA223" s="265"/>
      <c r="CB223" s="265"/>
      <c r="CC223" s="265"/>
      <c r="CD223" s="265"/>
      <c r="CE223" s="265"/>
      <c r="CF223" s="265"/>
      <c r="CG223" s="265"/>
      <c r="CH223" s="265"/>
      <c r="CI223" s="265"/>
      <c r="CJ223" s="265"/>
      <c r="CK223" s="265"/>
      <c r="CL223" s="265"/>
      <c r="CM223" s="265"/>
      <c r="CN223" s="265"/>
      <c r="CO223" s="265"/>
      <c r="CP223" s="265"/>
      <c r="CQ223" s="265"/>
      <c r="CR223" s="265"/>
      <c r="CS223" s="265"/>
      <c r="CT223" s="265"/>
      <c r="CU223" s="265"/>
      <c r="CV223" s="265"/>
      <c r="CW223" s="265"/>
      <c r="CX223" s="265"/>
      <c r="CY223" s="265"/>
      <c r="CZ223" s="265"/>
      <c r="DA223" s="265"/>
      <c r="DB223" s="265"/>
      <c r="DC223" s="265"/>
      <c r="DD223" s="265"/>
      <c r="DE223" s="265"/>
      <c r="DF223" s="265"/>
      <c r="DG223" s="265"/>
      <c r="DH223" s="265"/>
      <c r="DI223" s="265"/>
      <c r="DJ223" s="265"/>
      <c r="DK223" s="265"/>
      <c r="DL223" s="265"/>
      <c r="DM223" s="265"/>
      <c r="DN223" s="265"/>
      <c r="DO223" s="265"/>
      <c r="DP223" s="265"/>
      <c r="DQ223" s="265"/>
      <c r="DR223" s="265"/>
      <c r="DS223" s="265"/>
      <c r="DT223" s="265"/>
      <c r="DU223" s="265"/>
      <c r="DV223" s="265"/>
      <c r="DW223" s="265"/>
      <c r="DX223" s="265"/>
      <c r="DY223" s="265"/>
      <c r="DZ223" s="265"/>
      <c r="EA223" s="265"/>
      <c r="EB223" s="265"/>
      <c r="EC223" s="265"/>
      <c r="ED223" s="265"/>
      <c r="EE223" s="265"/>
      <c r="EF223" s="265"/>
      <c r="EG223" s="265"/>
      <c r="EH223" s="265"/>
      <c r="EI223" s="265"/>
      <c r="EJ223" s="265"/>
      <c r="EK223" s="265"/>
      <c r="EL223" s="265"/>
      <c r="EM223" s="265"/>
      <c r="EN223" s="265"/>
      <c r="EO223" s="265"/>
      <c r="EP223" s="265"/>
      <c r="EQ223" s="265"/>
      <c r="ER223" s="265"/>
      <c r="ES223" s="265"/>
      <c r="ET223" s="265"/>
      <c r="EU223" s="265"/>
      <c r="EV223" s="265"/>
      <c r="EW223" s="265"/>
      <c r="EX223" s="265"/>
      <c r="EY223" s="265"/>
      <c r="EZ223" s="265"/>
      <c r="FA223" s="265"/>
      <c r="FB223" s="265"/>
      <c r="FC223" s="265"/>
      <c r="FD223" s="265"/>
      <c r="FE223" s="265"/>
      <c r="FF223" s="265"/>
      <c r="FG223" s="265"/>
      <c r="FH223" s="265"/>
      <c r="FI223" s="265"/>
      <c r="FJ223" s="265"/>
      <c r="FK223" s="265"/>
      <c r="FL223" s="265"/>
      <c r="FM223" s="265"/>
      <c r="FN223" s="265"/>
      <c r="FO223" s="265"/>
      <c r="FP223" s="265"/>
      <c r="FQ223" s="265"/>
      <c r="FR223" s="265"/>
      <c r="FS223" s="265"/>
      <c r="FT223" s="265"/>
      <c r="FU223" s="265"/>
      <c r="FV223" s="265"/>
      <c r="FW223" s="265"/>
      <c r="FX223" s="265"/>
      <c r="FY223" s="265"/>
      <c r="FZ223" s="265"/>
      <c r="GA223" s="265"/>
      <c r="GB223" s="265"/>
      <c r="GC223" s="265"/>
      <c r="GD223" s="265"/>
      <c r="GE223" s="265"/>
      <c r="GF223" s="265"/>
      <c r="GG223" s="265"/>
      <c r="GH223" s="265"/>
      <c r="GI223" s="265"/>
      <c r="GJ223" s="265"/>
      <c r="GK223" s="265"/>
      <c r="GL223" s="265"/>
      <c r="GM223" s="265"/>
      <c r="GN223" s="265"/>
      <c r="GO223" s="265"/>
      <c r="GP223" s="265"/>
      <c r="GQ223" s="265"/>
      <c r="GR223" s="265"/>
      <c r="GS223" s="265"/>
      <c r="GT223" s="265"/>
      <c r="GU223" s="265"/>
      <c r="GV223" s="265"/>
      <c r="GW223" s="265"/>
      <c r="GX223" s="265"/>
      <c r="GY223" s="265"/>
      <c r="GZ223" s="265"/>
      <c r="HA223" s="265"/>
      <c r="HB223" s="265"/>
      <c r="HC223" s="265"/>
      <c r="HD223" s="265"/>
      <c r="HE223" s="265"/>
      <c r="HF223" s="265"/>
      <c r="HG223" s="265"/>
      <c r="HH223" s="265"/>
      <c r="HI223" s="265"/>
      <c r="HJ223" s="265"/>
      <c r="HK223" s="265"/>
      <c r="HL223" s="265"/>
      <c r="HM223" s="265"/>
      <c r="HN223" s="265"/>
      <c r="HO223" s="265"/>
      <c r="HP223" s="265"/>
      <c r="HQ223" s="265"/>
      <c r="HR223" s="265"/>
      <c r="HS223" s="265"/>
      <c r="HT223" s="265"/>
      <c r="HU223" s="265"/>
      <c r="HV223" s="265"/>
      <c r="HW223" s="265"/>
      <c r="HX223" s="265"/>
      <c r="HY223" s="265"/>
      <c r="HZ223" s="265"/>
      <c r="IA223" s="265"/>
      <c r="IB223" s="265"/>
      <c r="IC223" s="265"/>
      <c r="ID223" s="265"/>
      <c r="IE223" s="265"/>
      <c r="IF223" s="265"/>
      <c r="IG223" s="265"/>
      <c r="IH223" s="265"/>
      <c r="II223" s="265"/>
      <c r="IJ223" s="265"/>
      <c r="IK223" s="265"/>
      <c r="IL223" s="265"/>
      <c r="IM223" s="265"/>
      <c r="IN223" s="265"/>
      <c r="IO223" s="265"/>
      <c r="IP223" s="265"/>
      <c r="IQ223" s="265"/>
      <c r="IR223" s="265"/>
      <c r="IS223" s="265"/>
      <c r="IT223" s="265"/>
      <c r="IU223" s="265"/>
      <c r="IV223" s="265"/>
    </row>
    <row r="224" spans="1:256" s="240" customFormat="1">
      <c r="A224" s="265" t="s">
        <v>515</v>
      </c>
      <c r="B224" s="240">
        <v>11</v>
      </c>
      <c r="C224" s="240">
        <v>14</v>
      </c>
      <c r="D224" s="240">
        <v>2</v>
      </c>
      <c r="E224" s="265">
        <v>1.1000000000000001</v>
      </c>
      <c r="F224" s="265">
        <v>1.3904382621603799</v>
      </c>
      <c r="G224" s="265">
        <v>15</v>
      </c>
      <c r="H224" s="265">
        <v>2</v>
      </c>
      <c r="J224" s="246"/>
      <c r="K224" s="246"/>
      <c r="L224" s="246"/>
      <c r="M224" s="246"/>
      <c r="N224" s="246"/>
      <c r="O224" s="246"/>
      <c r="P224" s="246"/>
      <c r="Q224" s="246"/>
      <c r="R224" s="246"/>
    </row>
    <row r="225" spans="1:256" s="251" customFormat="1">
      <c r="A225" s="246" t="s">
        <v>344</v>
      </c>
      <c r="B225" s="251" t="s">
        <v>170</v>
      </c>
      <c r="C225" s="251" t="s">
        <v>170</v>
      </c>
      <c r="D225" s="251">
        <v>3</v>
      </c>
      <c r="E225" s="251">
        <v>1.31277778</v>
      </c>
      <c r="F225" s="251">
        <v>1.2709537500000001</v>
      </c>
      <c r="G225" s="251">
        <v>15</v>
      </c>
      <c r="H225" s="246">
        <v>1</v>
      </c>
      <c r="I225" s="246"/>
      <c r="J225" s="246"/>
      <c r="K225" s="246"/>
      <c r="L225" s="246"/>
      <c r="M225" s="246"/>
      <c r="N225" s="246"/>
      <c r="O225" s="246"/>
      <c r="P225" s="246"/>
      <c r="Q225" s="246"/>
      <c r="R225" s="246"/>
      <c r="S225" s="246"/>
      <c r="T225" s="246"/>
      <c r="U225" s="246"/>
      <c r="V225" s="246"/>
      <c r="W225" s="246"/>
      <c r="X225" s="246"/>
      <c r="Y225" s="246"/>
      <c r="Z225" s="246"/>
      <c r="AA225" s="246"/>
      <c r="AB225" s="246"/>
      <c r="AC225" s="246"/>
      <c r="AD225" s="246"/>
      <c r="AE225" s="246"/>
      <c r="AF225" s="246"/>
      <c r="AG225" s="246"/>
      <c r="AH225" s="246"/>
      <c r="AI225" s="246"/>
      <c r="AJ225" s="246"/>
      <c r="AK225" s="246"/>
      <c r="AL225" s="246"/>
      <c r="AM225" s="246"/>
      <c r="AN225" s="246"/>
      <c r="AO225" s="246"/>
      <c r="AP225" s="246"/>
      <c r="AQ225" s="246"/>
      <c r="AR225" s="246"/>
      <c r="AS225" s="246"/>
      <c r="AT225" s="246"/>
      <c r="AU225" s="246"/>
      <c r="AV225" s="246"/>
      <c r="AW225" s="246"/>
      <c r="AX225" s="246"/>
      <c r="AY225" s="246"/>
      <c r="AZ225" s="246"/>
      <c r="BA225" s="246"/>
      <c r="BB225" s="246"/>
      <c r="BC225" s="246"/>
      <c r="BD225" s="246"/>
      <c r="BE225" s="246"/>
      <c r="BF225" s="246"/>
      <c r="BG225" s="246"/>
      <c r="BH225" s="246"/>
      <c r="BI225" s="246"/>
      <c r="BJ225" s="246"/>
      <c r="BK225" s="246"/>
      <c r="BL225" s="246"/>
      <c r="BM225" s="246"/>
      <c r="BN225" s="246"/>
      <c r="BO225" s="246"/>
      <c r="BP225" s="246"/>
      <c r="BQ225" s="246"/>
      <c r="BR225" s="246"/>
      <c r="BS225" s="246"/>
      <c r="BT225" s="246"/>
      <c r="BU225" s="246"/>
      <c r="BV225" s="246"/>
      <c r="BW225" s="246"/>
      <c r="BX225" s="246"/>
      <c r="BY225" s="246"/>
      <c r="BZ225" s="246"/>
      <c r="CA225" s="246"/>
      <c r="CB225" s="246"/>
      <c r="CC225" s="246"/>
      <c r="CD225" s="246"/>
      <c r="CE225" s="246"/>
      <c r="CF225" s="246"/>
      <c r="CG225" s="246"/>
      <c r="CH225" s="246"/>
      <c r="CI225" s="246"/>
      <c r="CJ225" s="246"/>
      <c r="CK225" s="246"/>
      <c r="CL225" s="246"/>
      <c r="CM225" s="246"/>
      <c r="CN225" s="246"/>
      <c r="CO225" s="246"/>
      <c r="CP225" s="246"/>
      <c r="CQ225" s="246"/>
      <c r="CR225" s="246"/>
      <c r="CS225" s="246"/>
      <c r="CT225" s="246"/>
      <c r="CU225" s="246"/>
      <c r="CV225" s="246"/>
      <c r="CW225" s="246"/>
      <c r="CX225" s="246"/>
      <c r="CY225" s="246"/>
      <c r="CZ225" s="246"/>
      <c r="DA225" s="246"/>
      <c r="DB225" s="246"/>
      <c r="DC225" s="246"/>
      <c r="DD225" s="246"/>
      <c r="DE225" s="246"/>
      <c r="DF225" s="246"/>
      <c r="DG225" s="246"/>
      <c r="DH225" s="246"/>
      <c r="DI225" s="246"/>
      <c r="DJ225" s="246"/>
      <c r="DK225" s="246"/>
      <c r="DL225" s="246"/>
      <c r="DM225" s="246"/>
      <c r="DN225" s="246"/>
      <c r="DO225" s="246"/>
      <c r="DP225" s="246"/>
      <c r="DQ225" s="246"/>
      <c r="DR225" s="246"/>
      <c r="DS225" s="246"/>
      <c r="DT225" s="246"/>
      <c r="DU225" s="246"/>
      <c r="DV225" s="246"/>
      <c r="DW225" s="246"/>
      <c r="DX225" s="246"/>
      <c r="DY225" s="246"/>
      <c r="DZ225" s="246"/>
      <c r="EA225" s="246"/>
      <c r="EB225" s="246"/>
      <c r="EC225" s="246"/>
      <c r="ED225" s="246"/>
      <c r="EE225" s="246"/>
      <c r="EF225" s="246"/>
      <c r="EG225" s="246"/>
      <c r="EH225" s="246"/>
      <c r="EI225" s="246"/>
      <c r="EJ225" s="246"/>
      <c r="EK225" s="246"/>
      <c r="EL225" s="246"/>
      <c r="EM225" s="246"/>
      <c r="EN225" s="246"/>
      <c r="EO225" s="246"/>
      <c r="EP225" s="246"/>
      <c r="EQ225" s="246"/>
      <c r="ER225" s="246"/>
      <c r="ES225" s="246"/>
      <c r="ET225" s="246"/>
      <c r="EU225" s="246"/>
      <c r="EV225" s="246"/>
      <c r="EW225" s="246"/>
      <c r="EX225" s="246"/>
      <c r="EY225" s="246"/>
      <c r="EZ225" s="246"/>
      <c r="FA225" s="246"/>
      <c r="FB225" s="246"/>
      <c r="FC225" s="246"/>
      <c r="FD225" s="246"/>
      <c r="FE225" s="246"/>
      <c r="FF225" s="246"/>
      <c r="FG225" s="246"/>
      <c r="FH225" s="246"/>
      <c r="FI225" s="246"/>
      <c r="FJ225" s="246"/>
      <c r="FK225" s="246"/>
      <c r="FL225" s="246"/>
      <c r="FM225" s="246"/>
      <c r="FN225" s="246"/>
      <c r="FO225" s="246"/>
      <c r="FP225" s="246"/>
      <c r="FQ225" s="246"/>
      <c r="FR225" s="246"/>
      <c r="FS225" s="246"/>
      <c r="FT225" s="246"/>
      <c r="FU225" s="246"/>
      <c r="FV225" s="246"/>
      <c r="FW225" s="246"/>
      <c r="FX225" s="246"/>
      <c r="FY225" s="246"/>
      <c r="FZ225" s="246"/>
      <c r="GA225" s="246"/>
      <c r="GB225" s="246"/>
      <c r="GC225" s="246"/>
      <c r="GD225" s="246"/>
      <c r="GE225" s="246"/>
      <c r="GF225" s="246"/>
      <c r="GG225" s="246"/>
      <c r="GH225" s="246"/>
      <c r="GI225" s="246"/>
      <c r="GJ225" s="246"/>
      <c r="GK225" s="246"/>
      <c r="GL225" s="246"/>
      <c r="GM225" s="246"/>
      <c r="GN225" s="246"/>
      <c r="GO225" s="246"/>
      <c r="GP225" s="246"/>
      <c r="GQ225" s="246"/>
      <c r="GR225" s="246"/>
      <c r="GS225" s="246"/>
      <c r="GT225" s="246"/>
      <c r="GU225" s="246"/>
      <c r="GV225" s="246"/>
      <c r="GW225" s="246"/>
      <c r="GX225" s="246"/>
      <c r="GY225" s="246"/>
      <c r="GZ225" s="246"/>
      <c r="HA225" s="246"/>
      <c r="HB225" s="246"/>
      <c r="HC225" s="246"/>
      <c r="HD225" s="246"/>
      <c r="HE225" s="246"/>
      <c r="HF225" s="246"/>
      <c r="HG225" s="246"/>
      <c r="HH225" s="246"/>
      <c r="HI225" s="246"/>
      <c r="HJ225" s="246"/>
      <c r="HK225" s="246"/>
      <c r="HL225" s="246"/>
      <c r="HM225" s="246"/>
      <c r="HN225" s="246"/>
      <c r="HO225" s="246"/>
      <c r="HP225" s="246"/>
      <c r="HQ225" s="246"/>
      <c r="HR225" s="246"/>
      <c r="HS225" s="246"/>
      <c r="HT225" s="246"/>
      <c r="HU225" s="246"/>
      <c r="HV225" s="246"/>
      <c r="HW225" s="246"/>
      <c r="HX225" s="246"/>
      <c r="HY225" s="246"/>
      <c r="HZ225" s="246"/>
      <c r="IA225" s="246"/>
      <c r="IB225" s="246"/>
      <c r="IC225" s="246"/>
      <c r="ID225" s="246"/>
      <c r="IE225" s="246"/>
      <c r="IF225" s="246"/>
      <c r="IG225" s="246"/>
      <c r="IH225" s="246"/>
      <c r="II225" s="246"/>
      <c r="IJ225" s="246"/>
      <c r="IK225" s="246"/>
      <c r="IL225" s="246"/>
      <c r="IM225" s="246"/>
      <c r="IN225" s="246"/>
      <c r="IO225" s="246"/>
      <c r="IP225" s="246"/>
      <c r="IQ225" s="246"/>
      <c r="IR225" s="246"/>
      <c r="IS225" s="246"/>
      <c r="IT225" s="246"/>
      <c r="IU225" s="246"/>
      <c r="IV225" s="246"/>
    </row>
    <row r="226" spans="1:256" s="251" customFormat="1">
      <c r="A226" s="246" t="s">
        <v>344</v>
      </c>
      <c r="B226" s="251">
        <v>2.2000000000000002</v>
      </c>
      <c r="C226" s="251">
        <v>4.8</v>
      </c>
      <c r="D226" s="251">
        <v>3</v>
      </c>
      <c r="E226" s="251">
        <v>1.3125</v>
      </c>
      <c r="F226" s="251">
        <v>1.27118591</v>
      </c>
      <c r="G226" s="251">
        <v>17</v>
      </c>
      <c r="H226" s="246">
        <v>2</v>
      </c>
      <c r="I226" s="246"/>
      <c r="J226" s="82"/>
      <c r="K226" s="82"/>
      <c r="L226" s="82"/>
      <c r="M226" s="82"/>
      <c r="N226" s="82"/>
      <c r="O226" s="82"/>
      <c r="P226" s="82"/>
      <c r="Q226" s="82"/>
      <c r="R226" s="82"/>
      <c r="S226" s="246"/>
      <c r="T226" s="246"/>
      <c r="U226" s="246"/>
      <c r="V226" s="246"/>
      <c r="W226" s="246"/>
      <c r="X226" s="246"/>
      <c r="Y226" s="246"/>
      <c r="Z226" s="246"/>
      <c r="AA226" s="246"/>
      <c r="AB226" s="246"/>
      <c r="AC226" s="246"/>
      <c r="AD226" s="246"/>
      <c r="AE226" s="246"/>
      <c r="AF226" s="246"/>
      <c r="AG226" s="246"/>
      <c r="AH226" s="246"/>
      <c r="AI226" s="246"/>
      <c r="AJ226" s="246"/>
      <c r="AK226" s="246"/>
      <c r="AL226" s="246"/>
      <c r="AM226" s="246"/>
      <c r="AN226" s="246"/>
      <c r="AO226" s="246"/>
      <c r="AP226" s="246"/>
      <c r="AQ226" s="246"/>
      <c r="AR226" s="246"/>
      <c r="AS226" s="246"/>
      <c r="AT226" s="246"/>
      <c r="AU226" s="246"/>
      <c r="AV226" s="246"/>
      <c r="AW226" s="246"/>
      <c r="AX226" s="246"/>
      <c r="AY226" s="246"/>
      <c r="AZ226" s="246"/>
      <c r="BA226" s="246"/>
      <c r="BB226" s="246"/>
      <c r="BC226" s="246"/>
      <c r="BD226" s="246"/>
      <c r="BE226" s="246"/>
      <c r="BF226" s="246"/>
      <c r="BG226" s="246"/>
      <c r="BH226" s="246"/>
      <c r="BI226" s="246"/>
      <c r="BJ226" s="246"/>
      <c r="BK226" s="246"/>
      <c r="BL226" s="246"/>
      <c r="BM226" s="246"/>
      <c r="BN226" s="246"/>
      <c r="BO226" s="246"/>
      <c r="BP226" s="246"/>
      <c r="BQ226" s="246"/>
      <c r="BR226" s="246"/>
      <c r="BS226" s="246"/>
      <c r="BT226" s="246"/>
      <c r="BU226" s="246"/>
      <c r="BV226" s="246"/>
      <c r="BW226" s="246"/>
      <c r="BX226" s="246"/>
      <c r="BY226" s="246"/>
      <c r="BZ226" s="246"/>
      <c r="CA226" s="246"/>
      <c r="CB226" s="246"/>
      <c r="CC226" s="246"/>
      <c r="CD226" s="246"/>
      <c r="CE226" s="246"/>
      <c r="CF226" s="246"/>
      <c r="CG226" s="246"/>
      <c r="CH226" s="246"/>
      <c r="CI226" s="246"/>
      <c r="CJ226" s="246"/>
      <c r="CK226" s="246"/>
      <c r="CL226" s="246"/>
      <c r="CM226" s="246"/>
      <c r="CN226" s="246"/>
      <c r="CO226" s="246"/>
      <c r="CP226" s="246"/>
      <c r="CQ226" s="246"/>
      <c r="CR226" s="246"/>
      <c r="CS226" s="246"/>
      <c r="CT226" s="246"/>
      <c r="CU226" s="246"/>
      <c r="CV226" s="246"/>
      <c r="CW226" s="246"/>
      <c r="CX226" s="246"/>
      <c r="CY226" s="246"/>
      <c r="CZ226" s="246"/>
      <c r="DA226" s="246"/>
      <c r="DB226" s="246"/>
      <c r="DC226" s="246"/>
      <c r="DD226" s="246"/>
      <c r="DE226" s="246"/>
      <c r="DF226" s="246"/>
      <c r="DG226" s="246"/>
      <c r="DH226" s="246"/>
      <c r="DI226" s="246"/>
      <c r="DJ226" s="246"/>
      <c r="DK226" s="246"/>
      <c r="DL226" s="246"/>
      <c r="DM226" s="246"/>
      <c r="DN226" s="246"/>
      <c r="DO226" s="246"/>
      <c r="DP226" s="246"/>
      <c r="DQ226" s="246"/>
      <c r="DR226" s="246"/>
      <c r="DS226" s="246"/>
      <c r="DT226" s="246"/>
      <c r="DU226" s="246"/>
      <c r="DV226" s="246"/>
      <c r="DW226" s="246"/>
      <c r="DX226" s="246"/>
      <c r="DY226" s="246"/>
      <c r="DZ226" s="246"/>
      <c r="EA226" s="246"/>
      <c r="EB226" s="246"/>
      <c r="EC226" s="246"/>
      <c r="ED226" s="246"/>
      <c r="EE226" s="246"/>
      <c r="EF226" s="246"/>
      <c r="EG226" s="246"/>
      <c r="EH226" s="246"/>
      <c r="EI226" s="246"/>
      <c r="EJ226" s="246"/>
      <c r="EK226" s="246"/>
      <c r="EL226" s="246"/>
      <c r="EM226" s="246"/>
      <c r="EN226" s="246"/>
      <c r="EO226" s="246"/>
      <c r="EP226" s="246"/>
      <c r="EQ226" s="246"/>
      <c r="ER226" s="246"/>
      <c r="ES226" s="246"/>
      <c r="ET226" s="246"/>
      <c r="EU226" s="246"/>
      <c r="EV226" s="246"/>
      <c r="EW226" s="246"/>
      <c r="EX226" s="246"/>
      <c r="EY226" s="246"/>
      <c r="EZ226" s="246"/>
      <c r="FA226" s="246"/>
      <c r="FB226" s="246"/>
      <c r="FC226" s="246"/>
      <c r="FD226" s="246"/>
      <c r="FE226" s="246"/>
      <c r="FF226" s="246"/>
      <c r="FG226" s="246"/>
      <c r="FH226" s="246"/>
      <c r="FI226" s="246"/>
      <c r="FJ226" s="246"/>
      <c r="FK226" s="246"/>
      <c r="FL226" s="246"/>
      <c r="FM226" s="246"/>
      <c r="FN226" s="246"/>
      <c r="FO226" s="246"/>
      <c r="FP226" s="246"/>
      <c r="FQ226" s="246"/>
      <c r="FR226" s="246"/>
      <c r="FS226" s="246"/>
      <c r="FT226" s="246"/>
      <c r="FU226" s="246"/>
      <c r="FV226" s="246"/>
      <c r="FW226" s="246"/>
      <c r="FX226" s="246"/>
      <c r="FY226" s="246"/>
      <c r="FZ226" s="246"/>
      <c r="GA226" s="246"/>
      <c r="GB226" s="246"/>
      <c r="GC226" s="246"/>
      <c r="GD226" s="246"/>
      <c r="GE226" s="246"/>
      <c r="GF226" s="246"/>
      <c r="GG226" s="246"/>
      <c r="GH226" s="246"/>
      <c r="GI226" s="246"/>
      <c r="GJ226" s="246"/>
      <c r="GK226" s="246"/>
      <c r="GL226" s="246"/>
      <c r="GM226" s="246"/>
      <c r="GN226" s="246"/>
      <c r="GO226" s="246"/>
      <c r="GP226" s="246"/>
      <c r="GQ226" s="246"/>
      <c r="GR226" s="246"/>
      <c r="GS226" s="246"/>
      <c r="GT226" s="246"/>
      <c r="GU226" s="246"/>
      <c r="GV226" s="246"/>
      <c r="GW226" s="246"/>
      <c r="GX226" s="246"/>
      <c r="GY226" s="246"/>
      <c r="GZ226" s="246"/>
      <c r="HA226" s="246"/>
      <c r="HB226" s="246"/>
      <c r="HC226" s="246"/>
      <c r="HD226" s="246"/>
      <c r="HE226" s="246"/>
      <c r="HF226" s="246"/>
      <c r="HG226" s="246"/>
      <c r="HH226" s="246"/>
      <c r="HI226" s="246"/>
      <c r="HJ226" s="246"/>
      <c r="HK226" s="246"/>
      <c r="HL226" s="246"/>
      <c r="HM226" s="246"/>
      <c r="HN226" s="246"/>
      <c r="HO226" s="246"/>
      <c r="HP226" s="246"/>
      <c r="HQ226" s="246"/>
      <c r="HR226" s="246"/>
      <c r="HS226" s="246"/>
      <c r="HT226" s="246"/>
      <c r="HU226" s="246"/>
      <c r="HV226" s="246"/>
      <c r="HW226" s="246"/>
      <c r="HX226" s="246"/>
      <c r="HY226" s="246"/>
      <c r="HZ226" s="246"/>
      <c r="IA226" s="246"/>
      <c r="IB226" s="246"/>
      <c r="IC226" s="246"/>
      <c r="ID226" s="246"/>
      <c r="IE226" s="246"/>
      <c r="IF226" s="246"/>
      <c r="IG226" s="246"/>
      <c r="IH226" s="246"/>
      <c r="II226" s="246"/>
      <c r="IJ226" s="246"/>
      <c r="IK226" s="246"/>
      <c r="IL226" s="246"/>
      <c r="IM226" s="246"/>
      <c r="IN226" s="246"/>
      <c r="IO226" s="246"/>
      <c r="IP226" s="246"/>
      <c r="IQ226" s="246"/>
      <c r="IR226" s="246"/>
      <c r="IS226" s="246"/>
      <c r="IT226" s="246"/>
      <c r="IU226" s="246"/>
      <c r="IV226" s="246"/>
    </row>
    <row r="227" spans="1:256" s="251" customFormat="1">
      <c r="A227" s="82" t="s">
        <v>621</v>
      </c>
      <c r="B227" s="63">
        <v>3.6</v>
      </c>
      <c r="C227" s="63" t="s">
        <v>18</v>
      </c>
      <c r="D227" s="63">
        <v>2</v>
      </c>
      <c r="E227" s="63">
        <v>1.028333333</v>
      </c>
      <c r="F227" s="63" t="s">
        <v>18</v>
      </c>
      <c r="G227" s="63">
        <v>9</v>
      </c>
      <c r="H227" s="82">
        <v>2</v>
      </c>
      <c r="I227" s="82"/>
      <c r="J227" s="268"/>
      <c r="K227" s="268"/>
      <c r="L227" s="268"/>
      <c r="M227" s="268"/>
      <c r="N227" s="268"/>
      <c r="O227" s="268"/>
      <c r="P227" s="268"/>
      <c r="Q227" s="268"/>
      <c r="R227" s="268"/>
      <c r="S227" s="82"/>
      <c r="T227" s="82"/>
      <c r="U227" s="82"/>
      <c r="V227" s="82"/>
      <c r="W227" s="82"/>
      <c r="X227" s="82"/>
      <c r="Y227" s="82"/>
      <c r="Z227" s="82"/>
      <c r="AA227" s="82"/>
      <c r="AB227" s="82"/>
      <c r="AC227" s="82"/>
      <c r="AD227" s="82"/>
      <c r="AE227" s="82"/>
      <c r="AF227" s="82"/>
      <c r="AG227" s="82"/>
      <c r="AH227" s="82"/>
      <c r="AI227" s="82"/>
      <c r="AJ227" s="82"/>
      <c r="AK227" s="82"/>
      <c r="AL227" s="82"/>
      <c r="AM227" s="82"/>
      <c r="AN227" s="82"/>
      <c r="AO227" s="82"/>
      <c r="AP227" s="82"/>
      <c r="AQ227" s="82"/>
      <c r="AR227" s="82"/>
      <c r="AS227" s="82"/>
      <c r="AT227" s="82"/>
      <c r="AU227" s="82"/>
      <c r="AV227" s="82"/>
      <c r="AW227" s="82"/>
      <c r="AX227" s="82"/>
      <c r="AY227" s="82"/>
      <c r="AZ227" s="82"/>
      <c r="BA227" s="82"/>
      <c r="BB227" s="82"/>
      <c r="BC227" s="82"/>
      <c r="BD227" s="82"/>
      <c r="BE227" s="82"/>
      <c r="BF227" s="82"/>
      <c r="BG227" s="82"/>
      <c r="BH227" s="82"/>
      <c r="BI227" s="82"/>
      <c r="BJ227" s="82"/>
      <c r="BK227" s="82"/>
      <c r="BL227" s="82"/>
      <c r="BM227" s="82"/>
      <c r="BN227" s="82"/>
      <c r="BO227" s="82"/>
      <c r="BP227" s="82"/>
      <c r="BQ227" s="82"/>
      <c r="BR227" s="82"/>
      <c r="BS227" s="82"/>
      <c r="BT227" s="82"/>
      <c r="BU227" s="82"/>
      <c r="BV227" s="82"/>
      <c r="BW227" s="82"/>
      <c r="BX227" s="82"/>
      <c r="BY227" s="82"/>
      <c r="BZ227" s="82"/>
      <c r="CA227" s="82"/>
      <c r="CB227" s="82"/>
      <c r="CC227" s="82"/>
      <c r="CD227" s="82"/>
      <c r="CE227" s="82"/>
      <c r="CF227" s="82"/>
      <c r="CG227" s="82"/>
      <c r="CH227" s="82"/>
      <c r="CI227" s="82"/>
      <c r="CJ227" s="82"/>
      <c r="CK227" s="82"/>
      <c r="CL227" s="82"/>
      <c r="CM227" s="82"/>
      <c r="CN227" s="82"/>
      <c r="CO227" s="82"/>
      <c r="CP227" s="82"/>
      <c r="CQ227" s="82"/>
      <c r="CR227" s="82"/>
      <c r="CS227" s="82"/>
      <c r="CT227" s="82"/>
      <c r="CU227" s="82"/>
      <c r="CV227" s="82"/>
      <c r="CW227" s="82"/>
      <c r="CX227" s="82"/>
      <c r="CY227" s="82"/>
      <c r="CZ227" s="82"/>
      <c r="DA227" s="82"/>
      <c r="DB227" s="82"/>
      <c r="DC227" s="82"/>
      <c r="DD227" s="82"/>
      <c r="DE227" s="82"/>
      <c r="DF227" s="82"/>
      <c r="DG227" s="82"/>
      <c r="DH227" s="82"/>
      <c r="DI227" s="82"/>
      <c r="DJ227" s="82"/>
      <c r="DK227" s="82"/>
      <c r="DL227" s="82"/>
      <c r="DM227" s="82"/>
      <c r="DN227" s="82"/>
      <c r="DO227" s="82"/>
      <c r="DP227" s="82"/>
      <c r="DQ227" s="82"/>
      <c r="DR227" s="82"/>
      <c r="DS227" s="82"/>
      <c r="DT227" s="82"/>
      <c r="DU227" s="82"/>
      <c r="DV227" s="82"/>
      <c r="DW227" s="82"/>
      <c r="DX227" s="82"/>
      <c r="DY227" s="82"/>
      <c r="DZ227" s="82"/>
      <c r="EA227" s="82"/>
      <c r="EB227" s="82"/>
      <c r="EC227" s="82"/>
      <c r="ED227" s="82"/>
      <c r="EE227" s="82"/>
      <c r="EF227" s="82"/>
      <c r="EG227" s="82"/>
      <c r="EH227" s="82"/>
      <c r="EI227" s="82"/>
      <c r="EJ227" s="82"/>
      <c r="EK227" s="82"/>
      <c r="EL227" s="82"/>
      <c r="EM227" s="82"/>
      <c r="EN227" s="82"/>
      <c r="EO227" s="82"/>
      <c r="EP227" s="82"/>
      <c r="EQ227" s="82"/>
      <c r="ER227" s="82"/>
      <c r="ES227" s="82"/>
      <c r="ET227" s="82"/>
      <c r="EU227" s="82"/>
      <c r="EV227" s="82"/>
      <c r="EW227" s="82"/>
      <c r="EX227" s="82"/>
      <c r="EY227" s="82"/>
      <c r="EZ227" s="82"/>
      <c r="FA227" s="82"/>
      <c r="FB227" s="82"/>
      <c r="FC227" s="82"/>
      <c r="FD227" s="82"/>
      <c r="FE227" s="82"/>
      <c r="FF227" s="82"/>
      <c r="FG227" s="82"/>
      <c r="FH227" s="82"/>
      <c r="FI227" s="82"/>
      <c r="FJ227" s="82"/>
      <c r="FK227" s="82"/>
      <c r="FL227" s="82"/>
      <c r="FM227" s="82"/>
      <c r="FN227" s="82"/>
      <c r="FO227" s="82"/>
      <c r="FP227" s="82"/>
      <c r="FQ227" s="82"/>
      <c r="FR227" s="82"/>
      <c r="FS227" s="82"/>
      <c r="FT227" s="82"/>
      <c r="FU227" s="82"/>
      <c r="FV227" s="82"/>
      <c r="FW227" s="82"/>
      <c r="FX227" s="82"/>
      <c r="FY227" s="82"/>
      <c r="FZ227" s="82"/>
      <c r="GA227" s="82"/>
      <c r="GB227" s="82"/>
      <c r="GC227" s="82"/>
      <c r="GD227" s="82"/>
      <c r="GE227" s="82"/>
      <c r="GF227" s="82"/>
      <c r="GG227" s="82"/>
      <c r="GH227" s="82"/>
      <c r="GI227" s="82"/>
      <c r="GJ227" s="82"/>
      <c r="GK227" s="82"/>
      <c r="GL227" s="82"/>
      <c r="GM227" s="82"/>
      <c r="GN227" s="82"/>
      <c r="GO227" s="82"/>
      <c r="GP227" s="82"/>
      <c r="GQ227" s="82"/>
      <c r="GR227" s="82"/>
      <c r="GS227" s="82"/>
      <c r="GT227" s="82"/>
      <c r="GU227" s="82"/>
      <c r="GV227" s="82"/>
      <c r="GW227" s="82"/>
      <c r="GX227" s="82"/>
      <c r="GY227" s="82"/>
      <c r="GZ227" s="82"/>
      <c r="HA227" s="82"/>
      <c r="HB227" s="82"/>
      <c r="HC227" s="82"/>
      <c r="HD227" s="82"/>
      <c r="HE227" s="82"/>
      <c r="HF227" s="82"/>
      <c r="HG227" s="82"/>
      <c r="HH227" s="82"/>
      <c r="HI227" s="82"/>
      <c r="HJ227" s="82"/>
      <c r="HK227" s="82"/>
      <c r="HL227" s="82"/>
      <c r="HM227" s="82"/>
      <c r="HN227" s="82"/>
      <c r="HO227" s="82"/>
      <c r="HP227" s="82"/>
      <c r="HQ227" s="82"/>
      <c r="HR227" s="82"/>
      <c r="HS227" s="82"/>
      <c r="HT227" s="82"/>
      <c r="HU227" s="82"/>
      <c r="HV227" s="82"/>
      <c r="HW227" s="82"/>
      <c r="HX227" s="82"/>
      <c r="HY227" s="82"/>
      <c r="HZ227" s="82"/>
      <c r="IA227" s="82"/>
      <c r="IB227" s="82"/>
      <c r="IC227" s="82"/>
      <c r="ID227" s="82"/>
      <c r="IE227" s="82"/>
      <c r="IF227" s="82"/>
      <c r="IG227" s="82"/>
      <c r="IH227" s="82"/>
      <c r="II227" s="82"/>
      <c r="IJ227" s="82"/>
      <c r="IK227" s="82"/>
      <c r="IL227" s="82"/>
      <c r="IM227" s="82"/>
      <c r="IN227" s="82"/>
      <c r="IO227" s="82"/>
      <c r="IP227" s="82"/>
      <c r="IQ227" s="82"/>
      <c r="IR227" s="82"/>
      <c r="IS227" s="82"/>
      <c r="IT227" s="82"/>
      <c r="IU227" s="82"/>
      <c r="IV227" s="82"/>
    </row>
    <row r="228" spans="1:256" s="267" customFormat="1">
      <c r="A228" s="268" t="s">
        <v>518</v>
      </c>
      <c r="B228" s="267">
        <v>1.4</v>
      </c>
      <c r="C228" s="267">
        <v>2.6</v>
      </c>
      <c r="D228" s="267">
        <v>3</v>
      </c>
      <c r="E228" s="267">
        <v>1.172222222</v>
      </c>
      <c r="F228" s="267">
        <v>2.2120339100000002</v>
      </c>
      <c r="G228" s="267">
        <v>17</v>
      </c>
      <c r="H228" s="268">
        <v>4</v>
      </c>
      <c r="I228" s="268"/>
      <c r="J228" s="268"/>
      <c r="K228" s="268"/>
      <c r="L228" s="268"/>
      <c r="M228" s="268"/>
      <c r="N228" s="268"/>
      <c r="O228" s="268"/>
      <c r="P228" s="268"/>
      <c r="Q228" s="268"/>
      <c r="R228" s="268"/>
      <c r="S228" s="268"/>
      <c r="T228" s="268"/>
      <c r="U228" s="268"/>
      <c r="V228" s="268"/>
      <c r="W228" s="268"/>
      <c r="X228" s="268"/>
      <c r="Y228" s="268"/>
      <c r="Z228" s="268"/>
      <c r="AA228" s="268"/>
      <c r="AB228" s="268"/>
      <c r="AC228" s="268"/>
      <c r="AD228" s="268"/>
      <c r="AE228" s="268"/>
      <c r="AF228" s="268"/>
      <c r="AG228" s="268"/>
      <c r="AH228" s="268"/>
      <c r="AI228" s="268"/>
      <c r="AJ228" s="268"/>
      <c r="AK228" s="268"/>
      <c r="AL228" s="268"/>
      <c r="AM228" s="268"/>
      <c r="AN228" s="268"/>
      <c r="AO228" s="268"/>
      <c r="AP228" s="268"/>
      <c r="AQ228" s="268"/>
      <c r="AR228" s="268"/>
      <c r="AS228" s="268"/>
      <c r="AT228" s="268"/>
      <c r="AU228" s="268"/>
      <c r="AV228" s="268"/>
      <c r="AW228" s="268"/>
      <c r="AX228" s="268"/>
      <c r="AY228" s="268"/>
      <c r="AZ228" s="268"/>
      <c r="BA228" s="268"/>
      <c r="BB228" s="268"/>
      <c r="BC228" s="268"/>
      <c r="BD228" s="268"/>
      <c r="BE228" s="268"/>
      <c r="BF228" s="268"/>
      <c r="BG228" s="268"/>
      <c r="BH228" s="268"/>
      <c r="BI228" s="268"/>
      <c r="BJ228" s="268"/>
      <c r="BK228" s="268"/>
      <c r="BL228" s="268"/>
      <c r="BM228" s="268"/>
      <c r="BN228" s="268"/>
      <c r="BO228" s="268"/>
      <c r="BP228" s="268"/>
      <c r="BQ228" s="268"/>
      <c r="BR228" s="268"/>
      <c r="BS228" s="268"/>
      <c r="BT228" s="268"/>
      <c r="BU228" s="268"/>
      <c r="BV228" s="268"/>
      <c r="BW228" s="268"/>
      <c r="BX228" s="268"/>
      <c r="BY228" s="268"/>
      <c r="BZ228" s="268"/>
      <c r="CA228" s="268"/>
      <c r="CB228" s="268"/>
      <c r="CC228" s="268"/>
      <c r="CD228" s="268"/>
      <c r="CE228" s="268"/>
      <c r="CF228" s="268"/>
      <c r="CG228" s="268"/>
      <c r="CH228" s="268"/>
      <c r="CI228" s="268"/>
      <c r="CJ228" s="268"/>
      <c r="CK228" s="268"/>
      <c r="CL228" s="268"/>
      <c r="CM228" s="268"/>
      <c r="CN228" s="268"/>
      <c r="CO228" s="268"/>
      <c r="CP228" s="268"/>
      <c r="CQ228" s="268"/>
      <c r="CR228" s="268"/>
      <c r="CS228" s="268"/>
      <c r="CT228" s="268"/>
      <c r="CU228" s="268"/>
      <c r="CV228" s="268"/>
      <c r="CW228" s="268"/>
      <c r="CX228" s="268"/>
      <c r="CY228" s="268"/>
      <c r="CZ228" s="268"/>
      <c r="DA228" s="268"/>
      <c r="DB228" s="268"/>
      <c r="DC228" s="268"/>
      <c r="DD228" s="268"/>
      <c r="DE228" s="268"/>
      <c r="DF228" s="268"/>
      <c r="DG228" s="268"/>
      <c r="DH228" s="268"/>
      <c r="DI228" s="268"/>
      <c r="DJ228" s="268"/>
      <c r="DK228" s="268"/>
      <c r="DL228" s="268"/>
      <c r="DM228" s="268"/>
      <c r="DN228" s="268"/>
      <c r="DO228" s="268"/>
      <c r="DP228" s="268"/>
      <c r="DQ228" s="268"/>
      <c r="DR228" s="268"/>
      <c r="DS228" s="268"/>
      <c r="DT228" s="268"/>
      <c r="DU228" s="268"/>
      <c r="DV228" s="268"/>
      <c r="DW228" s="268"/>
      <c r="DX228" s="268"/>
      <c r="DY228" s="268"/>
      <c r="DZ228" s="268"/>
      <c r="EA228" s="268"/>
      <c r="EB228" s="268"/>
      <c r="EC228" s="268"/>
      <c r="ED228" s="268"/>
      <c r="EE228" s="268"/>
      <c r="EF228" s="268"/>
      <c r="EG228" s="268"/>
      <c r="EH228" s="268"/>
      <c r="EI228" s="268"/>
      <c r="EJ228" s="268"/>
      <c r="EK228" s="268"/>
      <c r="EL228" s="268"/>
      <c r="EM228" s="268"/>
      <c r="EN228" s="268"/>
      <c r="EO228" s="268"/>
      <c r="EP228" s="268"/>
      <c r="EQ228" s="268"/>
      <c r="ER228" s="268"/>
      <c r="ES228" s="268"/>
      <c r="ET228" s="268"/>
      <c r="EU228" s="268"/>
      <c r="EV228" s="268"/>
      <c r="EW228" s="268"/>
      <c r="EX228" s="268"/>
      <c r="EY228" s="268"/>
      <c r="EZ228" s="268"/>
      <c r="FA228" s="268"/>
      <c r="FB228" s="268"/>
      <c r="FC228" s="268"/>
      <c r="FD228" s="268"/>
      <c r="FE228" s="268"/>
      <c r="FF228" s="268"/>
      <c r="FG228" s="268"/>
      <c r="FH228" s="268"/>
      <c r="FI228" s="268"/>
      <c r="FJ228" s="268"/>
      <c r="FK228" s="268"/>
      <c r="FL228" s="268"/>
      <c r="FM228" s="268"/>
      <c r="FN228" s="268"/>
      <c r="FO228" s="268"/>
      <c r="FP228" s="268"/>
      <c r="FQ228" s="268"/>
      <c r="FR228" s="268"/>
      <c r="FS228" s="268"/>
      <c r="FT228" s="268"/>
      <c r="FU228" s="268"/>
      <c r="FV228" s="268"/>
      <c r="FW228" s="268"/>
      <c r="FX228" s="268"/>
      <c r="FY228" s="268"/>
      <c r="FZ228" s="268"/>
      <c r="GA228" s="268"/>
      <c r="GB228" s="268"/>
      <c r="GC228" s="268"/>
      <c r="GD228" s="268"/>
      <c r="GE228" s="268"/>
      <c r="GF228" s="268"/>
      <c r="GG228" s="268"/>
      <c r="GH228" s="268"/>
      <c r="GI228" s="268"/>
      <c r="GJ228" s="268"/>
      <c r="GK228" s="268"/>
      <c r="GL228" s="268"/>
      <c r="GM228" s="268"/>
      <c r="GN228" s="268"/>
      <c r="GO228" s="268"/>
      <c r="GP228" s="268"/>
      <c r="GQ228" s="268"/>
      <c r="GR228" s="268"/>
      <c r="GS228" s="268"/>
      <c r="GT228" s="268"/>
      <c r="GU228" s="268"/>
      <c r="GV228" s="268"/>
      <c r="GW228" s="268"/>
      <c r="GX228" s="268"/>
      <c r="GY228" s="268"/>
      <c r="GZ228" s="268"/>
      <c r="HA228" s="268"/>
      <c r="HB228" s="268"/>
      <c r="HC228" s="268"/>
      <c r="HD228" s="268"/>
      <c r="HE228" s="268"/>
      <c r="HF228" s="268"/>
      <c r="HG228" s="268"/>
      <c r="HH228" s="268"/>
      <c r="HI228" s="268"/>
      <c r="HJ228" s="268"/>
      <c r="HK228" s="268"/>
      <c r="HL228" s="268"/>
      <c r="HM228" s="268"/>
      <c r="HN228" s="268"/>
      <c r="HO228" s="268"/>
      <c r="HP228" s="268"/>
      <c r="HQ228" s="268"/>
      <c r="HR228" s="268"/>
      <c r="HS228" s="268"/>
      <c r="HT228" s="268"/>
      <c r="HU228" s="268"/>
      <c r="HV228" s="268"/>
      <c r="HW228" s="268"/>
      <c r="HX228" s="268"/>
      <c r="HY228" s="268"/>
      <c r="HZ228" s="268"/>
      <c r="IA228" s="268"/>
      <c r="IB228" s="268"/>
      <c r="IC228" s="268"/>
      <c r="ID228" s="268"/>
      <c r="IE228" s="268"/>
      <c r="IF228" s="268"/>
      <c r="IG228" s="268"/>
      <c r="IH228" s="268"/>
      <c r="II228" s="268"/>
      <c r="IJ228" s="268"/>
      <c r="IK228" s="268"/>
      <c r="IL228" s="268"/>
      <c r="IM228" s="268"/>
      <c r="IN228" s="268"/>
      <c r="IO228" s="268"/>
      <c r="IP228" s="268"/>
      <c r="IQ228" s="268"/>
      <c r="IR228" s="268"/>
      <c r="IS228" s="268"/>
      <c r="IT228" s="268"/>
      <c r="IU228" s="268"/>
      <c r="IV228" s="268"/>
    </row>
    <row r="229" spans="1:256" s="267" customFormat="1">
      <c r="A229" s="268" t="s">
        <v>518</v>
      </c>
      <c r="B229" s="267">
        <v>4.0999999999999996</v>
      </c>
      <c r="C229" s="267">
        <v>4.7</v>
      </c>
      <c r="D229" s="267">
        <v>2</v>
      </c>
      <c r="E229" s="267">
        <v>1.3333333000000001</v>
      </c>
      <c r="F229" s="267">
        <v>1.1896018399999999</v>
      </c>
      <c r="G229" s="267">
        <v>16</v>
      </c>
      <c r="H229" s="268">
        <v>18</v>
      </c>
      <c r="I229" s="268"/>
      <c r="J229" s="268"/>
      <c r="K229" s="268"/>
      <c r="L229" s="268"/>
      <c r="M229" s="268"/>
      <c r="N229" s="268"/>
      <c r="O229" s="268"/>
      <c r="P229" s="268"/>
      <c r="Q229" s="268"/>
      <c r="R229" s="268"/>
      <c r="S229" s="268"/>
      <c r="T229" s="268"/>
      <c r="U229" s="268"/>
      <c r="V229" s="268"/>
      <c r="W229" s="268"/>
      <c r="X229" s="268"/>
      <c r="Y229" s="268"/>
      <c r="Z229" s="268"/>
      <c r="AA229" s="268"/>
      <c r="AB229" s="268"/>
      <c r="AC229" s="268"/>
      <c r="AD229" s="268"/>
      <c r="AE229" s="268"/>
      <c r="AF229" s="268"/>
      <c r="AG229" s="268"/>
      <c r="AH229" s="268"/>
      <c r="AI229" s="268"/>
      <c r="AJ229" s="268"/>
      <c r="AK229" s="268"/>
      <c r="AL229" s="268"/>
      <c r="AM229" s="268"/>
      <c r="AN229" s="268"/>
      <c r="AO229" s="268"/>
      <c r="AP229" s="268"/>
      <c r="AQ229" s="268"/>
      <c r="AR229" s="268"/>
      <c r="AS229" s="268"/>
      <c r="AT229" s="268"/>
      <c r="AU229" s="268"/>
      <c r="AV229" s="268"/>
      <c r="AW229" s="268"/>
      <c r="AX229" s="268"/>
      <c r="AY229" s="268"/>
      <c r="AZ229" s="268"/>
      <c r="BA229" s="268"/>
      <c r="BB229" s="268"/>
      <c r="BC229" s="268"/>
      <c r="BD229" s="268"/>
      <c r="BE229" s="268"/>
      <c r="BF229" s="268"/>
      <c r="BG229" s="268"/>
      <c r="BH229" s="268"/>
      <c r="BI229" s="268"/>
      <c r="BJ229" s="268"/>
      <c r="BK229" s="268"/>
      <c r="BL229" s="268"/>
      <c r="BM229" s="268"/>
      <c r="BN229" s="268"/>
      <c r="BO229" s="268"/>
      <c r="BP229" s="268"/>
      <c r="BQ229" s="268"/>
      <c r="BR229" s="268"/>
      <c r="BS229" s="268"/>
      <c r="BT229" s="268"/>
      <c r="BU229" s="268"/>
      <c r="BV229" s="268"/>
      <c r="BW229" s="268"/>
      <c r="BX229" s="268"/>
      <c r="BY229" s="268"/>
      <c r="BZ229" s="268"/>
      <c r="CA229" s="268"/>
      <c r="CB229" s="268"/>
      <c r="CC229" s="268"/>
      <c r="CD229" s="268"/>
      <c r="CE229" s="268"/>
      <c r="CF229" s="268"/>
      <c r="CG229" s="268"/>
      <c r="CH229" s="268"/>
      <c r="CI229" s="268"/>
      <c r="CJ229" s="268"/>
      <c r="CK229" s="268"/>
      <c r="CL229" s="268"/>
      <c r="CM229" s="268"/>
      <c r="CN229" s="268"/>
      <c r="CO229" s="268"/>
      <c r="CP229" s="268"/>
      <c r="CQ229" s="268"/>
      <c r="CR229" s="268"/>
      <c r="CS229" s="268"/>
      <c r="CT229" s="268"/>
      <c r="CU229" s="268"/>
      <c r="CV229" s="268"/>
      <c r="CW229" s="268"/>
      <c r="CX229" s="268"/>
      <c r="CY229" s="268"/>
      <c r="CZ229" s="268"/>
      <c r="DA229" s="268"/>
      <c r="DB229" s="268"/>
      <c r="DC229" s="268"/>
      <c r="DD229" s="268"/>
      <c r="DE229" s="268"/>
      <c r="DF229" s="268"/>
      <c r="DG229" s="268"/>
      <c r="DH229" s="268"/>
      <c r="DI229" s="268"/>
      <c r="DJ229" s="268"/>
      <c r="DK229" s="268"/>
      <c r="DL229" s="268"/>
      <c r="DM229" s="268"/>
      <c r="DN229" s="268"/>
      <c r="DO229" s="268"/>
      <c r="DP229" s="268"/>
      <c r="DQ229" s="268"/>
      <c r="DR229" s="268"/>
      <c r="DS229" s="268"/>
      <c r="DT229" s="268"/>
      <c r="DU229" s="268"/>
      <c r="DV229" s="268"/>
      <c r="DW229" s="268"/>
      <c r="DX229" s="268"/>
      <c r="DY229" s="268"/>
      <c r="DZ229" s="268"/>
      <c r="EA229" s="268"/>
      <c r="EB229" s="268"/>
      <c r="EC229" s="268"/>
      <c r="ED229" s="268"/>
      <c r="EE229" s="268"/>
      <c r="EF229" s="268"/>
      <c r="EG229" s="268"/>
      <c r="EH229" s="268"/>
      <c r="EI229" s="268"/>
      <c r="EJ229" s="268"/>
      <c r="EK229" s="268"/>
      <c r="EL229" s="268"/>
      <c r="EM229" s="268"/>
      <c r="EN229" s="268"/>
      <c r="EO229" s="268"/>
      <c r="EP229" s="268"/>
      <c r="EQ229" s="268"/>
      <c r="ER229" s="268"/>
      <c r="ES229" s="268"/>
      <c r="ET229" s="268"/>
      <c r="EU229" s="268"/>
      <c r="EV229" s="268"/>
      <c r="EW229" s="268"/>
      <c r="EX229" s="268"/>
      <c r="EY229" s="268"/>
      <c r="EZ229" s="268"/>
      <c r="FA229" s="268"/>
      <c r="FB229" s="268"/>
      <c r="FC229" s="268"/>
      <c r="FD229" s="268"/>
      <c r="FE229" s="268"/>
      <c r="FF229" s="268"/>
      <c r="FG229" s="268"/>
      <c r="FH229" s="268"/>
      <c r="FI229" s="268"/>
      <c r="FJ229" s="268"/>
      <c r="FK229" s="268"/>
      <c r="FL229" s="268"/>
      <c r="FM229" s="268"/>
      <c r="FN229" s="268"/>
      <c r="FO229" s="268"/>
      <c r="FP229" s="268"/>
      <c r="FQ229" s="268"/>
      <c r="FR229" s="268"/>
      <c r="FS229" s="268"/>
      <c r="FT229" s="268"/>
      <c r="FU229" s="268"/>
      <c r="FV229" s="268"/>
      <c r="FW229" s="268"/>
      <c r="FX229" s="268"/>
      <c r="FY229" s="268"/>
      <c r="FZ229" s="268"/>
      <c r="GA229" s="268"/>
      <c r="GB229" s="268"/>
      <c r="GC229" s="268"/>
      <c r="GD229" s="268"/>
      <c r="GE229" s="268"/>
      <c r="GF229" s="268"/>
      <c r="GG229" s="268"/>
      <c r="GH229" s="268"/>
      <c r="GI229" s="268"/>
      <c r="GJ229" s="268"/>
      <c r="GK229" s="268"/>
      <c r="GL229" s="268"/>
      <c r="GM229" s="268"/>
      <c r="GN229" s="268"/>
      <c r="GO229" s="268"/>
      <c r="GP229" s="268"/>
      <c r="GQ229" s="268"/>
      <c r="GR229" s="268"/>
      <c r="GS229" s="268"/>
      <c r="GT229" s="268"/>
      <c r="GU229" s="268"/>
      <c r="GV229" s="268"/>
      <c r="GW229" s="268"/>
      <c r="GX229" s="268"/>
      <c r="GY229" s="268"/>
      <c r="GZ229" s="268"/>
      <c r="HA229" s="268"/>
      <c r="HB229" s="268"/>
      <c r="HC229" s="268"/>
      <c r="HD229" s="268"/>
      <c r="HE229" s="268"/>
      <c r="HF229" s="268"/>
      <c r="HG229" s="268"/>
      <c r="HH229" s="268"/>
      <c r="HI229" s="268"/>
      <c r="HJ229" s="268"/>
      <c r="HK229" s="268"/>
      <c r="HL229" s="268"/>
      <c r="HM229" s="268"/>
      <c r="HN229" s="268"/>
      <c r="HO229" s="268"/>
      <c r="HP229" s="268"/>
      <c r="HQ229" s="268"/>
      <c r="HR229" s="268"/>
      <c r="HS229" s="268"/>
      <c r="HT229" s="268"/>
      <c r="HU229" s="268"/>
      <c r="HV229" s="268"/>
      <c r="HW229" s="268"/>
      <c r="HX229" s="268"/>
      <c r="HY229" s="268"/>
      <c r="HZ229" s="268"/>
      <c r="IA229" s="268"/>
      <c r="IB229" s="268"/>
      <c r="IC229" s="268"/>
      <c r="ID229" s="268"/>
      <c r="IE229" s="268"/>
      <c r="IF229" s="268"/>
      <c r="IG229" s="268"/>
      <c r="IH229" s="268"/>
      <c r="II229" s="268"/>
      <c r="IJ229" s="268"/>
      <c r="IK229" s="268"/>
      <c r="IL229" s="268"/>
      <c r="IM229" s="268"/>
      <c r="IN229" s="268"/>
      <c r="IO229" s="268"/>
      <c r="IP229" s="268"/>
      <c r="IQ229" s="268"/>
      <c r="IR229" s="268"/>
      <c r="IS229" s="268"/>
      <c r="IT229" s="268"/>
      <c r="IU229" s="268"/>
      <c r="IV229" s="268"/>
    </row>
    <row r="230" spans="1:256" s="267" customFormat="1">
      <c r="A230" s="268" t="s">
        <v>518</v>
      </c>
      <c r="B230" s="267">
        <v>3.3</v>
      </c>
      <c r="C230" s="267" t="s">
        <v>18</v>
      </c>
      <c r="D230" s="267">
        <v>2</v>
      </c>
      <c r="E230" s="267">
        <v>1.0516666699999999</v>
      </c>
      <c r="F230" s="267">
        <v>0.74828675</v>
      </c>
      <c r="G230" s="267">
        <v>12</v>
      </c>
      <c r="H230" s="268">
        <v>3</v>
      </c>
      <c r="I230" s="268"/>
      <c r="J230" s="268"/>
      <c r="K230" s="268"/>
      <c r="L230" s="268"/>
      <c r="M230" s="268"/>
      <c r="N230" s="268"/>
      <c r="O230" s="268"/>
      <c r="P230" s="268"/>
      <c r="Q230" s="268"/>
      <c r="R230" s="268"/>
      <c r="S230" s="268"/>
      <c r="T230" s="268"/>
      <c r="U230" s="268"/>
      <c r="V230" s="268"/>
      <c r="W230" s="268"/>
      <c r="X230" s="268"/>
      <c r="Y230" s="268"/>
      <c r="Z230" s="268"/>
      <c r="AA230" s="268"/>
      <c r="AB230" s="268"/>
      <c r="AC230" s="268"/>
      <c r="AD230" s="268"/>
      <c r="AE230" s="268"/>
      <c r="AF230" s="268"/>
      <c r="AG230" s="268"/>
      <c r="AH230" s="268"/>
      <c r="AI230" s="268"/>
      <c r="AJ230" s="268"/>
      <c r="AK230" s="268"/>
      <c r="AL230" s="268"/>
      <c r="AM230" s="268"/>
      <c r="AN230" s="268"/>
      <c r="AO230" s="268"/>
      <c r="AP230" s="268"/>
      <c r="AQ230" s="268"/>
      <c r="AR230" s="268"/>
      <c r="AS230" s="268"/>
      <c r="AT230" s="268"/>
      <c r="AU230" s="268"/>
      <c r="AV230" s="268"/>
      <c r="AW230" s="268"/>
      <c r="AX230" s="268"/>
      <c r="AY230" s="268"/>
      <c r="AZ230" s="268"/>
      <c r="BA230" s="268"/>
      <c r="BB230" s="268"/>
      <c r="BC230" s="268"/>
      <c r="BD230" s="268"/>
      <c r="BE230" s="268"/>
      <c r="BF230" s="268"/>
      <c r="BG230" s="268"/>
      <c r="BH230" s="268"/>
      <c r="BI230" s="268"/>
      <c r="BJ230" s="268"/>
      <c r="BK230" s="268"/>
      <c r="BL230" s="268"/>
      <c r="BM230" s="268"/>
      <c r="BN230" s="268"/>
      <c r="BO230" s="268"/>
      <c r="BP230" s="268"/>
      <c r="BQ230" s="268"/>
      <c r="BR230" s="268"/>
      <c r="BS230" s="268"/>
      <c r="BT230" s="268"/>
      <c r="BU230" s="268"/>
      <c r="BV230" s="268"/>
      <c r="BW230" s="268"/>
      <c r="BX230" s="268"/>
      <c r="BY230" s="268"/>
      <c r="BZ230" s="268"/>
      <c r="CA230" s="268"/>
      <c r="CB230" s="268"/>
      <c r="CC230" s="268"/>
      <c r="CD230" s="268"/>
      <c r="CE230" s="268"/>
      <c r="CF230" s="268"/>
      <c r="CG230" s="268"/>
      <c r="CH230" s="268"/>
      <c r="CI230" s="268"/>
      <c r="CJ230" s="268"/>
      <c r="CK230" s="268"/>
      <c r="CL230" s="268"/>
      <c r="CM230" s="268"/>
      <c r="CN230" s="268"/>
      <c r="CO230" s="268"/>
      <c r="CP230" s="268"/>
      <c r="CQ230" s="268"/>
      <c r="CR230" s="268"/>
      <c r="CS230" s="268"/>
      <c r="CT230" s="268"/>
      <c r="CU230" s="268"/>
      <c r="CV230" s="268"/>
      <c r="CW230" s="268"/>
      <c r="CX230" s="268"/>
      <c r="CY230" s="268"/>
      <c r="CZ230" s="268"/>
      <c r="DA230" s="268"/>
      <c r="DB230" s="268"/>
      <c r="DC230" s="268"/>
      <c r="DD230" s="268"/>
      <c r="DE230" s="268"/>
      <c r="DF230" s="268"/>
      <c r="DG230" s="268"/>
      <c r="DH230" s="268"/>
      <c r="DI230" s="268"/>
      <c r="DJ230" s="268"/>
      <c r="DK230" s="268"/>
      <c r="DL230" s="268"/>
      <c r="DM230" s="268"/>
      <c r="DN230" s="268"/>
      <c r="DO230" s="268"/>
      <c r="DP230" s="268"/>
      <c r="DQ230" s="268"/>
      <c r="DR230" s="268"/>
      <c r="DS230" s="268"/>
      <c r="DT230" s="268"/>
      <c r="DU230" s="268"/>
      <c r="DV230" s="268"/>
      <c r="DW230" s="268"/>
      <c r="DX230" s="268"/>
      <c r="DY230" s="268"/>
      <c r="DZ230" s="268"/>
      <c r="EA230" s="268"/>
      <c r="EB230" s="268"/>
      <c r="EC230" s="268"/>
      <c r="ED230" s="268"/>
      <c r="EE230" s="268"/>
      <c r="EF230" s="268"/>
      <c r="EG230" s="268"/>
      <c r="EH230" s="268"/>
      <c r="EI230" s="268"/>
      <c r="EJ230" s="268"/>
      <c r="EK230" s="268"/>
      <c r="EL230" s="268"/>
      <c r="EM230" s="268"/>
      <c r="EN230" s="268"/>
      <c r="EO230" s="268"/>
      <c r="EP230" s="268"/>
      <c r="EQ230" s="268"/>
      <c r="ER230" s="268"/>
      <c r="ES230" s="268"/>
      <c r="ET230" s="268"/>
      <c r="EU230" s="268"/>
      <c r="EV230" s="268"/>
      <c r="EW230" s="268"/>
      <c r="EX230" s="268"/>
      <c r="EY230" s="268"/>
      <c r="EZ230" s="268"/>
      <c r="FA230" s="268"/>
      <c r="FB230" s="268"/>
      <c r="FC230" s="268"/>
      <c r="FD230" s="268"/>
      <c r="FE230" s="268"/>
      <c r="FF230" s="268"/>
      <c r="FG230" s="268"/>
      <c r="FH230" s="268"/>
      <c r="FI230" s="268"/>
      <c r="FJ230" s="268"/>
      <c r="FK230" s="268"/>
      <c r="FL230" s="268"/>
      <c r="FM230" s="268"/>
      <c r="FN230" s="268"/>
      <c r="FO230" s="268"/>
      <c r="FP230" s="268"/>
      <c r="FQ230" s="268"/>
      <c r="FR230" s="268"/>
      <c r="FS230" s="268"/>
      <c r="FT230" s="268"/>
      <c r="FU230" s="268"/>
      <c r="FV230" s="268"/>
      <c r="FW230" s="268"/>
      <c r="FX230" s="268"/>
      <c r="FY230" s="268"/>
      <c r="FZ230" s="268"/>
      <c r="GA230" s="268"/>
      <c r="GB230" s="268"/>
      <c r="GC230" s="268"/>
      <c r="GD230" s="268"/>
      <c r="GE230" s="268"/>
      <c r="GF230" s="268"/>
      <c r="GG230" s="268"/>
      <c r="GH230" s="268"/>
      <c r="GI230" s="268"/>
      <c r="GJ230" s="268"/>
      <c r="GK230" s="268"/>
      <c r="GL230" s="268"/>
      <c r="GM230" s="268"/>
      <c r="GN230" s="268"/>
      <c r="GO230" s="268"/>
      <c r="GP230" s="268"/>
      <c r="GQ230" s="268"/>
      <c r="GR230" s="268"/>
      <c r="GS230" s="268"/>
      <c r="GT230" s="268"/>
      <c r="GU230" s="268"/>
      <c r="GV230" s="268"/>
      <c r="GW230" s="268"/>
      <c r="GX230" s="268"/>
      <c r="GY230" s="268"/>
      <c r="GZ230" s="268"/>
      <c r="HA230" s="268"/>
      <c r="HB230" s="268"/>
      <c r="HC230" s="268"/>
      <c r="HD230" s="268"/>
      <c r="HE230" s="268"/>
      <c r="HF230" s="268"/>
      <c r="HG230" s="268"/>
      <c r="HH230" s="268"/>
      <c r="HI230" s="268"/>
      <c r="HJ230" s="268"/>
      <c r="HK230" s="268"/>
      <c r="HL230" s="268"/>
      <c r="HM230" s="268"/>
      <c r="HN230" s="268"/>
      <c r="HO230" s="268"/>
      <c r="HP230" s="268"/>
      <c r="HQ230" s="268"/>
      <c r="HR230" s="268"/>
      <c r="HS230" s="268"/>
      <c r="HT230" s="268"/>
      <c r="HU230" s="268"/>
      <c r="HV230" s="268"/>
      <c r="HW230" s="268"/>
      <c r="HX230" s="268"/>
      <c r="HY230" s="268"/>
      <c r="HZ230" s="268"/>
      <c r="IA230" s="268"/>
      <c r="IB230" s="268"/>
      <c r="IC230" s="268"/>
      <c r="ID230" s="268"/>
      <c r="IE230" s="268"/>
      <c r="IF230" s="268"/>
      <c r="IG230" s="268"/>
      <c r="IH230" s="268"/>
      <c r="II230" s="268"/>
      <c r="IJ230" s="268"/>
      <c r="IK230" s="268"/>
      <c r="IL230" s="268"/>
      <c r="IM230" s="268"/>
      <c r="IN230" s="268"/>
      <c r="IO230" s="268"/>
      <c r="IP230" s="268"/>
      <c r="IQ230" s="268"/>
      <c r="IR230" s="268"/>
      <c r="IS230" s="268"/>
      <c r="IT230" s="268"/>
      <c r="IU230" s="268"/>
      <c r="IV230" s="268"/>
    </row>
    <row r="231" spans="1:256" s="267" customFormat="1">
      <c r="A231" s="268" t="s">
        <v>518</v>
      </c>
      <c r="B231" s="267">
        <v>0.3</v>
      </c>
      <c r="C231" s="267">
        <v>2.4</v>
      </c>
      <c r="D231" s="267">
        <v>3</v>
      </c>
      <c r="E231" s="267">
        <v>1.25</v>
      </c>
      <c r="F231" s="267">
        <v>1.6422535700000001</v>
      </c>
      <c r="G231" s="267">
        <v>14</v>
      </c>
      <c r="H231" s="268">
        <v>2</v>
      </c>
      <c r="I231" s="268"/>
      <c r="J231" s="268"/>
      <c r="K231" s="268"/>
      <c r="L231" s="268"/>
      <c r="M231" s="268"/>
      <c r="N231" s="268"/>
      <c r="O231" s="268"/>
      <c r="P231" s="268"/>
      <c r="Q231" s="268"/>
      <c r="R231" s="268"/>
      <c r="S231" s="268"/>
      <c r="T231" s="268"/>
      <c r="U231" s="268"/>
      <c r="V231" s="268"/>
      <c r="W231" s="268"/>
      <c r="X231" s="268"/>
      <c r="Y231" s="268"/>
      <c r="Z231" s="268"/>
      <c r="AA231" s="268"/>
      <c r="AB231" s="268"/>
      <c r="AC231" s="268"/>
      <c r="AD231" s="268"/>
      <c r="AE231" s="268"/>
      <c r="AF231" s="268"/>
      <c r="AG231" s="268"/>
      <c r="AH231" s="268"/>
      <c r="AI231" s="268"/>
      <c r="AJ231" s="268"/>
      <c r="AK231" s="268"/>
      <c r="AL231" s="268"/>
      <c r="AM231" s="268"/>
      <c r="AN231" s="268"/>
      <c r="AO231" s="268"/>
      <c r="AP231" s="268"/>
      <c r="AQ231" s="268"/>
      <c r="AR231" s="268"/>
      <c r="AS231" s="268"/>
      <c r="AT231" s="268"/>
      <c r="AU231" s="268"/>
      <c r="AV231" s="268"/>
      <c r="AW231" s="268"/>
      <c r="AX231" s="268"/>
      <c r="AY231" s="268"/>
      <c r="AZ231" s="268"/>
      <c r="BA231" s="268"/>
      <c r="BB231" s="268"/>
      <c r="BC231" s="268"/>
      <c r="BD231" s="268"/>
      <c r="BE231" s="268"/>
      <c r="BF231" s="268"/>
      <c r="BG231" s="268"/>
      <c r="BH231" s="268"/>
      <c r="BI231" s="268"/>
      <c r="BJ231" s="268"/>
      <c r="BK231" s="268"/>
      <c r="BL231" s="268"/>
      <c r="BM231" s="268"/>
      <c r="BN231" s="268"/>
      <c r="BO231" s="268"/>
      <c r="BP231" s="268"/>
      <c r="BQ231" s="268"/>
      <c r="BR231" s="268"/>
      <c r="BS231" s="268"/>
      <c r="BT231" s="268"/>
      <c r="BU231" s="268"/>
      <c r="BV231" s="268"/>
      <c r="BW231" s="268"/>
      <c r="BX231" s="268"/>
      <c r="BY231" s="268"/>
      <c r="BZ231" s="268"/>
      <c r="CA231" s="268"/>
      <c r="CB231" s="268"/>
      <c r="CC231" s="268"/>
      <c r="CD231" s="268"/>
      <c r="CE231" s="268"/>
      <c r="CF231" s="268"/>
      <c r="CG231" s="268"/>
      <c r="CH231" s="268"/>
      <c r="CI231" s="268"/>
      <c r="CJ231" s="268"/>
      <c r="CK231" s="268"/>
      <c r="CL231" s="268"/>
      <c r="CM231" s="268"/>
      <c r="CN231" s="268"/>
      <c r="CO231" s="268"/>
      <c r="CP231" s="268"/>
      <c r="CQ231" s="268"/>
      <c r="CR231" s="268"/>
      <c r="CS231" s="268"/>
      <c r="CT231" s="268"/>
      <c r="CU231" s="268"/>
      <c r="CV231" s="268"/>
      <c r="CW231" s="268"/>
      <c r="CX231" s="268"/>
      <c r="CY231" s="268"/>
      <c r="CZ231" s="268"/>
      <c r="DA231" s="268"/>
      <c r="DB231" s="268"/>
      <c r="DC231" s="268"/>
      <c r="DD231" s="268"/>
      <c r="DE231" s="268"/>
      <c r="DF231" s="268"/>
      <c r="DG231" s="268"/>
      <c r="DH231" s="268"/>
      <c r="DI231" s="268"/>
      <c r="DJ231" s="268"/>
      <c r="DK231" s="268"/>
      <c r="DL231" s="268"/>
      <c r="DM231" s="268"/>
      <c r="DN231" s="268"/>
      <c r="DO231" s="268"/>
      <c r="DP231" s="268"/>
      <c r="DQ231" s="268"/>
      <c r="DR231" s="268"/>
      <c r="DS231" s="268"/>
      <c r="DT231" s="268"/>
      <c r="DU231" s="268"/>
      <c r="DV231" s="268"/>
      <c r="DW231" s="268"/>
      <c r="DX231" s="268"/>
      <c r="DY231" s="268"/>
      <c r="DZ231" s="268"/>
      <c r="EA231" s="268"/>
      <c r="EB231" s="268"/>
      <c r="EC231" s="268"/>
      <c r="ED231" s="268"/>
      <c r="EE231" s="268"/>
      <c r="EF231" s="268"/>
      <c r="EG231" s="268"/>
      <c r="EH231" s="268"/>
      <c r="EI231" s="268"/>
      <c r="EJ231" s="268"/>
      <c r="EK231" s="268"/>
      <c r="EL231" s="268"/>
      <c r="EM231" s="268"/>
      <c r="EN231" s="268"/>
      <c r="EO231" s="268"/>
      <c r="EP231" s="268"/>
      <c r="EQ231" s="268"/>
      <c r="ER231" s="268"/>
      <c r="ES231" s="268"/>
      <c r="ET231" s="268"/>
      <c r="EU231" s="268"/>
      <c r="EV231" s="268"/>
      <c r="EW231" s="268"/>
      <c r="EX231" s="268"/>
      <c r="EY231" s="268"/>
      <c r="EZ231" s="268"/>
      <c r="FA231" s="268"/>
      <c r="FB231" s="268"/>
      <c r="FC231" s="268"/>
      <c r="FD231" s="268"/>
      <c r="FE231" s="268"/>
      <c r="FF231" s="268"/>
      <c r="FG231" s="268"/>
      <c r="FH231" s="268"/>
      <c r="FI231" s="268"/>
      <c r="FJ231" s="268"/>
      <c r="FK231" s="268"/>
      <c r="FL231" s="268"/>
      <c r="FM231" s="268"/>
      <c r="FN231" s="268"/>
      <c r="FO231" s="268"/>
      <c r="FP231" s="268"/>
      <c r="FQ231" s="268"/>
      <c r="FR231" s="268"/>
      <c r="FS231" s="268"/>
      <c r="FT231" s="268"/>
      <c r="FU231" s="268"/>
      <c r="FV231" s="268"/>
      <c r="FW231" s="268"/>
      <c r="FX231" s="268"/>
      <c r="FY231" s="268"/>
      <c r="FZ231" s="268"/>
      <c r="GA231" s="268"/>
      <c r="GB231" s="268"/>
      <c r="GC231" s="268"/>
      <c r="GD231" s="268"/>
      <c r="GE231" s="268"/>
      <c r="GF231" s="268"/>
      <c r="GG231" s="268"/>
      <c r="GH231" s="268"/>
      <c r="GI231" s="268"/>
      <c r="GJ231" s="268"/>
      <c r="GK231" s="268"/>
      <c r="GL231" s="268"/>
      <c r="GM231" s="268"/>
      <c r="GN231" s="268"/>
      <c r="GO231" s="268"/>
      <c r="GP231" s="268"/>
      <c r="GQ231" s="268"/>
      <c r="GR231" s="268"/>
      <c r="GS231" s="268"/>
      <c r="GT231" s="268"/>
      <c r="GU231" s="268"/>
      <c r="GV231" s="268"/>
      <c r="GW231" s="268"/>
      <c r="GX231" s="268"/>
      <c r="GY231" s="268"/>
      <c r="GZ231" s="268"/>
      <c r="HA231" s="268"/>
      <c r="HB231" s="268"/>
      <c r="HC231" s="268"/>
      <c r="HD231" s="268"/>
      <c r="HE231" s="268"/>
      <c r="HF231" s="268"/>
      <c r="HG231" s="268"/>
      <c r="HH231" s="268"/>
      <c r="HI231" s="268"/>
      <c r="HJ231" s="268"/>
      <c r="HK231" s="268"/>
      <c r="HL231" s="268"/>
      <c r="HM231" s="268"/>
      <c r="HN231" s="268"/>
      <c r="HO231" s="268"/>
      <c r="HP231" s="268"/>
      <c r="HQ231" s="268"/>
      <c r="HR231" s="268"/>
      <c r="HS231" s="268"/>
      <c r="HT231" s="268"/>
      <c r="HU231" s="268"/>
      <c r="HV231" s="268"/>
      <c r="HW231" s="268"/>
      <c r="HX231" s="268"/>
      <c r="HY231" s="268"/>
      <c r="HZ231" s="268"/>
      <c r="IA231" s="268"/>
      <c r="IB231" s="268"/>
      <c r="IC231" s="268"/>
      <c r="ID231" s="268"/>
      <c r="IE231" s="268"/>
      <c r="IF231" s="268"/>
      <c r="IG231" s="268"/>
      <c r="IH231" s="268"/>
      <c r="II231" s="268"/>
      <c r="IJ231" s="268"/>
      <c r="IK231" s="268"/>
      <c r="IL231" s="268"/>
      <c r="IM231" s="268"/>
      <c r="IN231" s="268"/>
      <c r="IO231" s="268"/>
      <c r="IP231" s="268"/>
      <c r="IQ231" s="268"/>
      <c r="IR231" s="268"/>
      <c r="IS231" s="268"/>
      <c r="IT231" s="268"/>
      <c r="IU231" s="268"/>
      <c r="IV231" s="268"/>
    </row>
    <row r="232" spans="1:256" s="267" customFormat="1">
      <c r="A232" s="268" t="s">
        <v>518</v>
      </c>
      <c r="B232" s="267">
        <v>5.4</v>
      </c>
      <c r="C232" s="267">
        <v>7.8</v>
      </c>
      <c r="D232" s="267">
        <v>1</v>
      </c>
      <c r="E232" s="267">
        <v>1.0011111100000001</v>
      </c>
      <c r="F232" s="268" t="s">
        <v>18</v>
      </c>
      <c r="G232" s="268">
        <v>6</v>
      </c>
      <c r="H232" s="268">
        <v>10</v>
      </c>
      <c r="I232" s="268"/>
      <c r="J232" s="268"/>
      <c r="K232" s="268"/>
      <c r="L232" s="268"/>
      <c r="M232" s="268"/>
      <c r="N232" s="268"/>
      <c r="O232" s="268"/>
      <c r="P232" s="268"/>
      <c r="Q232" s="268"/>
      <c r="R232" s="268"/>
      <c r="S232" s="268"/>
      <c r="T232" s="268"/>
      <c r="U232" s="268"/>
      <c r="V232" s="268"/>
      <c r="W232" s="268"/>
      <c r="X232" s="268"/>
      <c r="Y232" s="268"/>
      <c r="Z232" s="268"/>
      <c r="AA232" s="268"/>
      <c r="AB232" s="268"/>
      <c r="AC232" s="268"/>
      <c r="AD232" s="268"/>
      <c r="AE232" s="268"/>
      <c r="AF232" s="268"/>
      <c r="AG232" s="268"/>
      <c r="AH232" s="268"/>
      <c r="AI232" s="268"/>
      <c r="AJ232" s="268"/>
      <c r="AK232" s="268"/>
      <c r="AL232" s="268"/>
      <c r="AM232" s="268"/>
      <c r="AN232" s="268"/>
      <c r="AO232" s="268"/>
      <c r="AP232" s="268"/>
      <c r="AQ232" s="268"/>
      <c r="AR232" s="268"/>
      <c r="AS232" s="268"/>
      <c r="AT232" s="268"/>
      <c r="AU232" s="268"/>
      <c r="AV232" s="268"/>
      <c r="AW232" s="268"/>
      <c r="AX232" s="268"/>
      <c r="AY232" s="268"/>
      <c r="AZ232" s="268"/>
      <c r="BA232" s="268"/>
      <c r="BB232" s="268"/>
      <c r="BC232" s="268"/>
      <c r="BD232" s="268"/>
      <c r="BE232" s="268"/>
      <c r="BF232" s="268"/>
      <c r="BG232" s="268"/>
      <c r="BH232" s="268"/>
      <c r="BI232" s="268"/>
      <c r="BJ232" s="268"/>
      <c r="BK232" s="268"/>
      <c r="BL232" s="268"/>
      <c r="BM232" s="268"/>
      <c r="BN232" s="268"/>
      <c r="BO232" s="268"/>
      <c r="BP232" s="268"/>
      <c r="BQ232" s="268"/>
      <c r="BR232" s="268"/>
      <c r="BS232" s="268"/>
      <c r="BT232" s="268"/>
      <c r="BU232" s="268"/>
      <c r="BV232" s="268"/>
      <c r="BW232" s="268"/>
      <c r="BX232" s="268"/>
      <c r="BY232" s="268"/>
      <c r="BZ232" s="268"/>
      <c r="CA232" s="268"/>
      <c r="CB232" s="268"/>
      <c r="CC232" s="268"/>
      <c r="CD232" s="268"/>
      <c r="CE232" s="268"/>
      <c r="CF232" s="268"/>
      <c r="CG232" s="268"/>
      <c r="CH232" s="268"/>
      <c r="CI232" s="268"/>
      <c r="CJ232" s="268"/>
      <c r="CK232" s="268"/>
      <c r="CL232" s="268"/>
      <c r="CM232" s="268"/>
      <c r="CN232" s="268"/>
      <c r="CO232" s="268"/>
      <c r="CP232" s="268"/>
      <c r="CQ232" s="268"/>
      <c r="CR232" s="268"/>
      <c r="CS232" s="268"/>
      <c r="CT232" s="268"/>
      <c r="CU232" s="268"/>
      <c r="CV232" s="268"/>
      <c r="CW232" s="268"/>
      <c r="CX232" s="268"/>
      <c r="CY232" s="268"/>
      <c r="CZ232" s="268"/>
      <c r="DA232" s="268"/>
      <c r="DB232" s="268"/>
      <c r="DC232" s="268"/>
      <c r="DD232" s="268"/>
      <c r="DE232" s="268"/>
      <c r="DF232" s="268"/>
      <c r="DG232" s="268"/>
      <c r="DH232" s="268"/>
      <c r="DI232" s="268"/>
      <c r="DJ232" s="268"/>
      <c r="DK232" s="268"/>
      <c r="DL232" s="268"/>
      <c r="DM232" s="268"/>
      <c r="DN232" s="268"/>
      <c r="DO232" s="268"/>
      <c r="DP232" s="268"/>
      <c r="DQ232" s="268"/>
      <c r="DR232" s="268"/>
      <c r="DS232" s="268"/>
      <c r="DT232" s="268"/>
      <c r="DU232" s="268"/>
      <c r="DV232" s="268"/>
      <c r="DW232" s="268"/>
      <c r="DX232" s="268"/>
      <c r="DY232" s="268"/>
      <c r="DZ232" s="268"/>
      <c r="EA232" s="268"/>
      <c r="EB232" s="268"/>
      <c r="EC232" s="268"/>
      <c r="ED232" s="268"/>
      <c r="EE232" s="268"/>
      <c r="EF232" s="268"/>
      <c r="EG232" s="268"/>
      <c r="EH232" s="268"/>
      <c r="EI232" s="268"/>
      <c r="EJ232" s="268"/>
      <c r="EK232" s="268"/>
      <c r="EL232" s="268"/>
      <c r="EM232" s="268"/>
      <c r="EN232" s="268"/>
      <c r="EO232" s="268"/>
      <c r="EP232" s="268"/>
      <c r="EQ232" s="268"/>
      <c r="ER232" s="268"/>
      <c r="ES232" s="268"/>
      <c r="ET232" s="268"/>
      <c r="EU232" s="268"/>
      <c r="EV232" s="268"/>
      <c r="EW232" s="268"/>
      <c r="EX232" s="268"/>
      <c r="EY232" s="268"/>
      <c r="EZ232" s="268"/>
      <c r="FA232" s="268"/>
      <c r="FB232" s="268"/>
      <c r="FC232" s="268"/>
      <c r="FD232" s="268"/>
      <c r="FE232" s="268"/>
      <c r="FF232" s="268"/>
      <c r="FG232" s="268"/>
      <c r="FH232" s="268"/>
      <c r="FI232" s="268"/>
      <c r="FJ232" s="268"/>
      <c r="FK232" s="268"/>
      <c r="FL232" s="268"/>
      <c r="FM232" s="268"/>
      <c r="FN232" s="268"/>
      <c r="FO232" s="268"/>
      <c r="FP232" s="268"/>
      <c r="FQ232" s="268"/>
      <c r="FR232" s="268"/>
      <c r="FS232" s="268"/>
      <c r="FT232" s="268"/>
      <c r="FU232" s="268"/>
      <c r="FV232" s="268"/>
      <c r="FW232" s="268"/>
      <c r="FX232" s="268"/>
      <c r="FY232" s="268"/>
      <c r="FZ232" s="268"/>
      <c r="GA232" s="268"/>
      <c r="GB232" s="268"/>
      <c r="GC232" s="268"/>
      <c r="GD232" s="268"/>
      <c r="GE232" s="268"/>
      <c r="GF232" s="268"/>
      <c r="GG232" s="268"/>
      <c r="GH232" s="268"/>
      <c r="GI232" s="268"/>
      <c r="GJ232" s="268"/>
      <c r="GK232" s="268"/>
      <c r="GL232" s="268"/>
      <c r="GM232" s="268"/>
      <c r="GN232" s="268"/>
      <c r="GO232" s="268"/>
      <c r="GP232" s="268"/>
      <c r="GQ232" s="268"/>
      <c r="GR232" s="268"/>
      <c r="GS232" s="268"/>
      <c r="GT232" s="268"/>
      <c r="GU232" s="268"/>
      <c r="GV232" s="268"/>
      <c r="GW232" s="268"/>
      <c r="GX232" s="268"/>
      <c r="GY232" s="268"/>
      <c r="GZ232" s="268"/>
      <c r="HA232" s="268"/>
      <c r="HB232" s="268"/>
      <c r="HC232" s="268"/>
      <c r="HD232" s="268"/>
      <c r="HE232" s="268"/>
      <c r="HF232" s="268"/>
      <c r="HG232" s="268"/>
      <c r="HH232" s="268"/>
      <c r="HI232" s="268"/>
      <c r="HJ232" s="268"/>
      <c r="HK232" s="268"/>
      <c r="HL232" s="268"/>
      <c r="HM232" s="268"/>
      <c r="HN232" s="268"/>
      <c r="HO232" s="268"/>
      <c r="HP232" s="268"/>
      <c r="HQ232" s="268"/>
      <c r="HR232" s="268"/>
      <c r="HS232" s="268"/>
      <c r="HT232" s="268"/>
      <c r="HU232" s="268"/>
      <c r="HV232" s="268"/>
      <c r="HW232" s="268"/>
      <c r="HX232" s="268"/>
      <c r="HY232" s="268"/>
      <c r="HZ232" s="268"/>
      <c r="IA232" s="268"/>
      <c r="IB232" s="268"/>
      <c r="IC232" s="268"/>
      <c r="ID232" s="268"/>
      <c r="IE232" s="268"/>
      <c r="IF232" s="268"/>
      <c r="IG232" s="268"/>
      <c r="IH232" s="268"/>
      <c r="II232" s="268"/>
      <c r="IJ232" s="268"/>
      <c r="IK232" s="268"/>
      <c r="IL232" s="268"/>
      <c r="IM232" s="268"/>
      <c r="IN232" s="268"/>
      <c r="IO232" s="268"/>
      <c r="IP232" s="268"/>
      <c r="IQ232" s="268"/>
      <c r="IR232" s="268"/>
      <c r="IS232" s="268"/>
      <c r="IT232" s="268"/>
      <c r="IU232" s="268"/>
      <c r="IV232" s="268"/>
    </row>
    <row r="233" spans="1:256" s="267" customFormat="1">
      <c r="A233" s="268" t="s">
        <v>518</v>
      </c>
      <c r="B233" s="267">
        <v>5.7</v>
      </c>
      <c r="C233" s="267">
        <v>8.8000000000000007</v>
      </c>
      <c r="D233" s="267">
        <v>2</v>
      </c>
      <c r="E233" s="267">
        <v>1.0777777799999999</v>
      </c>
      <c r="F233" s="267">
        <v>1.24570494</v>
      </c>
      <c r="G233" s="267">
        <v>20</v>
      </c>
      <c r="H233" s="268">
        <v>7</v>
      </c>
      <c r="I233" s="268"/>
      <c r="J233" s="268"/>
      <c r="K233" s="268"/>
      <c r="L233" s="268"/>
      <c r="M233" s="268"/>
      <c r="N233" s="268"/>
      <c r="O233" s="268"/>
      <c r="P233" s="268"/>
      <c r="Q233" s="268"/>
      <c r="R233" s="268"/>
      <c r="S233" s="268"/>
      <c r="T233" s="268"/>
      <c r="U233" s="268"/>
      <c r="V233" s="268"/>
      <c r="W233" s="268"/>
      <c r="X233" s="268"/>
      <c r="Y233" s="268"/>
      <c r="Z233" s="268"/>
      <c r="AA233" s="268"/>
      <c r="AB233" s="268"/>
      <c r="AC233" s="268"/>
      <c r="AD233" s="268"/>
      <c r="AE233" s="268"/>
      <c r="AF233" s="268"/>
      <c r="AG233" s="268"/>
      <c r="AH233" s="268"/>
      <c r="AI233" s="268"/>
      <c r="AJ233" s="268"/>
      <c r="AK233" s="268"/>
      <c r="AL233" s="268"/>
      <c r="AM233" s="268"/>
      <c r="AN233" s="268"/>
      <c r="AO233" s="268"/>
      <c r="AP233" s="268"/>
      <c r="AQ233" s="268"/>
      <c r="AR233" s="268"/>
      <c r="AS233" s="268"/>
      <c r="AT233" s="268"/>
      <c r="AU233" s="268"/>
      <c r="AV233" s="268"/>
      <c r="AW233" s="268"/>
      <c r="AX233" s="268"/>
      <c r="AY233" s="268"/>
      <c r="AZ233" s="268"/>
      <c r="BA233" s="268"/>
      <c r="BB233" s="268"/>
      <c r="BC233" s="268"/>
      <c r="BD233" s="268"/>
      <c r="BE233" s="268"/>
      <c r="BF233" s="268"/>
      <c r="BG233" s="268"/>
      <c r="BH233" s="268"/>
      <c r="BI233" s="268"/>
      <c r="BJ233" s="268"/>
      <c r="BK233" s="268"/>
      <c r="BL233" s="268"/>
      <c r="BM233" s="268"/>
      <c r="BN233" s="268"/>
      <c r="BO233" s="268"/>
      <c r="BP233" s="268"/>
      <c r="BQ233" s="268"/>
      <c r="BR233" s="268"/>
      <c r="BS233" s="268"/>
      <c r="BT233" s="268"/>
      <c r="BU233" s="268"/>
      <c r="BV233" s="268"/>
      <c r="BW233" s="268"/>
      <c r="BX233" s="268"/>
      <c r="BY233" s="268"/>
      <c r="BZ233" s="268"/>
      <c r="CA233" s="268"/>
      <c r="CB233" s="268"/>
      <c r="CC233" s="268"/>
      <c r="CD233" s="268"/>
      <c r="CE233" s="268"/>
      <c r="CF233" s="268"/>
      <c r="CG233" s="268"/>
      <c r="CH233" s="268"/>
      <c r="CI233" s="268"/>
      <c r="CJ233" s="268"/>
      <c r="CK233" s="268"/>
      <c r="CL233" s="268"/>
      <c r="CM233" s="268"/>
      <c r="CN233" s="268"/>
      <c r="CO233" s="268"/>
      <c r="CP233" s="268"/>
      <c r="CQ233" s="268"/>
      <c r="CR233" s="268"/>
      <c r="CS233" s="268"/>
      <c r="CT233" s="268"/>
      <c r="CU233" s="268"/>
      <c r="CV233" s="268"/>
      <c r="CW233" s="268"/>
      <c r="CX233" s="268"/>
      <c r="CY233" s="268"/>
      <c r="CZ233" s="268"/>
      <c r="DA233" s="268"/>
      <c r="DB233" s="268"/>
      <c r="DC233" s="268"/>
      <c r="DD233" s="268"/>
      <c r="DE233" s="268"/>
      <c r="DF233" s="268"/>
      <c r="DG233" s="268"/>
      <c r="DH233" s="268"/>
      <c r="DI233" s="268"/>
      <c r="DJ233" s="268"/>
      <c r="DK233" s="268"/>
      <c r="DL233" s="268"/>
      <c r="DM233" s="268"/>
      <c r="DN233" s="268"/>
      <c r="DO233" s="268"/>
      <c r="DP233" s="268"/>
      <c r="DQ233" s="268"/>
      <c r="DR233" s="268"/>
      <c r="DS233" s="268"/>
      <c r="DT233" s="268"/>
      <c r="DU233" s="268"/>
      <c r="DV233" s="268"/>
      <c r="DW233" s="268"/>
      <c r="DX233" s="268"/>
      <c r="DY233" s="268"/>
      <c r="DZ233" s="268"/>
      <c r="EA233" s="268"/>
      <c r="EB233" s="268"/>
      <c r="EC233" s="268"/>
      <c r="ED233" s="268"/>
      <c r="EE233" s="268"/>
      <c r="EF233" s="268"/>
      <c r="EG233" s="268"/>
      <c r="EH233" s="268"/>
      <c r="EI233" s="268"/>
      <c r="EJ233" s="268"/>
      <c r="EK233" s="268"/>
      <c r="EL233" s="268"/>
      <c r="EM233" s="268"/>
      <c r="EN233" s="268"/>
      <c r="EO233" s="268"/>
      <c r="EP233" s="268"/>
      <c r="EQ233" s="268"/>
      <c r="ER233" s="268"/>
      <c r="ES233" s="268"/>
      <c r="ET233" s="268"/>
      <c r="EU233" s="268"/>
      <c r="EV233" s="268"/>
      <c r="EW233" s="268"/>
      <c r="EX233" s="268"/>
      <c r="EY233" s="268"/>
      <c r="EZ233" s="268"/>
      <c r="FA233" s="268"/>
      <c r="FB233" s="268"/>
      <c r="FC233" s="268"/>
      <c r="FD233" s="268"/>
      <c r="FE233" s="268"/>
      <c r="FF233" s="268"/>
      <c r="FG233" s="268"/>
      <c r="FH233" s="268"/>
      <c r="FI233" s="268"/>
      <c r="FJ233" s="268"/>
      <c r="FK233" s="268"/>
      <c r="FL233" s="268"/>
      <c r="FM233" s="268"/>
      <c r="FN233" s="268"/>
      <c r="FO233" s="268"/>
      <c r="FP233" s="268"/>
      <c r="FQ233" s="268"/>
      <c r="FR233" s="268"/>
      <c r="FS233" s="268"/>
      <c r="FT233" s="268"/>
      <c r="FU233" s="268"/>
      <c r="FV233" s="268"/>
      <c r="FW233" s="268"/>
      <c r="FX233" s="268"/>
      <c r="FY233" s="268"/>
      <c r="FZ233" s="268"/>
      <c r="GA233" s="268"/>
      <c r="GB233" s="268"/>
      <c r="GC233" s="268"/>
      <c r="GD233" s="268"/>
      <c r="GE233" s="268"/>
      <c r="GF233" s="268"/>
      <c r="GG233" s="268"/>
      <c r="GH233" s="268"/>
      <c r="GI233" s="268"/>
      <c r="GJ233" s="268"/>
      <c r="GK233" s="268"/>
      <c r="GL233" s="268"/>
      <c r="GM233" s="268"/>
      <c r="GN233" s="268"/>
      <c r="GO233" s="268"/>
      <c r="GP233" s="268"/>
      <c r="GQ233" s="268"/>
      <c r="GR233" s="268"/>
      <c r="GS233" s="268"/>
      <c r="GT233" s="268"/>
      <c r="GU233" s="268"/>
      <c r="GV233" s="268"/>
      <c r="GW233" s="268"/>
      <c r="GX233" s="268"/>
      <c r="GY233" s="268"/>
      <c r="GZ233" s="268"/>
      <c r="HA233" s="268"/>
      <c r="HB233" s="268"/>
      <c r="HC233" s="268"/>
      <c r="HD233" s="268"/>
      <c r="HE233" s="268"/>
      <c r="HF233" s="268"/>
      <c r="HG233" s="268"/>
      <c r="HH233" s="268"/>
      <c r="HI233" s="268"/>
      <c r="HJ233" s="268"/>
      <c r="HK233" s="268"/>
      <c r="HL233" s="268"/>
      <c r="HM233" s="268"/>
      <c r="HN233" s="268"/>
      <c r="HO233" s="268"/>
      <c r="HP233" s="268"/>
      <c r="HQ233" s="268"/>
      <c r="HR233" s="268"/>
      <c r="HS233" s="268"/>
      <c r="HT233" s="268"/>
      <c r="HU233" s="268"/>
      <c r="HV233" s="268"/>
      <c r="HW233" s="268"/>
      <c r="HX233" s="268"/>
      <c r="HY233" s="268"/>
      <c r="HZ233" s="268"/>
      <c r="IA233" s="268"/>
      <c r="IB233" s="268"/>
      <c r="IC233" s="268"/>
      <c r="ID233" s="268"/>
      <c r="IE233" s="268"/>
      <c r="IF233" s="268"/>
      <c r="IG233" s="268"/>
      <c r="IH233" s="268"/>
      <c r="II233" s="268"/>
      <c r="IJ233" s="268"/>
      <c r="IK233" s="268"/>
      <c r="IL233" s="268"/>
      <c r="IM233" s="268"/>
      <c r="IN233" s="268"/>
      <c r="IO233" s="268"/>
      <c r="IP233" s="268"/>
      <c r="IQ233" s="268"/>
      <c r="IR233" s="268"/>
      <c r="IS233" s="268"/>
      <c r="IT233" s="268"/>
      <c r="IU233" s="268"/>
      <c r="IV233" s="268"/>
    </row>
    <row r="234" spans="1:256" s="267" customFormat="1">
      <c r="A234" s="268" t="s">
        <v>518</v>
      </c>
      <c r="B234" s="267">
        <v>1.3</v>
      </c>
      <c r="C234" s="267">
        <v>7.25</v>
      </c>
      <c r="D234" s="267">
        <v>3</v>
      </c>
      <c r="E234" s="267">
        <v>1.43333333</v>
      </c>
      <c r="F234" s="267">
        <v>1.3730758700000001</v>
      </c>
      <c r="G234" s="267">
        <v>18</v>
      </c>
      <c r="H234" s="268">
        <v>2</v>
      </c>
      <c r="I234" s="268"/>
      <c r="J234" s="268"/>
      <c r="K234" s="268"/>
      <c r="L234" s="268"/>
      <c r="M234" s="268"/>
      <c r="N234" s="268"/>
      <c r="O234" s="268"/>
      <c r="P234" s="268"/>
      <c r="Q234" s="268"/>
      <c r="R234" s="268"/>
      <c r="S234" s="268"/>
      <c r="T234" s="268"/>
      <c r="U234" s="268"/>
      <c r="V234" s="268"/>
      <c r="W234" s="268"/>
      <c r="X234" s="268"/>
      <c r="Y234" s="268"/>
      <c r="Z234" s="268"/>
      <c r="AA234" s="268"/>
      <c r="AB234" s="268"/>
      <c r="AC234" s="268"/>
      <c r="AD234" s="268"/>
      <c r="AE234" s="268"/>
      <c r="AF234" s="268"/>
      <c r="AG234" s="268"/>
      <c r="AH234" s="268"/>
      <c r="AI234" s="268"/>
      <c r="AJ234" s="268"/>
      <c r="AK234" s="268"/>
      <c r="AL234" s="268"/>
      <c r="AM234" s="268"/>
      <c r="AN234" s="268"/>
      <c r="AO234" s="268"/>
      <c r="AP234" s="268"/>
      <c r="AQ234" s="268"/>
      <c r="AR234" s="268"/>
      <c r="AS234" s="268"/>
      <c r="AT234" s="268"/>
      <c r="AU234" s="268"/>
      <c r="AV234" s="268"/>
      <c r="AW234" s="268"/>
      <c r="AX234" s="268"/>
      <c r="AY234" s="268"/>
      <c r="AZ234" s="268"/>
      <c r="BA234" s="268"/>
      <c r="BB234" s="268"/>
      <c r="BC234" s="268"/>
      <c r="BD234" s="268"/>
      <c r="BE234" s="268"/>
      <c r="BF234" s="268"/>
      <c r="BG234" s="268"/>
      <c r="BH234" s="268"/>
      <c r="BI234" s="268"/>
      <c r="BJ234" s="268"/>
      <c r="BK234" s="268"/>
      <c r="BL234" s="268"/>
      <c r="BM234" s="268"/>
      <c r="BN234" s="268"/>
      <c r="BO234" s="268"/>
      <c r="BP234" s="268"/>
      <c r="BQ234" s="268"/>
      <c r="BR234" s="268"/>
      <c r="BS234" s="268"/>
      <c r="BT234" s="268"/>
      <c r="BU234" s="268"/>
      <c r="BV234" s="268"/>
      <c r="BW234" s="268"/>
      <c r="BX234" s="268"/>
      <c r="BY234" s="268"/>
      <c r="BZ234" s="268"/>
      <c r="CA234" s="268"/>
      <c r="CB234" s="268"/>
      <c r="CC234" s="268"/>
      <c r="CD234" s="268"/>
      <c r="CE234" s="268"/>
      <c r="CF234" s="268"/>
      <c r="CG234" s="268"/>
      <c r="CH234" s="268"/>
      <c r="CI234" s="268"/>
      <c r="CJ234" s="268"/>
      <c r="CK234" s="268"/>
      <c r="CL234" s="268"/>
      <c r="CM234" s="268"/>
      <c r="CN234" s="268"/>
      <c r="CO234" s="268"/>
      <c r="CP234" s="268"/>
      <c r="CQ234" s="268"/>
      <c r="CR234" s="268"/>
      <c r="CS234" s="268"/>
      <c r="CT234" s="268"/>
      <c r="CU234" s="268"/>
      <c r="CV234" s="268"/>
      <c r="CW234" s="268"/>
      <c r="CX234" s="268"/>
      <c r="CY234" s="268"/>
      <c r="CZ234" s="268"/>
      <c r="DA234" s="268"/>
      <c r="DB234" s="268"/>
      <c r="DC234" s="268"/>
      <c r="DD234" s="268"/>
      <c r="DE234" s="268"/>
      <c r="DF234" s="268"/>
      <c r="DG234" s="268"/>
      <c r="DH234" s="268"/>
      <c r="DI234" s="268"/>
      <c r="DJ234" s="268"/>
      <c r="DK234" s="268"/>
      <c r="DL234" s="268"/>
      <c r="DM234" s="268"/>
      <c r="DN234" s="268"/>
      <c r="DO234" s="268"/>
      <c r="DP234" s="268"/>
      <c r="DQ234" s="268"/>
      <c r="DR234" s="268"/>
      <c r="DS234" s="268"/>
      <c r="DT234" s="268"/>
      <c r="DU234" s="268"/>
      <c r="DV234" s="268"/>
      <c r="DW234" s="268"/>
      <c r="DX234" s="268"/>
      <c r="DY234" s="268"/>
      <c r="DZ234" s="268"/>
      <c r="EA234" s="268"/>
      <c r="EB234" s="268"/>
      <c r="EC234" s="268"/>
      <c r="ED234" s="268"/>
      <c r="EE234" s="268"/>
      <c r="EF234" s="268"/>
      <c r="EG234" s="268"/>
      <c r="EH234" s="268"/>
      <c r="EI234" s="268"/>
      <c r="EJ234" s="268"/>
      <c r="EK234" s="268"/>
      <c r="EL234" s="268"/>
      <c r="EM234" s="268"/>
      <c r="EN234" s="268"/>
      <c r="EO234" s="268"/>
      <c r="EP234" s="268"/>
      <c r="EQ234" s="268"/>
      <c r="ER234" s="268"/>
      <c r="ES234" s="268"/>
      <c r="ET234" s="268"/>
      <c r="EU234" s="268"/>
      <c r="EV234" s="268"/>
      <c r="EW234" s="268"/>
      <c r="EX234" s="268"/>
      <c r="EY234" s="268"/>
      <c r="EZ234" s="268"/>
      <c r="FA234" s="268"/>
      <c r="FB234" s="268"/>
      <c r="FC234" s="268"/>
      <c r="FD234" s="268"/>
      <c r="FE234" s="268"/>
      <c r="FF234" s="268"/>
      <c r="FG234" s="268"/>
      <c r="FH234" s="268"/>
      <c r="FI234" s="268"/>
      <c r="FJ234" s="268"/>
      <c r="FK234" s="268"/>
      <c r="FL234" s="268"/>
      <c r="FM234" s="268"/>
      <c r="FN234" s="268"/>
      <c r="FO234" s="268"/>
      <c r="FP234" s="268"/>
      <c r="FQ234" s="268"/>
      <c r="FR234" s="268"/>
      <c r="FS234" s="268"/>
      <c r="FT234" s="268"/>
      <c r="FU234" s="268"/>
      <c r="FV234" s="268"/>
      <c r="FW234" s="268"/>
      <c r="FX234" s="268"/>
      <c r="FY234" s="268"/>
      <c r="FZ234" s="268"/>
      <c r="GA234" s="268"/>
      <c r="GB234" s="268"/>
      <c r="GC234" s="268"/>
      <c r="GD234" s="268"/>
      <c r="GE234" s="268"/>
      <c r="GF234" s="268"/>
      <c r="GG234" s="268"/>
      <c r="GH234" s="268"/>
      <c r="GI234" s="268"/>
      <c r="GJ234" s="268"/>
      <c r="GK234" s="268"/>
      <c r="GL234" s="268"/>
      <c r="GM234" s="268"/>
      <c r="GN234" s="268"/>
      <c r="GO234" s="268"/>
      <c r="GP234" s="268"/>
      <c r="GQ234" s="268"/>
      <c r="GR234" s="268"/>
      <c r="GS234" s="268"/>
      <c r="GT234" s="268"/>
      <c r="GU234" s="268"/>
      <c r="GV234" s="268"/>
      <c r="GW234" s="268"/>
      <c r="GX234" s="268"/>
      <c r="GY234" s="268"/>
      <c r="GZ234" s="268"/>
      <c r="HA234" s="268"/>
      <c r="HB234" s="268"/>
      <c r="HC234" s="268"/>
      <c r="HD234" s="268"/>
      <c r="HE234" s="268"/>
      <c r="HF234" s="268"/>
      <c r="HG234" s="268"/>
      <c r="HH234" s="268"/>
      <c r="HI234" s="268"/>
      <c r="HJ234" s="268"/>
      <c r="HK234" s="268"/>
      <c r="HL234" s="268"/>
      <c r="HM234" s="268"/>
      <c r="HN234" s="268"/>
      <c r="HO234" s="268"/>
      <c r="HP234" s="268"/>
      <c r="HQ234" s="268"/>
      <c r="HR234" s="268"/>
      <c r="HS234" s="268"/>
      <c r="HT234" s="268"/>
      <c r="HU234" s="268"/>
      <c r="HV234" s="268"/>
      <c r="HW234" s="268"/>
      <c r="HX234" s="268"/>
      <c r="HY234" s="268"/>
      <c r="HZ234" s="268"/>
      <c r="IA234" s="268"/>
      <c r="IB234" s="268"/>
      <c r="IC234" s="268"/>
      <c r="ID234" s="268"/>
      <c r="IE234" s="268"/>
      <c r="IF234" s="268"/>
      <c r="IG234" s="268"/>
      <c r="IH234" s="268"/>
      <c r="II234" s="268"/>
      <c r="IJ234" s="268"/>
      <c r="IK234" s="268"/>
      <c r="IL234" s="268"/>
      <c r="IM234" s="268"/>
      <c r="IN234" s="268"/>
      <c r="IO234" s="268"/>
      <c r="IP234" s="268"/>
      <c r="IQ234" s="268"/>
      <c r="IR234" s="268"/>
      <c r="IS234" s="268"/>
      <c r="IT234" s="268"/>
      <c r="IU234" s="268"/>
      <c r="IV234" s="268"/>
    </row>
    <row r="235" spans="1:256" s="267" customFormat="1">
      <c r="A235" s="268" t="s">
        <v>518</v>
      </c>
      <c r="B235" s="267">
        <v>4.5</v>
      </c>
      <c r="C235" s="267">
        <v>6.3</v>
      </c>
      <c r="D235" s="267">
        <v>2</v>
      </c>
      <c r="E235" s="267">
        <v>1.6666666999999999</v>
      </c>
      <c r="F235" s="267">
        <v>0.92913681000000004</v>
      </c>
      <c r="G235" s="267">
        <v>17</v>
      </c>
      <c r="H235" s="268">
        <v>10</v>
      </c>
      <c r="I235" s="268"/>
      <c r="J235" s="268"/>
      <c r="K235" s="268"/>
      <c r="L235" s="268"/>
      <c r="M235" s="268"/>
      <c r="N235" s="268"/>
      <c r="O235" s="268"/>
      <c r="P235" s="268"/>
      <c r="Q235" s="268"/>
      <c r="R235" s="268"/>
      <c r="S235" s="268"/>
      <c r="T235" s="268"/>
      <c r="U235" s="268"/>
      <c r="V235" s="268"/>
      <c r="W235" s="268"/>
      <c r="X235" s="268"/>
      <c r="Y235" s="268"/>
      <c r="Z235" s="268"/>
      <c r="AA235" s="268"/>
      <c r="AB235" s="268"/>
      <c r="AC235" s="268"/>
      <c r="AD235" s="268"/>
      <c r="AE235" s="268"/>
      <c r="AF235" s="268"/>
      <c r="AG235" s="268"/>
      <c r="AH235" s="268"/>
      <c r="AI235" s="268"/>
      <c r="AJ235" s="268"/>
      <c r="AK235" s="268"/>
      <c r="AL235" s="268"/>
      <c r="AM235" s="268"/>
      <c r="AN235" s="268"/>
      <c r="AO235" s="268"/>
      <c r="AP235" s="268"/>
      <c r="AQ235" s="268"/>
      <c r="AR235" s="268"/>
      <c r="AS235" s="268"/>
      <c r="AT235" s="268"/>
      <c r="AU235" s="268"/>
      <c r="AV235" s="268"/>
      <c r="AW235" s="268"/>
      <c r="AX235" s="268"/>
      <c r="AY235" s="268"/>
      <c r="AZ235" s="268"/>
      <c r="BA235" s="268"/>
      <c r="BB235" s="268"/>
      <c r="BC235" s="268"/>
      <c r="BD235" s="268"/>
      <c r="BE235" s="268"/>
      <c r="BF235" s="268"/>
      <c r="BG235" s="268"/>
      <c r="BH235" s="268"/>
      <c r="BI235" s="268"/>
      <c r="BJ235" s="268"/>
      <c r="BK235" s="268"/>
      <c r="BL235" s="268"/>
      <c r="BM235" s="268"/>
      <c r="BN235" s="268"/>
      <c r="BO235" s="268"/>
      <c r="BP235" s="268"/>
      <c r="BQ235" s="268"/>
      <c r="BR235" s="268"/>
      <c r="BS235" s="268"/>
      <c r="BT235" s="268"/>
      <c r="BU235" s="268"/>
      <c r="BV235" s="268"/>
      <c r="BW235" s="268"/>
      <c r="BX235" s="268"/>
      <c r="BY235" s="268"/>
      <c r="BZ235" s="268"/>
      <c r="CA235" s="268"/>
      <c r="CB235" s="268"/>
      <c r="CC235" s="268"/>
      <c r="CD235" s="268"/>
      <c r="CE235" s="268"/>
      <c r="CF235" s="268"/>
      <c r="CG235" s="268"/>
      <c r="CH235" s="268"/>
      <c r="CI235" s="268"/>
      <c r="CJ235" s="268"/>
      <c r="CK235" s="268"/>
      <c r="CL235" s="268"/>
      <c r="CM235" s="268"/>
      <c r="CN235" s="268"/>
      <c r="CO235" s="268"/>
      <c r="CP235" s="268"/>
      <c r="CQ235" s="268"/>
      <c r="CR235" s="268"/>
      <c r="CS235" s="268"/>
      <c r="CT235" s="268"/>
      <c r="CU235" s="268"/>
      <c r="CV235" s="268"/>
      <c r="CW235" s="268"/>
      <c r="CX235" s="268"/>
      <c r="CY235" s="268"/>
      <c r="CZ235" s="268"/>
      <c r="DA235" s="268"/>
      <c r="DB235" s="268"/>
      <c r="DC235" s="268"/>
      <c r="DD235" s="268"/>
      <c r="DE235" s="268"/>
      <c r="DF235" s="268"/>
      <c r="DG235" s="268"/>
      <c r="DH235" s="268"/>
      <c r="DI235" s="268"/>
      <c r="DJ235" s="268"/>
      <c r="DK235" s="268"/>
      <c r="DL235" s="268"/>
      <c r="DM235" s="268"/>
      <c r="DN235" s="268"/>
      <c r="DO235" s="268"/>
      <c r="DP235" s="268"/>
      <c r="DQ235" s="268"/>
      <c r="DR235" s="268"/>
      <c r="DS235" s="268"/>
      <c r="DT235" s="268"/>
      <c r="DU235" s="268"/>
      <c r="DV235" s="268"/>
      <c r="DW235" s="268"/>
      <c r="DX235" s="268"/>
      <c r="DY235" s="268"/>
      <c r="DZ235" s="268"/>
      <c r="EA235" s="268"/>
      <c r="EB235" s="268"/>
      <c r="EC235" s="268"/>
      <c r="ED235" s="268"/>
      <c r="EE235" s="268"/>
      <c r="EF235" s="268"/>
      <c r="EG235" s="268"/>
      <c r="EH235" s="268"/>
      <c r="EI235" s="268"/>
      <c r="EJ235" s="268"/>
      <c r="EK235" s="268"/>
      <c r="EL235" s="268"/>
      <c r="EM235" s="268"/>
      <c r="EN235" s="268"/>
      <c r="EO235" s="268"/>
      <c r="EP235" s="268"/>
      <c r="EQ235" s="268"/>
      <c r="ER235" s="268"/>
      <c r="ES235" s="268"/>
      <c r="ET235" s="268"/>
      <c r="EU235" s="268"/>
      <c r="EV235" s="268"/>
      <c r="EW235" s="268"/>
      <c r="EX235" s="268"/>
      <c r="EY235" s="268"/>
      <c r="EZ235" s="268"/>
      <c r="FA235" s="268"/>
      <c r="FB235" s="268"/>
      <c r="FC235" s="268"/>
      <c r="FD235" s="268"/>
      <c r="FE235" s="268"/>
      <c r="FF235" s="268"/>
      <c r="FG235" s="268"/>
      <c r="FH235" s="268"/>
      <c r="FI235" s="268"/>
      <c r="FJ235" s="268"/>
      <c r="FK235" s="268"/>
      <c r="FL235" s="268"/>
      <c r="FM235" s="268"/>
      <c r="FN235" s="268"/>
      <c r="FO235" s="268"/>
      <c r="FP235" s="268"/>
      <c r="FQ235" s="268"/>
      <c r="FR235" s="268"/>
      <c r="FS235" s="268"/>
      <c r="FT235" s="268"/>
      <c r="FU235" s="268"/>
      <c r="FV235" s="268"/>
      <c r="FW235" s="268"/>
      <c r="FX235" s="268"/>
      <c r="FY235" s="268"/>
      <c r="FZ235" s="268"/>
      <c r="GA235" s="268"/>
      <c r="GB235" s="268"/>
      <c r="GC235" s="268"/>
      <c r="GD235" s="268"/>
      <c r="GE235" s="268"/>
      <c r="GF235" s="268"/>
      <c r="GG235" s="268"/>
      <c r="GH235" s="268"/>
      <c r="GI235" s="268"/>
      <c r="GJ235" s="268"/>
      <c r="GK235" s="268"/>
      <c r="GL235" s="268"/>
      <c r="GM235" s="268"/>
      <c r="GN235" s="268"/>
      <c r="GO235" s="268"/>
      <c r="GP235" s="268"/>
      <c r="GQ235" s="268"/>
      <c r="GR235" s="268"/>
      <c r="GS235" s="268"/>
      <c r="GT235" s="268"/>
      <c r="GU235" s="268"/>
      <c r="GV235" s="268"/>
      <c r="GW235" s="268"/>
      <c r="GX235" s="268"/>
      <c r="GY235" s="268"/>
      <c r="GZ235" s="268"/>
      <c r="HA235" s="268"/>
      <c r="HB235" s="268"/>
      <c r="HC235" s="268"/>
      <c r="HD235" s="268"/>
      <c r="HE235" s="268"/>
      <c r="HF235" s="268"/>
      <c r="HG235" s="268"/>
      <c r="HH235" s="268"/>
      <c r="HI235" s="268"/>
      <c r="HJ235" s="268"/>
      <c r="HK235" s="268"/>
      <c r="HL235" s="268"/>
      <c r="HM235" s="268"/>
      <c r="HN235" s="268"/>
      <c r="HO235" s="268"/>
      <c r="HP235" s="268"/>
      <c r="HQ235" s="268"/>
      <c r="HR235" s="268"/>
      <c r="HS235" s="268"/>
      <c r="HT235" s="268"/>
      <c r="HU235" s="268"/>
      <c r="HV235" s="268"/>
      <c r="HW235" s="268"/>
      <c r="HX235" s="268"/>
      <c r="HY235" s="268"/>
      <c r="HZ235" s="268"/>
      <c r="IA235" s="268"/>
      <c r="IB235" s="268"/>
      <c r="IC235" s="268"/>
      <c r="ID235" s="268"/>
      <c r="IE235" s="268"/>
      <c r="IF235" s="268"/>
      <c r="IG235" s="268"/>
      <c r="IH235" s="268"/>
      <c r="II235" s="268"/>
      <c r="IJ235" s="268"/>
      <c r="IK235" s="268"/>
      <c r="IL235" s="268"/>
      <c r="IM235" s="268"/>
      <c r="IN235" s="268"/>
      <c r="IO235" s="268"/>
      <c r="IP235" s="268"/>
      <c r="IQ235" s="268"/>
      <c r="IR235" s="268"/>
      <c r="IS235" s="268"/>
      <c r="IT235" s="268"/>
      <c r="IU235" s="268"/>
      <c r="IV235" s="268"/>
    </row>
    <row r="236" spans="1:256" s="267" customFormat="1">
      <c r="A236" s="268" t="s">
        <v>518</v>
      </c>
      <c r="B236" s="267" t="s">
        <v>170</v>
      </c>
      <c r="C236" s="267" t="s">
        <v>170</v>
      </c>
      <c r="D236" s="267">
        <v>3</v>
      </c>
      <c r="E236" s="267">
        <v>1.31277778</v>
      </c>
      <c r="F236" s="267">
        <v>1.2709537500000001</v>
      </c>
      <c r="G236" s="267">
        <v>15</v>
      </c>
      <c r="H236" s="268">
        <v>1</v>
      </c>
      <c r="I236" s="268"/>
      <c r="J236" s="268"/>
      <c r="K236" s="268"/>
      <c r="L236" s="268"/>
      <c r="M236" s="268"/>
      <c r="N236" s="268"/>
      <c r="O236" s="268"/>
      <c r="P236" s="268"/>
      <c r="Q236" s="268"/>
      <c r="R236" s="268"/>
      <c r="S236" s="268"/>
      <c r="T236" s="268"/>
      <c r="U236" s="268"/>
      <c r="V236" s="268"/>
      <c r="W236" s="268"/>
      <c r="X236" s="268"/>
      <c r="Y236" s="268"/>
      <c r="Z236" s="268"/>
      <c r="AA236" s="268"/>
      <c r="AB236" s="268"/>
      <c r="AC236" s="268"/>
      <c r="AD236" s="268"/>
      <c r="AE236" s="268"/>
      <c r="AF236" s="268"/>
      <c r="AG236" s="268"/>
      <c r="AH236" s="268"/>
      <c r="AI236" s="268"/>
      <c r="AJ236" s="268"/>
      <c r="AK236" s="268"/>
      <c r="AL236" s="268"/>
      <c r="AM236" s="268"/>
      <c r="AN236" s="268"/>
      <c r="AO236" s="268"/>
      <c r="AP236" s="268"/>
      <c r="AQ236" s="268"/>
      <c r="AR236" s="268"/>
      <c r="AS236" s="268"/>
      <c r="AT236" s="268"/>
      <c r="AU236" s="268"/>
      <c r="AV236" s="268"/>
      <c r="AW236" s="268"/>
      <c r="AX236" s="268"/>
      <c r="AY236" s="268"/>
      <c r="AZ236" s="268"/>
      <c r="BA236" s="268"/>
      <c r="BB236" s="268"/>
      <c r="BC236" s="268"/>
      <c r="BD236" s="268"/>
      <c r="BE236" s="268"/>
      <c r="BF236" s="268"/>
      <c r="BG236" s="268"/>
      <c r="BH236" s="268"/>
      <c r="BI236" s="268"/>
      <c r="BJ236" s="268"/>
      <c r="BK236" s="268"/>
      <c r="BL236" s="268"/>
      <c r="BM236" s="268"/>
      <c r="BN236" s="268"/>
      <c r="BO236" s="268"/>
      <c r="BP236" s="268"/>
      <c r="BQ236" s="268"/>
      <c r="BR236" s="268"/>
      <c r="BS236" s="268"/>
      <c r="BT236" s="268"/>
      <c r="BU236" s="268"/>
      <c r="BV236" s="268"/>
      <c r="BW236" s="268"/>
      <c r="BX236" s="268"/>
      <c r="BY236" s="268"/>
      <c r="BZ236" s="268"/>
      <c r="CA236" s="268"/>
      <c r="CB236" s="268"/>
      <c r="CC236" s="268"/>
      <c r="CD236" s="268"/>
      <c r="CE236" s="268"/>
      <c r="CF236" s="268"/>
      <c r="CG236" s="268"/>
      <c r="CH236" s="268"/>
      <c r="CI236" s="268"/>
      <c r="CJ236" s="268"/>
      <c r="CK236" s="268"/>
      <c r="CL236" s="268"/>
      <c r="CM236" s="268"/>
      <c r="CN236" s="268"/>
      <c r="CO236" s="268"/>
      <c r="CP236" s="268"/>
      <c r="CQ236" s="268"/>
      <c r="CR236" s="268"/>
      <c r="CS236" s="268"/>
      <c r="CT236" s="268"/>
      <c r="CU236" s="268"/>
      <c r="CV236" s="268"/>
      <c r="CW236" s="268"/>
      <c r="CX236" s="268"/>
      <c r="CY236" s="268"/>
      <c r="CZ236" s="268"/>
      <c r="DA236" s="268"/>
      <c r="DB236" s="268"/>
      <c r="DC236" s="268"/>
      <c r="DD236" s="268"/>
      <c r="DE236" s="268"/>
      <c r="DF236" s="268"/>
      <c r="DG236" s="268"/>
      <c r="DH236" s="268"/>
      <c r="DI236" s="268"/>
      <c r="DJ236" s="268"/>
      <c r="DK236" s="268"/>
      <c r="DL236" s="268"/>
      <c r="DM236" s="268"/>
      <c r="DN236" s="268"/>
      <c r="DO236" s="268"/>
      <c r="DP236" s="268"/>
      <c r="DQ236" s="268"/>
      <c r="DR236" s="268"/>
      <c r="DS236" s="268"/>
      <c r="DT236" s="268"/>
      <c r="DU236" s="268"/>
      <c r="DV236" s="268"/>
      <c r="DW236" s="268"/>
      <c r="DX236" s="268"/>
      <c r="DY236" s="268"/>
      <c r="DZ236" s="268"/>
      <c r="EA236" s="268"/>
      <c r="EB236" s="268"/>
      <c r="EC236" s="268"/>
      <c r="ED236" s="268"/>
      <c r="EE236" s="268"/>
      <c r="EF236" s="268"/>
      <c r="EG236" s="268"/>
      <c r="EH236" s="268"/>
      <c r="EI236" s="268"/>
      <c r="EJ236" s="268"/>
      <c r="EK236" s="268"/>
      <c r="EL236" s="268"/>
      <c r="EM236" s="268"/>
      <c r="EN236" s="268"/>
      <c r="EO236" s="268"/>
      <c r="EP236" s="268"/>
      <c r="EQ236" s="268"/>
      <c r="ER236" s="268"/>
      <c r="ES236" s="268"/>
      <c r="ET236" s="268"/>
      <c r="EU236" s="268"/>
      <c r="EV236" s="268"/>
      <c r="EW236" s="268"/>
      <c r="EX236" s="268"/>
      <c r="EY236" s="268"/>
      <c r="EZ236" s="268"/>
      <c r="FA236" s="268"/>
      <c r="FB236" s="268"/>
      <c r="FC236" s="268"/>
      <c r="FD236" s="268"/>
      <c r="FE236" s="268"/>
      <c r="FF236" s="268"/>
      <c r="FG236" s="268"/>
      <c r="FH236" s="268"/>
      <c r="FI236" s="268"/>
      <c r="FJ236" s="268"/>
      <c r="FK236" s="268"/>
      <c r="FL236" s="268"/>
      <c r="FM236" s="268"/>
      <c r="FN236" s="268"/>
      <c r="FO236" s="268"/>
      <c r="FP236" s="268"/>
      <c r="FQ236" s="268"/>
      <c r="FR236" s="268"/>
      <c r="FS236" s="268"/>
      <c r="FT236" s="268"/>
      <c r="FU236" s="268"/>
      <c r="FV236" s="268"/>
      <c r="FW236" s="268"/>
      <c r="FX236" s="268"/>
      <c r="FY236" s="268"/>
      <c r="FZ236" s="268"/>
      <c r="GA236" s="268"/>
      <c r="GB236" s="268"/>
      <c r="GC236" s="268"/>
      <c r="GD236" s="268"/>
      <c r="GE236" s="268"/>
      <c r="GF236" s="268"/>
      <c r="GG236" s="268"/>
      <c r="GH236" s="268"/>
      <c r="GI236" s="268"/>
      <c r="GJ236" s="268"/>
      <c r="GK236" s="268"/>
      <c r="GL236" s="268"/>
      <c r="GM236" s="268"/>
      <c r="GN236" s="268"/>
      <c r="GO236" s="268"/>
      <c r="GP236" s="268"/>
      <c r="GQ236" s="268"/>
      <c r="GR236" s="268"/>
      <c r="GS236" s="268"/>
      <c r="GT236" s="268"/>
      <c r="GU236" s="268"/>
      <c r="GV236" s="268"/>
      <c r="GW236" s="268"/>
      <c r="GX236" s="268"/>
      <c r="GY236" s="268"/>
      <c r="GZ236" s="268"/>
      <c r="HA236" s="268"/>
      <c r="HB236" s="268"/>
      <c r="HC236" s="268"/>
      <c r="HD236" s="268"/>
      <c r="HE236" s="268"/>
      <c r="HF236" s="268"/>
      <c r="HG236" s="268"/>
      <c r="HH236" s="268"/>
      <c r="HI236" s="268"/>
      <c r="HJ236" s="268"/>
      <c r="HK236" s="268"/>
      <c r="HL236" s="268"/>
      <c r="HM236" s="268"/>
      <c r="HN236" s="268"/>
      <c r="HO236" s="268"/>
      <c r="HP236" s="268"/>
      <c r="HQ236" s="268"/>
      <c r="HR236" s="268"/>
      <c r="HS236" s="268"/>
      <c r="HT236" s="268"/>
      <c r="HU236" s="268"/>
      <c r="HV236" s="268"/>
      <c r="HW236" s="268"/>
      <c r="HX236" s="268"/>
      <c r="HY236" s="268"/>
      <c r="HZ236" s="268"/>
      <c r="IA236" s="268"/>
      <c r="IB236" s="268"/>
      <c r="IC236" s="268"/>
      <c r="ID236" s="268"/>
      <c r="IE236" s="268"/>
      <c r="IF236" s="268"/>
      <c r="IG236" s="268"/>
      <c r="IH236" s="268"/>
      <c r="II236" s="268"/>
      <c r="IJ236" s="268"/>
      <c r="IK236" s="268"/>
      <c r="IL236" s="268"/>
      <c r="IM236" s="268"/>
      <c r="IN236" s="268"/>
      <c r="IO236" s="268"/>
      <c r="IP236" s="268"/>
      <c r="IQ236" s="268"/>
      <c r="IR236" s="268"/>
      <c r="IS236" s="268"/>
      <c r="IT236" s="268"/>
      <c r="IU236" s="268"/>
      <c r="IV236" s="268"/>
    </row>
    <row r="237" spans="1:256" s="267" customFormat="1">
      <c r="A237" s="268" t="s">
        <v>518</v>
      </c>
      <c r="B237" s="268">
        <v>3</v>
      </c>
      <c r="C237" s="268">
        <v>5.75</v>
      </c>
      <c r="D237" s="268">
        <v>2</v>
      </c>
      <c r="E237" s="268">
        <v>1.1755555600000001</v>
      </c>
      <c r="F237" s="268">
        <v>0.92822954000000002</v>
      </c>
      <c r="G237" s="267">
        <v>13</v>
      </c>
      <c r="H237" s="268">
        <v>2</v>
      </c>
      <c r="I237" s="268"/>
      <c r="J237" s="268"/>
      <c r="K237" s="268"/>
      <c r="L237" s="268"/>
      <c r="M237" s="268"/>
      <c r="N237" s="268"/>
      <c r="O237" s="268"/>
      <c r="P237" s="268"/>
      <c r="Q237" s="268"/>
      <c r="R237" s="268"/>
      <c r="S237" s="268"/>
      <c r="T237" s="268"/>
      <c r="U237" s="268"/>
      <c r="V237" s="268"/>
      <c r="W237" s="268"/>
      <c r="X237" s="268"/>
      <c r="Y237" s="268"/>
      <c r="Z237" s="268"/>
      <c r="AA237" s="268"/>
      <c r="AB237" s="268"/>
      <c r="AC237" s="268"/>
      <c r="AD237" s="268"/>
      <c r="AE237" s="268"/>
      <c r="AF237" s="268"/>
      <c r="AG237" s="268"/>
      <c r="AH237" s="268"/>
      <c r="AI237" s="268"/>
      <c r="AJ237" s="268"/>
      <c r="AK237" s="268"/>
      <c r="AL237" s="268"/>
      <c r="AM237" s="268"/>
      <c r="AN237" s="268"/>
      <c r="AO237" s="268"/>
      <c r="AP237" s="268"/>
      <c r="AQ237" s="268"/>
      <c r="AR237" s="268"/>
      <c r="AS237" s="268"/>
      <c r="AT237" s="268"/>
      <c r="AU237" s="268"/>
      <c r="AV237" s="268"/>
      <c r="AW237" s="268"/>
      <c r="AX237" s="268"/>
      <c r="AY237" s="268"/>
      <c r="AZ237" s="268"/>
      <c r="BA237" s="268"/>
      <c r="BB237" s="268"/>
      <c r="BC237" s="268"/>
      <c r="BD237" s="268"/>
      <c r="BE237" s="268"/>
      <c r="BF237" s="268"/>
      <c r="BG237" s="268"/>
      <c r="BH237" s="268"/>
      <c r="BI237" s="268"/>
      <c r="BJ237" s="268"/>
      <c r="BK237" s="268"/>
      <c r="BL237" s="268"/>
      <c r="BM237" s="268"/>
      <c r="BN237" s="268"/>
      <c r="BO237" s="268"/>
      <c r="BP237" s="268"/>
      <c r="BQ237" s="268"/>
      <c r="BR237" s="268"/>
      <c r="BS237" s="268"/>
      <c r="BT237" s="268"/>
      <c r="BU237" s="268"/>
      <c r="BV237" s="268"/>
      <c r="BW237" s="268"/>
      <c r="BX237" s="268"/>
      <c r="BY237" s="268"/>
      <c r="BZ237" s="268"/>
      <c r="CA237" s="268"/>
      <c r="CB237" s="268"/>
      <c r="CC237" s="268"/>
      <c r="CD237" s="268"/>
      <c r="CE237" s="268"/>
      <c r="CF237" s="268"/>
      <c r="CG237" s="268"/>
      <c r="CH237" s="268"/>
      <c r="CI237" s="268"/>
      <c r="CJ237" s="268"/>
      <c r="CK237" s="268"/>
      <c r="CL237" s="268"/>
      <c r="CM237" s="268"/>
      <c r="CN237" s="268"/>
      <c r="CO237" s="268"/>
      <c r="CP237" s="268"/>
      <c r="CQ237" s="268"/>
      <c r="CR237" s="268"/>
      <c r="CS237" s="268"/>
      <c r="CT237" s="268"/>
      <c r="CU237" s="268"/>
      <c r="CV237" s="268"/>
      <c r="CW237" s="268"/>
      <c r="CX237" s="268"/>
      <c r="CY237" s="268"/>
      <c r="CZ237" s="268"/>
      <c r="DA237" s="268"/>
      <c r="DB237" s="268"/>
      <c r="DC237" s="268"/>
      <c r="DD237" s="268"/>
      <c r="DE237" s="268"/>
      <c r="DF237" s="268"/>
      <c r="DG237" s="268"/>
      <c r="DH237" s="268"/>
      <c r="DI237" s="268"/>
      <c r="DJ237" s="268"/>
      <c r="DK237" s="268"/>
      <c r="DL237" s="268"/>
      <c r="DM237" s="268"/>
      <c r="DN237" s="268"/>
      <c r="DO237" s="268"/>
      <c r="DP237" s="268"/>
      <c r="DQ237" s="268"/>
      <c r="DR237" s="268"/>
      <c r="DS237" s="268"/>
      <c r="DT237" s="268"/>
      <c r="DU237" s="268"/>
      <c r="DV237" s="268"/>
      <c r="DW237" s="268"/>
      <c r="DX237" s="268"/>
      <c r="DY237" s="268"/>
      <c r="DZ237" s="268"/>
      <c r="EA237" s="268"/>
      <c r="EB237" s="268"/>
      <c r="EC237" s="268"/>
      <c r="ED237" s="268"/>
      <c r="EE237" s="268"/>
      <c r="EF237" s="268"/>
      <c r="EG237" s="268"/>
      <c r="EH237" s="268"/>
      <c r="EI237" s="268"/>
      <c r="EJ237" s="268"/>
      <c r="EK237" s="268"/>
      <c r="EL237" s="268"/>
      <c r="EM237" s="268"/>
      <c r="EN237" s="268"/>
      <c r="EO237" s="268"/>
      <c r="EP237" s="268"/>
      <c r="EQ237" s="268"/>
      <c r="ER237" s="268"/>
      <c r="ES237" s="268"/>
      <c r="ET237" s="268"/>
      <c r="EU237" s="268"/>
      <c r="EV237" s="268"/>
      <c r="EW237" s="268"/>
      <c r="EX237" s="268"/>
      <c r="EY237" s="268"/>
      <c r="EZ237" s="268"/>
      <c r="FA237" s="268"/>
      <c r="FB237" s="268"/>
      <c r="FC237" s="268"/>
      <c r="FD237" s="268"/>
      <c r="FE237" s="268"/>
      <c r="FF237" s="268"/>
      <c r="FG237" s="268"/>
      <c r="FH237" s="268"/>
      <c r="FI237" s="268"/>
      <c r="FJ237" s="268"/>
      <c r="FK237" s="268"/>
      <c r="FL237" s="268"/>
      <c r="FM237" s="268"/>
      <c r="FN237" s="268"/>
      <c r="FO237" s="268"/>
      <c r="FP237" s="268"/>
      <c r="FQ237" s="268"/>
      <c r="FR237" s="268"/>
      <c r="FS237" s="268"/>
      <c r="FT237" s="268"/>
      <c r="FU237" s="268"/>
      <c r="FV237" s="268"/>
      <c r="FW237" s="268"/>
      <c r="FX237" s="268"/>
      <c r="FY237" s="268"/>
      <c r="FZ237" s="268"/>
      <c r="GA237" s="268"/>
      <c r="GB237" s="268"/>
      <c r="GC237" s="268"/>
      <c r="GD237" s="268"/>
      <c r="GE237" s="268"/>
      <c r="GF237" s="268"/>
      <c r="GG237" s="268"/>
      <c r="GH237" s="268"/>
      <c r="GI237" s="268"/>
      <c r="GJ237" s="268"/>
      <c r="GK237" s="268"/>
      <c r="GL237" s="268"/>
      <c r="GM237" s="268"/>
      <c r="GN237" s="268"/>
      <c r="GO237" s="268"/>
      <c r="GP237" s="268"/>
      <c r="GQ237" s="268"/>
      <c r="GR237" s="268"/>
      <c r="GS237" s="268"/>
      <c r="GT237" s="268"/>
      <c r="GU237" s="268"/>
      <c r="GV237" s="268"/>
      <c r="GW237" s="268"/>
      <c r="GX237" s="268"/>
      <c r="GY237" s="268"/>
      <c r="GZ237" s="268"/>
      <c r="HA237" s="268"/>
      <c r="HB237" s="268"/>
      <c r="HC237" s="268"/>
      <c r="HD237" s="268"/>
      <c r="HE237" s="268"/>
      <c r="HF237" s="268"/>
      <c r="HG237" s="268"/>
      <c r="HH237" s="268"/>
      <c r="HI237" s="268"/>
      <c r="HJ237" s="268"/>
      <c r="HK237" s="268"/>
      <c r="HL237" s="268"/>
      <c r="HM237" s="268"/>
      <c r="HN237" s="268"/>
      <c r="HO237" s="268"/>
      <c r="HP237" s="268"/>
      <c r="HQ237" s="268"/>
      <c r="HR237" s="268"/>
      <c r="HS237" s="268"/>
      <c r="HT237" s="268"/>
      <c r="HU237" s="268"/>
      <c r="HV237" s="268"/>
      <c r="HW237" s="268"/>
      <c r="HX237" s="268"/>
      <c r="HY237" s="268"/>
      <c r="HZ237" s="268"/>
      <c r="IA237" s="268"/>
      <c r="IB237" s="268"/>
      <c r="IC237" s="268"/>
      <c r="ID237" s="268"/>
      <c r="IE237" s="268"/>
      <c r="IF237" s="268"/>
      <c r="IG237" s="268"/>
      <c r="IH237" s="268"/>
      <c r="II237" s="268"/>
      <c r="IJ237" s="268"/>
      <c r="IK237" s="268"/>
      <c r="IL237" s="268"/>
      <c r="IM237" s="268"/>
      <c r="IN237" s="268"/>
      <c r="IO237" s="268"/>
      <c r="IP237" s="268"/>
      <c r="IQ237" s="268"/>
      <c r="IR237" s="268"/>
      <c r="IS237" s="268"/>
      <c r="IT237" s="268"/>
      <c r="IU237" s="268"/>
      <c r="IV237" s="268"/>
    </row>
    <row r="238" spans="1:256" s="267" customFormat="1">
      <c r="A238" s="268" t="s">
        <v>518</v>
      </c>
      <c r="B238" s="267">
        <v>0.5</v>
      </c>
      <c r="C238" s="267">
        <v>3</v>
      </c>
      <c r="D238" s="267">
        <v>2</v>
      </c>
      <c r="E238" s="267">
        <v>1.4444444439999999</v>
      </c>
      <c r="F238" s="267">
        <v>1.0482123999999999</v>
      </c>
      <c r="G238" s="267">
        <v>20</v>
      </c>
      <c r="H238" s="268">
        <v>8</v>
      </c>
      <c r="I238" s="268"/>
      <c r="J238" s="268"/>
      <c r="K238" s="268"/>
      <c r="L238" s="268"/>
      <c r="M238" s="268"/>
      <c r="N238" s="268"/>
      <c r="O238" s="268"/>
      <c r="P238" s="268"/>
      <c r="Q238" s="268"/>
      <c r="R238" s="268"/>
      <c r="S238" s="268"/>
      <c r="T238" s="268"/>
      <c r="U238" s="268"/>
      <c r="V238" s="268"/>
      <c r="W238" s="268"/>
      <c r="X238" s="268"/>
      <c r="Y238" s="268"/>
      <c r="Z238" s="268"/>
      <c r="AA238" s="268"/>
      <c r="AB238" s="268"/>
      <c r="AC238" s="268"/>
      <c r="AD238" s="268"/>
      <c r="AE238" s="268"/>
      <c r="AF238" s="268"/>
      <c r="AG238" s="268"/>
      <c r="AH238" s="268"/>
      <c r="AI238" s="268"/>
      <c r="AJ238" s="268"/>
      <c r="AK238" s="268"/>
      <c r="AL238" s="268"/>
      <c r="AM238" s="268"/>
      <c r="AN238" s="268"/>
      <c r="AO238" s="268"/>
      <c r="AP238" s="268"/>
      <c r="AQ238" s="268"/>
      <c r="AR238" s="268"/>
      <c r="AS238" s="268"/>
      <c r="AT238" s="268"/>
      <c r="AU238" s="268"/>
      <c r="AV238" s="268"/>
      <c r="AW238" s="268"/>
      <c r="AX238" s="268"/>
      <c r="AY238" s="268"/>
      <c r="AZ238" s="268"/>
      <c r="BA238" s="268"/>
      <c r="BB238" s="268"/>
      <c r="BC238" s="268"/>
      <c r="BD238" s="268"/>
      <c r="BE238" s="268"/>
      <c r="BF238" s="268"/>
      <c r="BG238" s="268"/>
      <c r="BH238" s="268"/>
      <c r="BI238" s="268"/>
      <c r="BJ238" s="268"/>
      <c r="BK238" s="268"/>
      <c r="BL238" s="268"/>
      <c r="BM238" s="268"/>
      <c r="BN238" s="268"/>
      <c r="BO238" s="268"/>
      <c r="BP238" s="268"/>
      <c r="BQ238" s="268"/>
      <c r="BR238" s="268"/>
      <c r="BS238" s="268"/>
      <c r="BT238" s="268"/>
      <c r="BU238" s="268"/>
      <c r="BV238" s="268"/>
      <c r="BW238" s="268"/>
      <c r="BX238" s="268"/>
      <c r="BY238" s="268"/>
      <c r="BZ238" s="268"/>
      <c r="CA238" s="268"/>
      <c r="CB238" s="268"/>
      <c r="CC238" s="268"/>
      <c r="CD238" s="268"/>
      <c r="CE238" s="268"/>
      <c r="CF238" s="268"/>
      <c r="CG238" s="268"/>
      <c r="CH238" s="268"/>
      <c r="CI238" s="268"/>
      <c r="CJ238" s="268"/>
      <c r="CK238" s="268"/>
      <c r="CL238" s="268"/>
      <c r="CM238" s="268"/>
      <c r="CN238" s="268"/>
      <c r="CO238" s="268"/>
      <c r="CP238" s="268"/>
      <c r="CQ238" s="268"/>
      <c r="CR238" s="268"/>
      <c r="CS238" s="268"/>
      <c r="CT238" s="268"/>
      <c r="CU238" s="268"/>
      <c r="CV238" s="268"/>
      <c r="CW238" s="268"/>
      <c r="CX238" s="268"/>
      <c r="CY238" s="268"/>
      <c r="CZ238" s="268"/>
      <c r="DA238" s="268"/>
      <c r="DB238" s="268"/>
      <c r="DC238" s="268"/>
      <c r="DD238" s="268"/>
      <c r="DE238" s="268"/>
      <c r="DF238" s="268"/>
      <c r="DG238" s="268"/>
      <c r="DH238" s="268"/>
      <c r="DI238" s="268"/>
      <c r="DJ238" s="268"/>
      <c r="DK238" s="268"/>
      <c r="DL238" s="268"/>
      <c r="DM238" s="268"/>
      <c r="DN238" s="268"/>
      <c r="DO238" s="268"/>
      <c r="DP238" s="268"/>
      <c r="DQ238" s="268"/>
      <c r="DR238" s="268"/>
      <c r="DS238" s="268"/>
      <c r="DT238" s="268"/>
      <c r="DU238" s="268"/>
      <c r="DV238" s="268"/>
      <c r="DW238" s="268"/>
      <c r="DX238" s="268"/>
      <c r="DY238" s="268"/>
      <c r="DZ238" s="268"/>
      <c r="EA238" s="268"/>
      <c r="EB238" s="268"/>
      <c r="EC238" s="268"/>
      <c r="ED238" s="268"/>
      <c r="EE238" s="268"/>
      <c r="EF238" s="268"/>
      <c r="EG238" s="268"/>
      <c r="EH238" s="268"/>
      <c r="EI238" s="268"/>
      <c r="EJ238" s="268"/>
      <c r="EK238" s="268"/>
      <c r="EL238" s="268"/>
      <c r="EM238" s="268"/>
      <c r="EN238" s="268"/>
      <c r="EO238" s="268"/>
      <c r="EP238" s="268"/>
      <c r="EQ238" s="268"/>
      <c r="ER238" s="268"/>
      <c r="ES238" s="268"/>
      <c r="ET238" s="268"/>
      <c r="EU238" s="268"/>
      <c r="EV238" s="268"/>
      <c r="EW238" s="268"/>
      <c r="EX238" s="268"/>
      <c r="EY238" s="268"/>
      <c r="EZ238" s="268"/>
      <c r="FA238" s="268"/>
      <c r="FB238" s="268"/>
      <c r="FC238" s="268"/>
      <c r="FD238" s="268"/>
      <c r="FE238" s="268"/>
      <c r="FF238" s="268"/>
      <c r="FG238" s="268"/>
      <c r="FH238" s="268"/>
      <c r="FI238" s="268"/>
      <c r="FJ238" s="268"/>
      <c r="FK238" s="268"/>
      <c r="FL238" s="268"/>
      <c r="FM238" s="268"/>
      <c r="FN238" s="268"/>
      <c r="FO238" s="268"/>
      <c r="FP238" s="268"/>
      <c r="FQ238" s="268"/>
      <c r="FR238" s="268"/>
      <c r="FS238" s="268"/>
      <c r="FT238" s="268"/>
      <c r="FU238" s="268"/>
      <c r="FV238" s="268"/>
      <c r="FW238" s="268"/>
      <c r="FX238" s="268"/>
      <c r="FY238" s="268"/>
      <c r="FZ238" s="268"/>
      <c r="GA238" s="268"/>
      <c r="GB238" s="268"/>
      <c r="GC238" s="268"/>
      <c r="GD238" s="268"/>
      <c r="GE238" s="268"/>
      <c r="GF238" s="268"/>
      <c r="GG238" s="268"/>
      <c r="GH238" s="268"/>
      <c r="GI238" s="268"/>
      <c r="GJ238" s="268"/>
      <c r="GK238" s="268"/>
      <c r="GL238" s="268"/>
      <c r="GM238" s="268"/>
      <c r="GN238" s="268"/>
      <c r="GO238" s="268"/>
      <c r="GP238" s="268"/>
      <c r="GQ238" s="268"/>
      <c r="GR238" s="268"/>
      <c r="GS238" s="268"/>
      <c r="GT238" s="268"/>
      <c r="GU238" s="268"/>
      <c r="GV238" s="268"/>
      <c r="GW238" s="268"/>
      <c r="GX238" s="268"/>
      <c r="GY238" s="268"/>
      <c r="GZ238" s="268"/>
      <c r="HA238" s="268"/>
      <c r="HB238" s="268"/>
      <c r="HC238" s="268"/>
      <c r="HD238" s="268"/>
      <c r="HE238" s="268"/>
      <c r="HF238" s="268"/>
      <c r="HG238" s="268"/>
      <c r="HH238" s="268"/>
      <c r="HI238" s="268"/>
      <c r="HJ238" s="268"/>
      <c r="HK238" s="268"/>
      <c r="HL238" s="268"/>
      <c r="HM238" s="268"/>
      <c r="HN238" s="268"/>
      <c r="HO238" s="268"/>
      <c r="HP238" s="268"/>
      <c r="HQ238" s="268"/>
      <c r="HR238" s="268"/>
      <c r="HS238" s="268"/>
      <c r="HT238" s="268"/>
      <c r="HU238" s="268"/>
      <c r="HV238" s="268"/>
      <c r="HW238" s="268"/>
      <c r="HX238" s="268"/>
      <c r="HY238" s="268"/>
      <c r="HZ238" s="268"/>
      <c r="IA238" s="268"/>
      <c r="IB238" s="268"/>
      <c r="IC238" s="268"/>
      <c r="ID238" s="268"/>
      <c r="IE238" s="268"/>
      <c r="IF238" s="268"/>
      <c r="IG238" s="268"/>
      <c r="IH238" s="268"/>
      <c r="II238" s="268"/>
      <c r="IJ238" s="268"/>
      <c r="IK238" s="268"/>
      <c r="IL238" s="268"/>
      <c r="IM238" s="268"/>
      <c r="IN238" s="268"/>
      <c r="IO238" s="268"/>
      <c r="IP238" s="268"/>
      <c r="IQ238" s="268"/>
      <c r="IR238" s="268"/>
      <c r="IS238" s="268"/>
      <c r="IT238" s="268"/>
      <c r="IU238" s="268"/>
      <c r="IV238" s="268"/>
    </row>
    <row r="239" spans="1:256" s="267" customFormat="1">
      <c r="A239" s="268" t="s">
        <v>518</v>
      </c>
      <c r="B239" s="267">
        <v>2.6</v>
      </c>
      <c r="C239" s="267">
        <v>3.2</v>
      </c>
      <c r="D239" s="267">
        <v>2</v>
      </c>
      <c r="E239" s="267">
        <v>1.1088888889999999</v>
      </c>
      <c r="F239" s="267">
        <v>1.3048579</v>
      </c>
      <c r="G239" s="267">
        <v>13</v>
      </c>
      <c r="H239" s="268">
        <v>2</v>
      </c>
      <c r="I239" s="268"/>
      <c r="J239" s="266"/>
      <c r="K239" s="266"/>
      <c r="L239" s="266"/>
      <c r="M239" s="266"/>
      <c r="N239" s="266"/>
      <c r="O239" s="266"/>
      <c r="P239" s="266"/>
      <c r="Q239" s="266"/>
      <c r="R239" s="266"/>
      <c r="S239" s="268"/>
      <c r="T239" s="268"/>
      <c r="U239" s="268"/>
      <c r="V239" s="268"/>
      <c r="W239" s="268"/>
      <c r="X239" s="268"/>
      <c r="Y239" s="268"/>
      <c r="Z239" s="268"/>
      <c r="AA239" s="268"/>
      <c r="AB239" s="268"/>
      <c r="AC239" s="268"/>
      <c r="AD239" s="268"/>
      <c r="AE239" s="268"/>
      <c r="AF239" s="268"/>
      <c r="AG239" s="268"/>
      <c r="AH239" s="268"/>
      <c r="AI239" s="268"/>
      <c r="AJ239" s="268"/>
      <c r="AK239" s="268"/>
      <c r="AL239" s="268"/>
      <c r="AM239" s="268"/>
      <c r="AN239" s="268"/>
      <c r="AO239" s="268"/>
      <c r="AP239" s="268"/>
      <c r="AQ239" s="268"/>
      <c r="AR239" s="268"/>
      <c r="AS239" s="268"/>
      <c r="AT239" s="268"/>
      <c r="AU239" s="268"/>
      <c r="AV239" s="268"/>
      <c r="AW239" s="268"/>
      <c r="AX239" s="268"/>
      <c r="AY239" s="268"/>
      <c r="AZ239" s="268"/>
      <c r="BA239" s="268"/>
      <c r="BB239" s="268"/>
      <c r="BC239" s="268"/>
      <c r="BD239" s="268"/>
      <c r="BE239" s="268"/>
      <c r="BF239" s="268"/>
      <c r="BG239" s="268"/>
      <c r="BH239" s="268"/>
      <c r="BI239" s="268"/>
      <c r="BJ239" s="268"/>
      <c r="BK239" s="268"/>
      <c r="BL239" s="268"/>
      <c r="BM239" s="268"/>
      <c r="BN239" s="268"/>
      <c r="BO239" s="268"/>
      <c r="BP239" s="268"/>
      <c r="BQ239" s="268"/>
      <c r="BR239" s="268"/>
      <c r="BS239" s="268"/>
      <c r="BT239" s="268"/>
      <c r="BU239" s="268"/>
      <c r="BV239" s="268"/>
      <c r="BW239" s="268"/>
      <c r="BX239" s="268"/>
      <c r="BY239" s="268"/>
      <c r="BZ239" s="268"/>
      <c r="CA239" s="268"/>
      <c r="CB239" s="268"/>
      <c r="CC239" s="268"/>
      <c r="CD239" s="268"/>
      <c r="CE239" s="268"/>
      <c r="CF239" s="268"/>
      <c r="CG239" s="268"/>
      <c r="CH239" s="268"/>
      <c r="CI239" s="268"/>
      <c r="CJ239" s="268"/>
      <c r="CK239" s="268"/>
      <c r="CL239" s="268"/>
      <c r="CM239" s="268"/>
      <c r="CN239" s="268"/>
      <c r="CO239" s="268"/>
      <c r="CP239" s="268"/>
      <c r="CQ239" s="268"/>
      <c r="CR239" s="268"/>
      <c r="CS239" s="268"/>
      <c r="CT239" s="268"/>
      <c r="CU239" s="268"/>
      <c r="CV239" s="268"/>
      <c r="CW239" s="268"/>
      <c r="CX239" s="268"/>
      <c r="CY239" s="268"/>
      <c r="CZ239" s="268"/>
      <c r="DA239" s="268"/>
      <c r="DB239" s="268"/>
      <c r="DC239" s="268"/>
      <c r="DD239" s="268"/>
      <c r="DE239" s="268"/>
      <c r="DF239" s="268"/>
      <c r="DG239" s="268"/>
      <c r="DH239" s="268"/>
      <c r="DI239" s="268"/>
      <c r="DJ239" s="268"/>
      <c r="DK239" s="268"/>
      <c r="DL239" s="268"/>
      <c r="DM239" s="268"/>
      <c r="DN239" s="268"/>
      <c r="DO239" s="268"/>
      <c r="DP239" s="268"/>
      <c r="DQ239" s="268"/>
      <c r="DR239" s="268"/>
      <c r="DS239" s="268"/>
      <c r="DT239" s="268"/>
      <c r="DU239" s="268"/>
      <c r="DV239" s="268"/>
      <c r="DW239" s="268"/>
      <c r="DX239" s="268"/>
      <c r="DY239" s="268"/>
      <c r="DZ239" s="268"/>
      <c r="EA239" s="268"/>
      <c r="EB239" s="268"/>
      <c r="EC239" s="268"/>
      <c r="ED239" s="268"/>
      <c r="EE239" s="268"/>
      <c r="EF239" s="268"/>
      <c r="EG239" s="268"/>
      <c r="EH239" s="268"/>
      <c r="EI239" s="268"/>
      <c r="EJ239" s="268"/>
      <c r="EK239" s="268"/>
      <c r="EL239" s="268"/>
      <c r="EM239" s="268"/>
      <c r="EN239" s="268"/>
      <c r="EO239" s="268"/>
      <c r="EP239" s="268"/>
      <c r="EQ239" s="268"/>
      <c r="ER239" s="268"/>
      <c r="ES239" s="268"/>
      <c r="ET239" s="268"/>
      <c r="EU239" s="268"/>
      <c r="EV239" s="268"/>
      <c r="EW239" s="268"/>
      <c r="EX239" s="268"/>
      <c r="EY239" s="268"/>
      <c r="EZ239" s="268"/>
      <c r="FA239" s="268"/>
      <c r="FB239" s="268"/>
      <c r="FC239" s="268"/>
      <c r="FD239" s="268"/>
      <c r="FE239" s="268"/>
      <c r="FF239" s="268"/>
      <c r="FG239" s="268"/>
      <c r="FH239" s="268"/>
      <c r="FI239" s="268"/>
      <c r="FJ239" s="268"/>
      <c r="FK239" s="268"/>
      <c r="FL239" s="268"/>
      <c r="FM239" s="268"/>
      <c r="FN239" s="268"/>
      <c r="FO239" s="268"/>
      <c r="FP239" s="268"/>
      <c r="FQ239" s="268"/>
      <c r="FR239" s="268"/>
      <c r="FS239" s="268"/>
      <c r="FT239" s="268"/>
      <c r="FU239" s="268"/>
      <c r="FV239" s="268"/>
      <c r="FW239" s="268"/>
      <c r="FX239" s="268"/>
      <c r="FY239" s="268"/>
      <c r="FZ239" s="268"/>
      <c r="GA239" s="268"/>
      <c r="GB239" s="268"/>
      <c r="GC239" s="268"/>
      <c r="GD239" s="268"/>
      <c r="GE239" s="268"/>
      <c r="GF239" s="268"/>
      <c r="GG239" s="268"/>
      <c r="GH239" s="268"/>
      <c r="GI239" s="268"/>
      <c r="GJ239" s="268"/>
      <c r="GK239" s="268"/>
      <c r="GL239" s="268"/>
      <c r="GM239" s="268"/>
      <c r="GN239" s="268"/>
      <c r="GO239" s="268"/>
      <c r="GP239" s="268"/>
      <c r="GQ239" s="268"/>
      <c r="GR239" s="268"/>
      <c r="GS239" s="268"/>
      <c r="GT239" s="268"/>
      <c r="GU239" s="268"/>
      <c r="GV239" s="268"/>
      <c r="GW239" s="268"/>
      <c r="GX239" s="268"/>
      <c r="GY239" s="268"/>
      <c r="GZ239" s="268"/>
      <c r="HA239" s="268"/>
      <c r="HB239" s="268"/>
      <c r="HC239" s="268"/>
      <c r="HD239" s="268"/>
      <c r="HE239" s="268"/>
      <c r="HF239" s="268"/>
      <c r="HG239" s="268"/>
      <c r="HH239" s="268"/>
      <c r="HI239" s="268"/>
      <c r="HJ239" s="268"/>
      <c r="HK239" s="268"/>
      <c r="HL239" s="268"/>
      <c r="HM239" s="268"/>
      <c r="HN239" s="268"/>
      <c r="HO239" s="268"/>
      <c r="HP239" s="268"/>
      <c r="HQ239" s="268"/>
      <c r="HR239" s="268"/>
      <c r="HS239" s="268"/>
      <c r="HT239" s="268"/>
      <c r="HU239" s="268"/>
      <c r="HV239" s="268"/>
      <c r="HW239" s="268"/>
      <c r="HX239" s="268"/>
      <c r="HY239" s="268"/>
      <c r="HZ239" s="268"/>
      <c r="IA239" s="268"/>
      <c r="IB239" s="268"/>
      <c r="IC239" s="268"/>
      <c r="ID239" s="268"/>
      <c r="IE239" s="268"/>
      <c r="IF239" s="268"/>
      <c r="IG239" s="268"/>
      <c r="IH239" s="268"/>
      <c r="II239" s="268"/>
      <c r="IJ239" s="268"/>
      <c r="IK239" s="268"/>
      <c r="IL239" s="268"/>
      <c r="IM239" s="268"/>
      <c r="IN239" s="268"/>
      <c r="IO239" s="268"/>
      <c r="IP239" s="268"/>
      <c r="IQ239" s="268"/>
      <c r="IR239" s="268"/>
      <c r="IS239" s="268"/>
      <c r="IT239" s="268"/>
      <c r="IU239" s="268"/>
      <c r="IV239" s="268"/>
    </row>
    <row r="240" spans="1:256" s="267" customFormat="1">
      <c r="A240" s="266" t="s">
        <v>518</v>
      </c>
      <c r="B240" s="267">
        <v>3.2</v>
      </c>
      <c r="C240" s="267">
        <v>3.5</v>
      </c>
      <c r="D240" s="267">
        <v>1</v>
      </c>
      <c r="E240" s="267">
        <v>1</v>
      </c>
      <c r="F240" s="267" t="s">
        <v>18</v>
      </c>
      <c r="G240" s="267">
        <v>6</v>
      </c>
      <c r="H240" s="266">
        <v>6</v>
      </c>
      <c r="I240" s="266"/>
      <c r="J240" s="268"/>
      <c r="K240" s="268"/>
      <c r="L240" s="268"/>
      <c r="M240" s="268"/>
      <c r="N240" s="268"/>
      <c r="O240" s="268"/>
      <c r="P240" s="268"/>
      <c r="Q240" s="268"/>
      <c r="R240" s="268"/>
      <c r="S240" s="266"/>
      <c r="T240" s="266"/>
      <c r="U240" s="266"/>
      <c r="V240" s="266"/>
      <c r="W240" s="266"/>
      <c r="X240" s="266"/>
      <c r="Y240" s="266"/>
      <c r="Z240" s="266"/>
      <c r="AA240" s="266"/>
      <c r="AB240" s="266"/>
      <c r="AC240" s="266"/>
      <c r="AD240" s="266"/>
      <c r="AE240" s="266"/>
      <c r="AF240" s="266"/>
      <c r="AG240" s="266"/>
      <c r="AH240" s="266"/>
      <c r="AI240" s="266"/>
      <c r="AJ240" s="266"/>
      <c r="AK240" s="266"/>
      <c r="AL240" s="266"/>
      <c r="AM240" s="266"/>
      <c r="AN240" s="266"/>
      <c r="AO240" s="266"/>
      <c r="AP240" s="266"/>
      <c r="AQ240" s="266"/>
      <c r="AR240" s="266"/>
      <c r="AS240" s="266"/>
      <c r="AT240" s="266"/>
      <c r="AU240" s="266"/>
      <c r="AV240" s="266"/>
      <c r="AW240" s="266"/>
      <c r="AX240" s="266"/>
      <c r="AY240" s="266"/>
      <c r="AZ240" s="266"/>
      <c r="BA240" s="266"/>
      <c r="BB240" s="266"/>
      <c r="BC240" s="266"/>
      <c r="BD240" s="266"/>
      <c r="BE240" s="266"/>
      <c r="BF240" s="266"/>
      <c r="BG240" s="266"/>
      <c r="BH240" s="266"/>
      <c r="BI240" s="266"/>
      <c r="BJ240" s="266"/>
      <c r="BK240" s="266"/>
      <c r="BL240" s="266"/>
      <c r="BM240" s="266"/>
      <c r="BN240" s="266"/>
      <c r="BO240" s="266"/>
      <c r="BP240" s="266"/>
      <c r="BQ240" s="266"/>
      <c r="BR240" s="266"/>
      <c r="BS240" s="266"/>
      <c r="BT240" s="266"/>
      <c r="BU240" s="266"/>
      <c r="BV240" s="266"/>
      <c r="BW240" s="266"/>
      <c r="BX240" s="266"/>
      <c r="BY240" s="266"/>
      <c r="BZ240" s="266"/>
      <c r="CA240" s="266"/>
      <c r="CB240" s="266"/>
      <c r="CC240" s="266"/>
      <c r="CD240" s="266"/>
      <c r="CE240" s="266"/>
      <c r="CF240" s="266"/>
      <c r="CG240" s="266"/>
      <c r="CH240" s="266"/>
      <c r="CI240" s="266"/>
      <c r="CJ240" s="266"/>
      <c r="CK240" s="266"/>
      <c r="CL240" s="266"/>
      <c r="CM240" s="266"/>
      <c r="CN240" s="266"/>
      <c r="CO240" s="266"/>
      <c r="CP240" s="266"/>
      <c r="CQ240" s="266"/>
      <c r="CR240" s="266"/>
      <c r="CS240" s="266"/>
      <c r="CT240" s="266"/>
      <c r="CU240" s="266"/>
      <c r="CV240" s="266"/>
      <c r="CW240" s="266"/>
      <c r="CX240" s="266"/>
      <c r="CY240" s="266"/>
      <c r="CZ240" s="266"/>
      <c r="DA240" s="266"/>
      <c r="DB240" s="266"/>
      <c r="DC240" s="266"/>
      <c r="DD240" s="266"/>
      <c r="DE240" s="266"/>
      <c r="DF240" s="266"/>
      <c r="DG240" s="266"/>
      <c r="DH240" s="266"/>
      <c r="DI240" s="266"/>
      <c r="DJ240" s="266"/>
      <c r="DK240" s="266"/>
      <c r="DL240" s="266"/>
      <c r="DM240" s="266"/>
      <c r="DN240" s="266"/>
      <c r="DO240" s="266"/>
      <c r="DP240" s="266"/>
      <c r="DQ240" s="266"/>
      <c r="DR240" s="266"/>
      <c r="DS240" s="266"/>
      <c r="DT240" s="266"/>
      <c r="DU240" s="266"/>
      <c r="DV240" s="266"/>
      <c r="DW240" s="266"/>
      <c r="DX240" s="266"/>
      <c r="DY240" s="266"/>
      <c r="DZ240" s="266"/>
      <c r="EA240" s="266"/>
      <c r="EB240" s="266"/>
      <c r="EC240" s="266"/>
      <c r="ED240" s="266"/>
      <c r="EE240" s="266"/>
      <c r="EF240" s="266"/>
      <c r="EG240" s="266"/>
      <c r="EH240" s="266"/>
      <c r="EI240" s="266"/>
      <c r="EJ240" s="266"/>
      <c r="EK240" s="266"/>
      <c r="EL240" s="266"/>
      <c r="EM240" s="266"/>
      <c r="EN240" s="266"/>
      <c r="EO240" s="266"/>
      <c r="EP240" s="266"/>
      <c r="EQ240" s="266"/>
      <c r="ER240" s="266"/>
      <c r="ES240" s="266"/>
      <c r="ET240" s="266"/>
      <c r="EU240" s="266"/>
      <c r="EV240" s="266"/>
      <c r="EW240" s="266"/>
      <c r="EX240" s="266"/>
      <c r="EY240" s="266"/>
      <c r="EZ240" s="266"/>
      <c r="FA240" s="266"/>
      <c r="FB240" s="266"/>
      <c r="FC240" s="266"/>
      <c r="FD240" s="266"/>
      <c r="FE240" s="266"/>
      <c r="FF240" s="266"/>
      <c r="FG240" s="266"/>
      <c r="FH240" s="266"/>
      <c r="FI240" s="266"/>
      <c r="FJ240" s="266"/>
      <c r="FK240" s="266"/>
      <c r="FL240" s="266"/>
      <c r="FM240" s="266"/>
      <c r="FN240" s="266"/>
      <c r="FO240" s="266"/>
      <c r="FP240" s="266"/>
      <c r="FQ240" s="266"/>
      <c r="FR240" s="266"/>
      <c r="FS240" s="266"/>
      <c r="FT240" s="266"/>
      <c r="FU240" s="266"/>
      <c r="FV240" s="266"/>
      <c r="FW240" s="266"/>
      <c r="FX240" s="266"/>
      <c r="FY240" s="266"/>
      <c r="FZ240" s="266"/>
      <c r="GA240" s="266"/>
      <c r="GB240" s="266"/>
      <c r="GC240" s="266"/>
      <c r="GD240" s="266"/>
      <c r="GE240" s="266"/>
      <c r="GF240" s="266"/>
      <c r="GG240" s="266"/>
      <c r="GH240" s="266"/>
      <c r="GI240" s="266"/>
      <c r="GJ240" s="266"/>
      <c r="GK240" s="266"/>
      <c r="GL240" s="266"/>
      <c r="GM240" s="266"/>
      <c r="GN240" s="266"/>
      <c r="GO240" s="266"/>
      <c r="GP240" s="266"/>
      <c r="GQ240" s="266"/>
      <c r="GR240" s="266"/>
      <c r="GS240" s="266"/>
      <c r="GT240" s="266"/>
      <c r="GU240" s="266"/>
      <c r="GV240" s="266"/>
      <c r="GW240" s="266"/>
      <c r="GX240" s="266"/>
      <c r="GY240" s="266"/>
      <c r="GZ240" s="266"/>
      <c r="HA240" s="266"/>
      <c r="HB240" s="266"/>
      <c r="HC240" s="266"/>
      <c r="HD240" s="266"/>
      <c r="HE240" s="266"/>
      <c r="HF240" s="266"/>
      <c r="HG240" s="266"/>
      <c r="HH240" s="266"/>
      <c r="HI240" s="266"/>
      <c r="HJ240" s="266"/>
      <c r="HK240" s="266"/>
      <c r="HL240" s="266"/>
      <c r="HM240" s="266"/>
      <c r="HN240" s="266"/>
      <c r="HO240" s="266"/>
      <c r="HP240" s="266"/>
      <c r="HQ240" s="266"/>
      <c r="HR240" s="266"/>
      <c r="HS240" s="266"/>
      <c r="HT240" s="266"/>
      <c r="HU240" s="266"/>
      <c r="HV240" s="266"/>
      <c r="HW240" s="266"/>
      <c r="HX240" s="266"/>
      <c r="HY240" s="266"/>
      <c r="HZ240" s="266"/>
      <c r="IA240" s="266"/>
      <c r="IB240" s="266"/>
      <c r="IC240" s="266"/>
      <c r="ID240" s="266"/>
      <c r="IE240" s="266"/>
      <c r="IF240" s="266"/>
      <c r="IG240" s="266"/>
      <c r="IH240" s="266"/>
      <c r="II240" s="266"/>
      <c r="IJ240" s="266"/>
      <c r="IK240" s="266"/>
      <c r="IL240" s="266"/>
      <c r="IM240" s="266"/>
      <c r="IN240" s="266"/>
      <c r="IO240" s="266"/>
      <c r="IP240" s="266"/>
      <c r="IQ240" s="266"/>
      <c r="IR240" s="266"/>
      <c r="IS240" s="266"/>
      <c r="IT240" s="266"/>
      <c r="IU240" s="266"/>
      <c r="IV240" s="266"/>
    </row>
    <row r="241" spans="1:256" s="267" customFormat="1">
      <c r="A241" s="268" t="s">
        <v>518</v>
      </c>
      <c r="B241" s="267">
        <v>2.2000000000000002</v>
      </c>
      <c r="C241" s="267">
        <v>4.8</v>
      </c>
      <c r="D241" s="267">
        <v>3</v>
      </c>
      <c r="E241" s="267">
        <v>1.3125</v>
      </c>
      <c r="F241" s="267">
        <v>1.27118591</v>
      </c>
      <c r="G241" s="267">
        <v>17</v>
      </c>
      <c r="H241" s="268">
        <v>4</v>
      </c>
      <c r="I241" s="268"/>
      <c r="J241" s="268"/>
      <c r="K241" s="268"/>
      <c r="L241" s="268"/>
      <c r="M241" s="268"/>
      <c r="N241" s="268"/>
      <c r="O241" s="268"/>
      <c r="P241" s="268"/>
      <c r="Q241" s="268"/>
      <c r="R241" s="268"/>
      <c r="S241" s="268"/>
      <c r="T241" s="268"/>
      <c r="U241" s="268"/>
      <c r="V241" s="268"/>
      <c r="W241" s="268"/>
      <c r="X241" s="268"/>
      <c r="Y241" s="268"/>
      <c r="Z241" s="268"/>
      <c r="AA241" s="268"/>
      <c r="AB241" s="268"/>
      <c r="AC241" s="268"/>
      <c r="AD241" s="268"/>
      <c r="AE241" s="268"/>
      <c r="AF241" s="268"/>
      <c r="AG241" s="268"/>
      <c r="AH241" s="268"/>
      <c r="AI241" s="268"/>
      <c r="AJ241" s="268"/>
      <c r="AK241" s="268"/>
      <c r="AL241" s="268"/>
      <c r="AM241" s="268"/>
      <c r="AN241" s="268"/>
      <c r="AO241" s="268"/>
      <c r="AP241" s="268"/>
      <c r="AQ241" s="268"/>
      <c r="AR241" s="268"/>
      <c r="AS241" s="268"/>
      <c r="AT241" s="268"/>
      <c r="AU241" s="268"/>
      <c r="AV241" s="268"/>
      <c r="AW241" s="268"/>
      <c r="AX241" s="268"/>
      <c r="AY241" s="268"/>
      <c r="AZ241" s="268"/>
      <c r="BA241" s="268"/>
      <c r="BB241" s="268"/>
      <c r="BC241" s="268"/>
      <c r="BD241" s="268"/>
      <c r="BE241" s="268"/>
      <c r="BF241" s="268"/>
      <c r="BG241" s="268"/>
      <c r="BH241" s="268"/>
      <c r="BI241" s="268"/>
      <c r="BJ241" s="268"/>
      <c r="BK241" s="268"/>
      <c r="BL241" s="268"/>
      <c r="BM241" s="268"/>
      <c r="BN241" s="268"/>
      <c r="BO241" s="268"/>
      <c r="BP241" s="268"/>
      <c r="BQ241" s="268"/>
      <c r="BR241" s="268"/>
      <c r="BS241" s="268"/>
      <c r="BT241" s="268"/>
      <c r="BU241" s="268"/>
      <c r="BV241" s="268"/>
      <c r="BW241" s="268"/>
      <c r="BX241" s="268"/>
      <c r="BY241" s="268"/>
      <c r="BZ241" s="268"/>
      <c r="CA241" s="268"/>
      <c r="CB241" s="268"/>
      <c r="CC241" s="268"/>
      <c r="CD241" s="268"/>
      <c r="CE241" s="268"/>
      <c r="CF241" s="268"/>
      <c r="CG241" s="268"/>
      <c r="CH241" s="268"/>
      <c r="CI241" s="268"/>
      <c r="CJ241" s="268"/>
      <c r="CK241" s="268"/>
      <c r="CL241" s="268"/>
      <c r="CM241" s="268"/>
      <c r="CN241" s="268"/>
      <c r="CO241" s="268"/>
      <c r="CP241" s="268"/>
      <c r="CQ241" s="268"/>
      <c r="CR241" s="268"/>
      <c r="CS241" s="268"/>
      <c r="CT241" s="268"/>
      <c r="CU241" s="268"/>
      <c r="CV241" s="268"/>
      <c r="CW241" s="268"/>
      <c r="CX241" s="268"/>
      <c r="CY241" s="268"/>
      <c r="CZ241" s="268"/>
      <c r="DA241" s="268"/>
      <c r="DB241" s="268"/>
      <c r="DC241" s="268"/>
      <c r="DD241" s="268"/>
      <c r="DE241" s="268"/>
      <c r="DF241" s="268"/>
      <c r="DG241" s="268"/>
      <c r="DH241" s="268"/>
      <c r="DI241" s="268"/>
      <c r="DJ241" s="268"/>
      <c r="DK241" s="268"/>
      <c r="DL241" s="268"/>
      <c r="DM241" s="268"/>
      <c r="DN241" s="268"/>
      <c r="DO241" s="268"/>
      <c r="DP241" s="268"/>
      <c r="DQ241" s="268"/>
      <c r="DR241" s="268"/>
      <c r="DS241" s="268"/>
      <c r="DT241" s="268"/>
      <c r="DU241" s="268"/>
      <c r="DV241" s="268"/>
      <c r="DW241" s="268"/>
      <c r="DX241" s="268"/>
      <c r="DY241" s="268"/>
      <c r="DZ241" s="268"/>
      <c r="EA241" s="268"/>
      <c r="EB241" s="268"/>
      <c r="EC241" s="268"/>
      <c r="ED241" s="268"/>
      <c r="EE241" s="268"/>
      <c r="EF241" s="268"/>
      <c r="EG241" s="268"/>
      <c r="EH241" s="268"/>
      <c r="EI241" s="268"/>
      <c r="EJ241" s="268"/>
      <c r="EK241" s="268"/>
      <c r="EL241" s="268"/>
      <c r="EM241" s="268"/>
      <c r="EN241" s="268"/>
      <c r="EO241" s="268"/>
      <c r="EP241" s="268"/>
      <c r="EQ241" s="268"/>
      <c r="ER241" s="268"/>
      <c r="ES241" s="268"/>
      <c r="ET241" s="268"/>
      <c r="EU241" s="268"/>
      <c r="EV241" s="268"/>
      <c r="EW241" s="268"/>
      <c r="EX241" s="268"/>
      <c r="EY241" s="268"/>
      <c r="EZ241" s="268"/>
      <c r="FA241" s="268"/>
      <c r="FB241" s="268"/>
      <c r="FC241" s="268"/>
      <c r="FD241" s="268"/>
      <c r="FE241" s="268"/>
      <c r="FF241" s="268"/>
      <c r="FG241" s="268"/>
      <c r="FH241" s="268"/>
      <c r="FI241" s="268"/>
      <c r="FJ241" s="268"/>
      <c r="FK241" s="268"/>
      <c r="FL241" s="268"/>
      <c r="FM241" s="268"/>
      <c r="FN241" s="268"/>
      <c r="FO241" s="268"/>
      <c r="FP241" s="268"/>
      <c r="FQ241" s="268"/>
      <c r="FR241" s="268"/>
      <c r="FS241" s="268"/>
      <c r="FT241" s="268"/>
      <c r="FU241" s="268"/>
      <c r="FV241" s="268"/>
      <c r="FW241" s="268"/>
      <c r="FX241" s="268"/>
      <c r="FY241" s="268"/>
      <c r="FZ241" s="268"/>
      <c r="GA241" s="268"/>
      <c r="GB241" s="268"/>
      <c r="GC241" s="268"/>
      <c r="GD241" s="268"/>
      <c r="GE241" s="268"/>
      <c r="GF241" s="268"/>
      <c r="GG241" s="268"/>
      <c r="GH241" s="268"/>
      <c r="GI241" s="268"/>
      <c r="GJ241" s="268"/>
      <c r="GK241" s="268"/>
      <c r="GL241" s="268"/>
      <c r="GM241" s="268"/>
      <c r="GN241" s="268"/>
      <c r="GO241" s="268"/>
      <c r="GP241" s="268"/>
      <c r="GQ241" s="268"/>
      <c r="GR241" s="268"/>
      <c r="GS241" s="268"/>
      <c r="GT241" s="268"/>
      <c r="GU241" s="268"/>
      <c r="GV241" s="268"/>
      <c r="GW241" s="268"/>
      <c r="GX241" s="268"/>
      <c r="GY241" s="268"/>
      <c r="GZ241" s="268"/>
      <c r="HA241" s="268"/>
      <c r="HB241" s="268"/>
      <c r="HC241" s="268"/>
      <c r="HD241" s="268"/>
      <c r="HE241" s="268"/>
      <c r="HF241" s="268"/>
      <c r="HG241" s="268"/>
      <c r="HH241" s="268"/>
      <c r="HI241" s="268"/>
      <c r="HJ241" s="268"/>
      <c r="HK241" s="268"/>
      <c r="HL241" s="268"/>
      <c r="HM241" s="268"/>
      <c r="HN241" s="268"/>
      <c r="HO241" s="268"/>
      <c r="HP241" s="268"/>
      <c r="HQ241" s="268"/>
      <c r="HR241" s="268"/>
      <c r="HS241" s="268"/>
      <c r="HT241" s="268"/>
      <c r="HU241" s="268"/>
      <c r="HV241" s="268"/>
      <c r="HW241" s="268"/>
      <c r="HX241" s="268"/>
      <c r="HY241" s="268"/>
      <c r="HZ241" s="268"/>
      <c r="IA241" s="268"/>
      <c r="IB241" s="268"/>
      <c r="IC241" s="268"/>
      <c r="ID241" s="268"/>
      <c r="IE241" s="268"/>
      <c r="IF241" s="268"/>
      <c r="IG241" s="268"/>
      <c r="IH241" s="268"/>
      <c r="II241" s="268"/>
      <c r="IJ241" s="268"/>
      <c r="IK241" s="268"/>
      <c r="IL241" s="268"/>
      <c r="IM241" s="268"/>
      <c r="IN241" s="268"/>
      <c r="IO241" s="268"/>
      <c r="IP241" s="268"/>
      <c r="IQ241" s="268"/>
      <c r="IR241" s="268"/>
      <c r="IS241" s="268"/>
      <c r="IT241" s="268"/>
      <c r="IU241" s="268"/>
      <c r="IV241" s="268"/>
    </row>
    <row r="242" spans="1:256" s="267" customFormat="1">
      <c r="A242" s="268" t="s">
        <v>518</v>
      </c>
      <c r="B242" s="268">
        <v>2.5</v>
      </c>
      <c r="C242" s="268">
        <v>5.5</v>
      </c>
      <c r="D242" s="268">
        <v>2</v>
      </c>
      <c r="E242" s="268">
        <v>1.33444444</v>
      </c>
      <c r="F242" s="268">
        <v>1.3044636700000001</v>
      </c>
      <c r="G242" s="267">
        <v>11</v>
      </c>
      <c r="H242" s="268">
        <v>6</v>
      </c>
      <c r="I242" s="268"/>
      <c r="J242" s="268"/>
      <c r="K242" s="268"/>
      <c r="L242" s="268"/>
      <c r="M242" s="268"/>
      <c r="N242" s="268"/>
      <c r="O242" s="268"/>
      <c r="P242" s="268"/>
      <c r="Q242" s="268"/>
      <c r="R242" s="268"/>
      <c r="S242" s="268"/>
      <c r="T242" s="268"/>
      <c r="U242" s="268"/>
      <c r="V242" s="268"/>
      <c r="W242" s="268"/>
      <c r="X242" s="268"/>
      <c r="Y242" s="268"/>
      <c r="Z242" s="268"/>
      <c r="AA242" s="268"/>
      <c r="AB242" s="268"/>
      <c r="AC242" s="268"/>
      <c r="AD242" s="268"/>
      <c r="AE242" s="268"/>
      <c r="AF242" s="268"/>
      <c r="AG242" s="268"/>
      <c r="AH242" s="268"/>
      <c r="AI242" s="268"/>
      <c r="AJ242" s="268"/>
      <c r="AK242" s="268"/>
      <c r="AL242" s="268"/>
      <c r="AM242" s="268"/>
      <c r="AN242" s="268"/>
      <c r="AO242" s="268"/>
      <c r="AP242" s="268"/>
      <c r="AQ242" s="268"/>
      <c r="AR242" s="268"/>
      <c r="AS242" s="268"/>
      <c r="AT242" s="268"/>
      <c r="AU242" s="268"/>
      <c r="AV242" s="268"/>
      <c r="AW242" s="268"/>
      <c r="AX242" s="268"/>
      <c r="AY242" s="268"/>
      <c r="AZ242" s="268"/>
      <c r="BA242" s="268"/>
      <c r="BB242" s="268"/>
      <c r="BC242" s="268"/>
      <c r="BD242" s="268"/>
      <c r="BE242" s="268"/>
      <c r="BF242" s="268"/>
      <c r="BG242" s="268"/>
      <c r="BH242" s="268"/>
      <c r="BI242" s="268"/>
      <c r="BJ242" s="268"/>
      <c r="BK242" s="268"/>
      <c r="BL242" s="268"/>
      <c r="BM242" s="268"/>
      <c r="BN242" s="268"/>
      <c r="BO242" s="268"/>
      <c r="BP242" s="268"/>
      <c r="BQ242" s="268"/>
      <c r="BR242" s="268"/>
      <c r="BS242" s="268"/>
      <c r="BT242" s="268"/>
      <c r="BU242" s="268"/>
      <c r="BV242" s="268"/>
      <c r="BW242" s="268"/>
      <c r="BX242" s="268"/>
      <c r="BY242" s="268"/>
      <c r="BZ242" s="268"/>
      <c r="CA242" s="268"/>
      <c r="CB242" s="268"/>
      <c r="CC242" s="268"/>
      <c r="CD242" s="268"/>
      <c r="CE242" s="268"/>
      <c r="CF242" s="268"/>
      <c r="CG242" s="268"/>
      <c r="CH242" s="268"/>
      <c r="CI242" s="268"/>
      <c r="CJ242" s="268"/>
      <c r="CK242" s="268"/>
      <c r="CL242" s="268"/>
      <c r="CM242" s="268"/>
      <c r="CN242" s="268"/>
      <c r="CO242" s="268"/>
      <c r="CP242" s="268"/>
      <c r="CQ242" s="268"/>
      <c r="CR242" s="268"/>
      <c r="CS242" s="268"/>
      <c r="CT242" s="268"/>
      <c r="CU242" s="268"/>
      <c r="CV242" s="268"/>
      <c r="CW242" s="268"/>
      <c r="CX242" s="268"/>
      <c r="CY242" s="268"/>
      <c r="CZ242" s="268"/>
      <c r="DA242" s="268"/>
      <c r="DB242" s="268"/>
      <c r="DC242" s="268"/>
      <c r="DD242" s="268"/>
      <c r="DE242" s="268"/>
      <c r="DF242" s="268"/>
      <c r="DG242" s="268"/>
      <c r="DH242" s="268"/>
      <c r="DI242" s="268"/>
      <c r="DJ242" s="268"/>
      <c r="DK242" s="268"/>
      <c r="DL242" s="268"/>
      <c r="DM242" s="268"/>
      <c r="DN242" s="268"/>
      <c r="DO242" s="268"/>
      <c r="DP242" s="268"/>
      <c r="DQ242" s="268"/>
      <c r="DR242" s="268"/>
      <c r="DS242" s="268"/>
      <c r="DT242" s="268"/>
      <c r="DU242" s="268"/>
      <c r="DV242" s="268"/>
      <c r="DW242" s="268"/>
      <c r="DX242" s="268"/>
      <c r="DY242" s="268"/>
      <c r="DZ242" s="268"/>
      <c r="EA242" s="268"/>
      <c r="EB242" s="268"/>
      <c r="EC242" s="268"/>
      <c r="ED242" s="268"/>
      <c r="EE242" s="268"/>
      <c r="EF242" s="268"/>
      <c r="EG242" s="268"/>
      <c r="EH242" s="268"/>
      <c r="EI242" s="268"/>
      <c r="EJ242" s="268"/>
      <c r="EK242" s="268"/>
      <c r="EL242" s="268"/>
      <c r="EM242" s="268"/>
      <c r="EN242" s="268"/>
      <c r="EO242" s="268"/>
      <c r="EP242" s="268"/>
      <c r="EQ242" s="268"/>
      <c r="ER242" s="268"/>
      <c r="ES242" s="268"/>
      <c r="ET242" s="268"/>
      <c r="EU242" s="268"/>
      <c r="EV242" s="268"/>
      <c r="EW242" s="268"/>
      <c r="EX242" s="268"/>
      <c r="EY242" s="268"/>
      <c r="EZ242" s="268"/>
      <c r="FA242" s="268"/>
      <c r="FB242" s="268"/>
      <c r="FC242" s="268"/>
      <c r="FD242" s="268"/>
      <c r="FE242" s="268"/>
      <c r="FF242" s="268"/>
      <c r="FG242" s="268"/>
      <c r="FH242" s="268"/>
      <c r="FI242" s="268"/>
      <c r="FJ242" s="268"/>
      <c r="FK242" s="268"/>
      <c r="FL242" s="268"/>
      <c r="FM242" s="268"/>
      <c r="FN242" s="268"/>
      <c r="FO242" s="268"/>
      <c r="FP242" s="268"/>
      <c r="FQ242" s="268"/>
      <c r="FR242" s="268"/>
      <c r="FS242" s="268"/>
      <c r="FT242" s="268"/>
      <c r="FU242" s="268"/>
      <c r="FV242" s="268"/>
      <c r="FW242" s="268"/>
      <c r="FX242" s="268"/>
      <c r="FY242" s="268"/>
      <c r="FZ242" s="268"/>
      <c r="GA242" s="268"/>
      <c r="GB242" s="268"/>
      <c r="GC242" s="268"/>
      <c r="GD242" s="268"/>
      <c r="GE242" s="268"/>
      <c r="GF242" s="268"/>
      <c r="GG242" s="268"/>
      <c r="GH242" s="268"/>
      <c r="GI242" s="268"/>
      <c r="GJ242" s="268"/>
      <c r="GK242" s="268"/>
      <c r="GL242" s="268"/>
      <c r="GM242" s="268"/>
      <c r="GN242" s="268"/>
      <c r="GO242" s="268"/>
      <c r="GP242" s="268"/>
      <c r="GQ242" s="268"/>
      <c r="GR242" s="268"/>
      <c r="GS242" s="268"/>
      <c r="GT242" s="268"/>
      <c r="GU242" s="268"/>
      <c r="GV242" s="268"/>
      <c r="GW242" s="268"/>
      <c r="GX242" s="268"/>
      <c r="GY242" s="268"/>
      <c r="GZ242" s="268"/>
      <c r="HA242" s="268"/>
      <c r="HB242" s="268"/>
      <c r="HC242" s="268"/>
      <c r="HD242" s="268"/>
      <c r="HE242" s="268"/>
      <c r="HF242" s="268"/>
      <c r="HG242" s="268"/>
      <c r="HH242" s="268"/>
      <c r="HI242" s="268"/>
      <c r="HJ242" s="268"/>
      <c r="HK242" s="268"/>
      <c r="HL242" s="268"/>
      <c r="HM242" s="268"/>
      <c r="HN242" s="268"/>
      <c r="HO242" s="268"/>
      <c r="HP242" s="268"/>
      <c r="HQ242" s="268"/>
      <c r="HR242" s="268"/>
      <c r="HS242" s="268"/>
      <c r="HT242" s="268"/>
      <c r="HU242" s="268"/>
      <c r="HV242" s="268"/>
      <c r="HW242" s="268"/>
      <c r="HX242" s="268"/>
      <c r="HY242" s="268"/>
      <c r="HZ242" s="268"/>
      <c r="IA242" s="268"/>
      <c r="IB242" s="268"/>
      <c r="IC242" s="268"/>
      <c r="ID242" s="268"/>
      <c r="IE242" s="268"/>
      <c r="IF242" s="268"/>
      <c r="IG242" s="268"/>
      <c r="IH242" s="268"/>
      <c r="II242" s="268"/>
      <c r="IJ242" s="268"/>
      <c r="IK242" s="268"/>
      <c r="IL242" s="268"/>
      <c r="IM242" s="268"/>
      <c r="IN242" s="268"/>
      <c r="IO242" s="268"/>
      <c r="IP242" s="268"/>
      <c r="IQ242" s="268"/>
      <c r="IR242" s="268"/>
      <c r="IS242" s="268"/>
      <c r="IT242" s="268"/>
      <c r="IU242" s="268"/>
      <c r="IV242" s="268"/>
    </row>
    <row r="243" spans="1:256" s="267" customFormat="1">
      <c r="A243" s="268" t="s">
        <v>518</v>
      </c>
      <c r="B243" s="267">
        <v>4.5999999999999996</v>
      </c>
      <c r="C243" s="267">
        <v>6.25</v>
      </c>
      <c r="D243" s="267">
        <v>2</v>
      </c>
      <c r="E243" s="267">
        <v>1.122222222</v>
      </c>
      <c r="F243" s="267">
        <v>0.92467326000000005</v>
      </c>
      <c r="G243" s="268">
        <v>21</v>
      </c>
      <c r="H243" s="268">
        <v>5</v>
      </c>
      <c r="I243" s="268"/>
      <c r="J243" s="268"/>
      <c r="K243" s="268"/>
      <c r="L243" s="268"/>
      <c r="M243" s="268"/>
      <c r="N243" s="268"/>
      <c r="O243" s="268"/>
      <c r="P243" s="268"/>
      <c r="Q243" s="268"/>
      <c r="R243" s="268"/>
      <c r="S243" s="268"/>
      <c r="T243" s="268"/>
      <c r="U243" s="268"/>
      <c r="V243" s="268"/>
      <c r="W243" s="268"/>
      <c r="X243" s="268"/>
      <c r="Y243" s="268"/>
      <c r="Z243" s="268"/>
      <c r="AA243" s="268"/>
      <c r="AB243" s="268"/>
      <c r="AC243" s="268"/>
      <c r="AD243" s="268"/>
      <c r="AE243" s="268"/>
      <c r="AF243" s="268"/>
      <c r="AG243" s="268"/>
      <c r="AH243" s="268"/>
      <c r="AI243" s="268"/>
      <c r="AJ243" s="268"/>
      <c r="AK243" s="268"/>
      <c r="AL243" s="268"/>
      <c r="AM243" s="268"/>
      <c r="AN243" s="268"/>
      <c r="AO243" s="268"/>
      <c r="AP243" s="268"/>
      <c r="AQ243" s="268"/>
      <c r="AR243" s="268"/>
      <c r="AS243" s="268"/>
      <c r="AT243" s="268"/>
      <c r="AU243" s="268"/>
      <c r="AV243" s="268"/>
      <c r="AW243" s="268"/>
      <c r="AX243" s="268"/>
      <c r="AY243" s="268"/>
      <c r="AZ243" s="268"/>
      <c r="BA243" s="268"/>
      <c r="BB243" s="268"/>
      <c r="BC243" s="268"/>
      <c r="BD243" s="268"/>
      <c r="BE243" s="268"/>
      <c r="BF243" s="268"/>
      <c r="BG243" s="268"/>
      <c r="BH243" s="268"/>
      <c r="BI243" s="268"/>
      <c r="BJ243" s="268"/>
      <c r="BK243" s="268"/>
      <c r="BL243" s="268"/>
      <c r="BM243" s="268"/>
      <c r="BN243" s="268"/>
      <c r="BO243" s="268"/>
      <c r="BP243" s="268"/>
      <c r="BQ243" s="268"/>
      <c r="BR243" s="268"/>
      <c r="BS243" s="268"/>
      <c r="BT243" s="268"/>
      <c r="BU243" s="268"/>
      <c r="BV243" s="268"/>
      <c r="BW243" s="268"/>
      <c r="BX243" s="268"/>
      <c r="BY243" s="268"/>
      <c r="BZ243" s="268"/>
      <c r="CA243" s="268"/>
      <c r="CB243" s="268"/>
      <c r="CC243" s="268"/>
      <c r="CD243" s="268"/>
      <c r="CE243" s="268"/>
      <c r="CF243" s="268"/>
      <c r="CG243" s="268"/>
      <c r="CH243" s="268"/>
      <c r="CI243" s="268"/>
      <c r="CJ243" s="268"/>
      <c r="CK243" s="268"/>
      <c r="CL243" s="268"/>
      <c r="CM243" s="268"/>
      <c r="CN243" s="268"/>
      <c r="CO243" s="268"/>
      <c r="CP243" s="268"/>
      <c r="CQ243" s="268"/>
      <c r="CR243" s="268"/>
      <c r="CS243" s="268"/>
      <c r="CT243" s="268"/>
      <c r="CU243" s="268"/>
      <c r="CV243" s="268"/>
      <c r="CW243" s="268"/>
      <c r="CX243" s="268"/>
      <c r="CY243" s="268"/>
      <c r="CZ243" s="268"/>
      <c r="DA243" s="268"/>
      <c r="DB243" s="268"/>
      <c r="DC243" s="268"/>
      <c r="DD243" s="268"/>
      <c r="DE243" s="268"/>
      <c r="DF243" s="268"/>
      <c r="DG243" s="268"/>
      <c r="DH243" s="268"/>
      <c r="DI243" s="268"/>
      <c r="DJ243" s="268"/>
      <c r="DK243" s="268"/>
      <c r="DL243" s="268"/>
      <c r="DM243" s="268"/>
      <c r="DN243" s="268"/>
      <c r="DO243" s="268"/>
      <c r="DP243" s="268"/>
      <c r="DQ243" s="268"/>
      <c r="DR243" s="268"/>
      <c r="DS243" s="268"/>
      <c r="DT243" s="268"/>
      <c r="DU243" s="268"/>
      <c r="DV243" s="268"/>
      <c r="DW243" s="268"/>
      <c r="DX243" s="268"/>
      <c r="DY243" s="268"/>
      <c r="DZ243" s="268"/>
      <c r="EA243" s="268"/>
      <c r="EB243" s="268"/>
      <c r="EC243" s="268"/>
      <c r="ED243" s="268"/>
      <c r="EE243" s="268"/>
      <c r="EF243" s="268"/>
      <c r="EG243" s="268"/>
      <c r="EH243" s="268"/>
      <c r="EI243" s="268"/>
      <c r="EJ243" s="268"/>
      <c r="EK243" s="268"/>
      <c r="EL243" s="268"/>
      <c r="EM243" s="268"/>
      <c r="EN243" s="268"/>
      <c r="EO243" s="268"/>
      <c r="EP243" s="268"/>
      <c r="EQ243" s="268"/>
      <c r="ER243" s="268"/>
      <c r="ES243" s="268"/>
      <c r="ET243" s="268"/>
      <c r="EU243" s="268"/>
      <c r="EV243" s="268"/>
      <c r="EW243" s="268"/>
      <c r="EX243" s="268"/>
      <c r="EY243" s="268"/>
      <c r="EZ243" s="268"/>
      <c r="FA243" s="268"/>
      <c r="FB243" s="268"/>
      <c r="FC243" s="268"/>
      <c r="FD243" s="268"/>
      <c r="FE243" s="268"/>
      <c r="FF243" s="268"/>
      <c r="FG243" s="268"/>
      <c r="FH243" s="268"/>
      <c r="FI243" s="268"/>
      <c r="FJ243" s="268"/>
      <c r="FK243" s="268"/>
      <c r="FL243" s="268"/>
      <c r="FM243" s="268"/>
      <c r="FN243" s="268"/>
      <c r="FO243" s="268"/>
      <c r="FP243" s="268"/>
      <c r="FQ243" s="268"/>
      <c r="FR243" s="268"/>
      <c r="FS243" s="268"/>
      <c r="FT243" s="268"/>
      <c r="FU243" s="268"/>
      <c r="FV243" s="268"/>
      <c r="FW243" s="268"/>
      <c r="FX243" s="268"/>
      <c r="FY243" s="268"/>
      <c r="FZ243" s="268"/>
      <c r="GA243" s="268"/>
      <c r="GB243" s="268"/>
      <c r="GC243" s="268"/>
      <c r="GD243" s="268"/>
      <c r="GE243" s="268"/>
      <c r="GF243" s="268"/>
      <c r="GG243" s="268"/>
      <c r="GH243" s="268"/>
      <c r="GI243" s="268"/>
      <c r="GJ243" s="268"/>
      <c r="GK243" s="268"/>
      <c r="GL243" s="268"/>
      <c r="GM243" s="268"/>
      <c r="GN243" s="268"/>
      <c r="GO243" s="268"/>
      <c r="GP243" s="268"/>
      <c r="GQ243" s="268"/>
      <c r="GR243" s="268"/>
      <c r="GS243" s="268"/>
      <c r="GT243" s="268"/>
      <c r="GU243" s="268"/>
      <c r="GV243" s="268"/>
      <c r="GW243" s="268"/>
      <c r="GX243" s="268"/>
      <c r="GY243" s="268"/>
      <c r="GZ243" s="268"/>
      <c r="HA243" s="268"/>
      <c r="HB243" s="268"/>
      <c r="HC243" s="268"/>
      <c r="HD243" s="268"/>
      <c r="HE243" s="268"/>
      <c r="HF243" s="268"/>
      <c r="HG243" s="268"/>
      <c r="HH243" s="268"/>
      <c r="HI243" s="268"/>
      <c r="HJ243" s="268"/>
      <c r="HK243" s="268"/>
      <c r="HL243" s="268"/>
      <c r="HM243" s="268"/>
      <c r="HN243" s="268"/>
      <c r="HO243" s="268"/>
      <c r="HP243" s="268"/>
      <c r="HQ243" s="268"/>
      <c r="HR243" s="268"/>
      <c r="HS243" s="268"/>
      <c r="HT243" s="268"/>
      <c r="HU243" s="268"/>
      <c r="HV243" s="268"/>
      <c r="HW243" s="268"/>
      <c r="HX243" s="268"/>
      <c r="HY243" s="268"/>
      <c r="HZ243" s="268"/>
      <c r="IA243" s="268"/>
      <c r="IB243" s="268"/>
      <c r="IC243" s="268"/>
      <c r="ID243" s="268"/>
      <c r="IE243" s="268"/>
      <c r="IF243" s="268"/>
      <c r="IG243" s="268"/>
      <c r="IH243" s="268"/>
      <c r="II243" s="268"/>
      <c r="IJ243" s="268"/>
      <c r="IK243" s="268"/>
      <c r="IL243" s="268"/>
      <c r="IM243" s="268"/>
      <c r="IN243" s="268"/>
      <c r="IO243" s="268"/>
      <c r="IP243" s="268"/>
      <c r="IQ243" s="268"/>
      <c r="IR243" s="268"/>
      <c r="IS243" s="268"/>
      <c r="IT243" s="268"/>
      <c r="IU243" s="268"/>
      <c r="IV243" s="268"/>
    </row>
    <row r="244" spans="1:256" s="267" customFormat="1">
      <c r="A244" s="268" t="s">
        <v>518</v>
      </c>
      <c r="B244" s="267">
        <v>2.6</v>
      </c>
      <c r="C244" s="267">
        <v>4.25</v>
      </c>
      <c r="D244" s="267">
        <v>3</v>
      </c>
      <c r="E244" s="267">
        <v>1.3</v>
      </c>
      <c r="F244" s="267">
        <v>1.7782608099999999</v>
      </c>
      <c r="G244" s="267">
        <v>16</v>
      </c>
      <c r="H244" s="268">
        <v>6</v>
      </c>
      <c r="I244" s="268"/>
      <c r="J244" s="268"/>
      <c r="K244" s="268"/>
      <c r="L244" s="268"/>
      <c r="M244" s="268"/>
      <c r="N244" s="268"/>
      <c r="O244" s="268"/>
      <c r="P244" s="268"/>
      <c r="Q244" s="268"/>
      <c r="R244" s="268"/>
      <c r="S244" s="268"/>
      <c r="T244" s="268"/>
      <c r="U244" s="268"/>
      <c r="V244" s="268"/>
      <c r="W244" s="268"/>
      <c r="X244" s="268"/>
      <c r="Y244" s="268"/>
      <c r="Z244" s="268"/>
      <c r="AA244" s="268"/>
      <c r="AB244" s="268"/>
      <c r="AC244" s="268"/>
      <c r="AD244" s="268"/>
      <c r="AE244" s="268"/>
      <c r="AF244" s="268"/>
      <c r="AG244" s="268"/>
      <c r="AH244" s="268"/>
      <c r="AI244" s="268"/>
      <c r="AJ244" s="268"/>
      <c r="AK244" s="268"/>
      <c r="AL244" s="268"/>
      <c r="AM244" s="268"/>
      <c r="AN244" s="268"/>
      <c r="AO244" s="268"/>
      <c r="AP244" s="268"/>
      <c r="AQ244" s="268"/>
      <c r="AR244" s="268"/>
      <c r="AS244" s="268"/>
      <c r="AT244" s="268"/>
      <c r="AU244" s="268"/>
      <c r="AV244" s="268"/>
      <c r="AW244" s="268"/>
      <c r="AX244" s="268"/>
      <c r="AY244" s="268"/>
      <c r="AZ244" s="268"/>
      <c r="BA244" s="268"/>
      <c r="BB244" s="268"/>
      <c r="BC244" s="268"/>
      <c r="BD244" s="268"/>
      <c r="BE244" s="268"/>
      <c r="BF244" s="268"/>
      <c r="BG244" s="268"/>
      <c r="BH244" s="268"/>
      <c r="BI244" s="268"/>
      <c r="BJ244" s="268"/>
      <c r="BK244" s="268"/>
      <c r="BL244" s="268"/>
      <c r="BM244" s="268"/>
      <c r="BN244" s="268"/>
      <c r="BO244" s="268"/>
      <c r="BP244" s="268"/>
      <c r="BQ244" s="268"/>
      <c r="BR244" s="268"/>
      <c r="BS244" s="268"/>
      <c r="BT244" s="268"/>
      <c r="BU244" s="268"/>
      <c r="BV244" s="268"/>
      <c r="BW244" s="268"/>
      <c r="BX244" s="268"/>
      <c r="BY244" s="268"/>
      <c r="BZ244" s="268"/>
      <c r="CA244" s="268"/>
      <c r="CB244" s="268"/>
      <c r="CC244" s="268"/>
      <c r="CD244" s="268"/>
      <c r="CE244" s="268"/>
      <c r="CF244" s="268"/>
      <c r="CG244" s="268"/>
      <c r="CH244" s="268"/>
      <c r="CI244" s="268"/>
      <c r="CJ244" s="268"/>
      <c r="CK244" s="268"/>
      <c r="CL244" s="268"/>
      <c r="CM244" s="268"/>
      <c r="CN244" s="268"/>
      <c r="CO244" s="268"/>
      <c r="CP244" s="268"/>
      <c r="CQ244" s="268"/>
      <c r="CR244" s="268"/>
      <c r="CS244" s="268"/>
      <c r="CT244" s="268"/>
      <c r="CU244" s="268"/>
      <c r="CV244" s="268"/>
      <c r="CW244" s="268"/>
      <c r="CX244" s="268"/>
      <c r="CY244" s="268"/>
      <c r="CZ244" s="268"/>
      <c r="DA244" s="268"/>
      <c r="DB244" s="268"/>
      <c r="DC244" s="268"/>
      <c r="DD244" s="268"/>
      <c r="DE244" s="268"/>
      <c r="DF244" s="268"/>
      <c r="DG244" s="268"/>
      <c r="DH244" s="268"/>
      <c r="DI244" s="268"/>
      <c r="DJ244" s="268"/>
      <c r="DK244" s="268"/>
      <c r="DL244" s="268"/>
      <c r="DM244" s="268"/>
      <c r="DN244" s="268"/>
      <c r="DO244" s="268"/>
      <c r="DP244" s="268"/>
      <c r="DQ244" s="268"/>
      <c r="DR244" s="268"/>
      <c r="DS244" s="268"/>
      <c r="DT244" s="268"/>
      <c r="DU244" s="268"/>
      <c r="DV244" s="268"/>
      <c r="DW244" s="268"/>
      <c r="DX244" s="268"/>
      <c r="DY244" s="268"/>
      <c r="DZ244" s="268"/>
      <c r="EA244" s="268"/>
      <c r="EB244" s="268"/>
      <c r="EC244" s="268"/>
      <c r="ED244" s="268"/>
      <c r="EE244" s="268"/>
      <c r="EF244" s="268"/>
      <c r="EG244" s="268"/>
      <c r="EH244" s="268"/>
      <c r="EI244" s="268"/>
      <c r="EJ244" s="268"/>
      <c r="EK244" s="268"/>
      <c r="EL244" s="268"/>
      <c r="EM244" s="268"/>
      <c r="EN244" s="268"/>
      <c r="EO244" s="268"/>
      <c r="EP244" s="268"/>
      <c r="EQ244" s="268"/>
      <c r="ER244" s="268"/>
      <c r="ES244" s="268"/>
      <c r="ET244" s="268"/>
      <c r="EU244" s="268"/>
      <c r="EV244" s="268"/>
      <c r="EW244" s="268"/>
      <c r="EX244" s="268"/>
      <c r="EY244" s="268"/>
      <c r="EZ244" s="268"/>
      <c r="FA244" s="268"/>
      <c r="FB244" s="268"/>
      <c r="FC244" s="268"/>
      <c r="FD244" s="268"/>
      <c r="FE244" s="268"/>
      <c r="FF244" s="268"/>
      <c r="FG244" s="268"/>
      <c r="FH244" s="268"/>
      <c r="FI244" s="268"/>
      <c r="FJ244" s="268"/>
      <c r="FK244" s="268"/>
      <c r="FL244" s="268"/>
      <c r="FM244" s="268"/>
      <c r="FN244" s="268"/>
      <c r="FO244" s="268"/>
      <c r="FP244" s="268"/>
      <c r="FQ244" s="268"/>
      <c r="FR244" s="268"/>
      <c r="FS244" s="268"/>
      <c r="FT244" s="268"/>
      <c r="FU244" s="268"/>
      <c r="FV244" s="268"/>
      <c r="FW244" s="268"/>
      <c r="FX244" s="268"/>
      <c r="FY244" s="268"/>
      <c r="FZ244" s="268"/>
      <c r="GA244" s="268"/>
      <c r="GB244" s="268"/>
      <c r="GC244" s="268"/>
      <c r="GD244" s="268"/>
      <c r="GE244" s="268"/>
      <c r="GF244" s="268"/>
      <c r="GG244" s="268"/>
      <c r="GH244" s="268"/>
      <c r="GI244" s="268"/>
      <c r="GJ244" s="268"/>
      <c r="GK244" s="268"/>
      <c r="GL244" s="268"/>
      <c r="GM244" s="268"/>
      <c r="GN244" s="268"/>
      <c r="GO244" s="268"/>
      <c r="GP244" s="268"/>
      <c r="GQ244" s="268"/>
      <c r="GR244" s="268"/>
      <c r="GS244" s="268"/>
      <c r="GT244" s="268"/>
      <c r="GU244" s="268"/>
      <c r="GV244" s="268"/>
      <c r="GW244" s="268"/>
      <c r="GX244" s="268"/>
      <c r="GY244" s="268"/>
      <c r="GZ244" s="268"/>
      <c r="HA244" s="268"/>
      <c r="HB244" s="268"/>
      <c r="HC244" s="268"/>
      <c r="HD244" s="268"/>
      <c r="HE244" s="268"/>
      <c r="HF244" s="268"/>
      <c r="HG244" s="268"/>
      <c r="HH244" s="268"/>
      <c r="HI244" s="268"/>
      <c r="HJ244" s="268"/>
      <c r="HK244" s="268"/>
      <c r="HL244" s="268"/>
      <c r="HM244" s="268"/>
      <c r="HN244" s="268"/>
      <c r="HO244" s="268"/>
      <c r="HP244" s="268"/>
      <c r="HQ244" s="268"/>
      <c r="HR244" s="268"/>
      <c r="HS244" s="268"/>
      <c r="HT244" s="268"/>
      <c r="HU244" s="268"/>
      <c r="HV244" s="268"/>
      <c r="HW244" s="268"/>
      <c r="HX244" s="268"/>
      <c r="HY244" s="268"/>
      <c r="HZ244" s="268"/>
      <c r="IA244" s="268"/>
      <c r="IB244" s="268"/>
      <c r="IC244" s="268"/>
      <c r="ID244" s="268"/>
      <c r="IE244" s="268"/>
      <c r="IF244" s="268"/>
      <c r="IG244" s="268"/>
      <c r="IH244" s="268"/>
      <c r="II244" s="268"/>
      <c r="IJ244" s="268"/>
      <c r="IK244" s="268"/>
      <c r="IL244" s="268"/>
      <c r="IM244" s="268"/>
      <c r="IN244" s="268"/>
      <c r="IO244" s="268"/>
      <c r="IP244" s="268"/>
      <c r="IQ244" s="268"/>
      <c r="IR244" s="268"/>
      <c r="IS244" s="268"/>
      <c r="IT244" s="268"/>
      <c r="IU244" s="268"/>
      <c r="IV244" s="268"/>
    </row>
    <row r="245" spans="1:256" s="267" customFormat="1">
      <c r="A245" s="268" t="s">
        <v>518</v>
      </c>
      <c r="B245" s="268">
        <v>5</v>
      </c>
      <c r="C245" s="268">
        <v>7</v>
      </c>
      <c r="D245" s="268">
        <v>3</v>
      </c>
      <c r="E245" s="268">
        <v>1.2855555999999999</v>
      </c>
      <c r="F245" s="267">
        <v>1.9428136600000001</v>
      </c>
      <c r="G245" s="268">
        <v>15</v>
      </c>
      <c r="H245" s="268">
        <v>2</v>
      </c>
      <c r="I245" s="268"/>
      <c r="J245" s="268"/>
      <c r="K245" s="268"/>
      <c r="L245" s="268"/>
      <c r="M245" s="268"/>
      <c r="N245" s="268"/>
      <c r="O245" s="268"/>
      <c r="P245" s="268"/>
      <c r="Q245" s="268"/>
      <c r="R245" s="268"/>
      <c r="S245" s="268"/>
      <c r="T245" s="268"/>
      <c r="U245" s="268"/>
      <c r="V245" s="268"/>
      <c r="W245" s="268"/>
      <c r="X245" s="268"/>
      <c r="Y245" s="268"/>
      <c r="Z245" s="268"/>
      <c r="AA245" s="268"/>
      <c r="AB245" s="268"/>
      <c r="AC245" s="268"/>
      <c r="AD245" s="268"/>
      <c r="AE245" s="268"/>
      <c r="AF245" s="268"/>
      <c r="AG245" s="268"/>
      <c r="AH245" s="268"/>
      <c r="AI245" s="268"/>
      <c r="AJ245" s="268"/>
      <c r="AK245" s="268"/>
      <c r="AL245" s="268"/>
      <c r="AM245" s="268"/>
      <c r="AN245" s="268"/>
      <c r="AO245" s="268"/>
      <c r="AP245" s="268"/>
      <c r="AQ245" s="268"/>
      <c r="AR245" s="268"/>
      <c r="AS245" s="268"/>
      <c r="AT245" s="268"/>
      <c r="AU245" s="268"/>
      <c r="AV245" s="268"/>
      <c r="AW245" s="268"/>
      <c r="AX245" s="268"/>
      <c r="AY245" s="268"/>
      <c r="AZ245" s="268"/>
      <c r="BA245" s="268"/>
      <c r="BB245" s="268"/>
      <c r="BC245" s="268"/>
      <c r="BD245" s="268"/>
      <c r="BE245" s="268"/>
      <c r="BF245" s="268"/>
      <c r="BG245" s="268"/>
      <c r="BH245" s="268"/>
      <c r="BI245" s="268"/>
      <c r="BJ245" s="268"/>
      <c r="BK245" s="268"/>
      <c r="BL245" s="268"/>
      <c r="BM245" s="268"/>
      <c r="BN245" s="268"/>
      <c r="BO245" s="268"/>
      <c r="BP245" s="268"/>
      <c r="BQ245" s="268"/>
      <c r="BR245" s="268"/>
      <c r="BS245" s="268"/>
      <c r="BT245" s="268"/>
      <c r="BU245" s="268"/>
      <c r="BV245" s="268"/>
      <c r="BW245" s="268"/>
      <c r="BX245" s="268"/>
      <c r="BY245" s="268"/>
      <c r="BZ245" s="268"/>
      <c r="CA245" s="268"/>
      <c r="CB245" s="268"/>
      <c r="CC245" s="268"/>
      <c r="CD245" s="268"/>
      <c r="CE245" s="268"/>
      <c r="CF245" s="268"/>
      <c r="CG245" s="268"/>
      <c r="CH245" s="268"/>
      <c r="CI245" s="268"/>
      <c r="CJ245" s="268"/>
      <c r="CK245" s="268"/>
      <c r="CL245" s="268"/>
      <c r="CM245" s="268"/>
      <c r="CN245" s="268"/>
      <c r="CO245" s="268"/>
      <c r="CP245" s="268"/>
      <c r="CQ245" s="268"/>
      <c r="CR245" s="268"/>
      <c r="CS245" s="268"/>
      <c r="CT245" s="268"/>
      <c r="CU245" s="268"/>
      <c r="CV245" s="268"/>
      <c r="CW245" s="268"/>
      <c r="CX245" s="268"/>
      <c r="CY245" s="268"/>
      <c r="CZ245" s="268"/>
      <c r="DA245" s="268"/>
      <c r="DB245" s="268"/>
      <c r="DC245" s="268"/>
      <c r="DD245" s="268"/>
      <c r="DE245" s="268"/>
      <c r="DF245" s="268"/>
      <c r="DG245" s="268"/>
      <c r="DH245" s="268"/>
      <c r="DI245" s="268"/>
      <c r="DJ245" s="268"/>
      <c r="DK245" s="268"/>
      <c r="DL245" s="268"/>
      <c r="DM245" s="268"/>
      <c r="DN245" s="268"/>
      <c r="DO245" s="268"/>
      <c r="DP245" s="268"/>
      <c r="DQ245" s="268"/>
      <c r="DR245" s="268"/>
      <c r="DS245" s="268"/>
      <c r="DT245" s="268"/>
      <c r="DU245" s="268"/>
      <c r="DV245" s="268"/>
      <c r="DW245" s="268"/>
      <c r="DX245" s="268"/>
      <c r="DY245" s="268"/>
      <c r="DZ245" s="268"/>
      <c r="EA245" s="268"/>
      <c r="EB245" s="268"/>
      <c r="EC245" s="268"/>
      <c r="ED245" s="268"/>
      <c r="EE245" s="268"/>
      <c r="EF245" s="268"/>
      <c r="EG245" s="268"/>
      <c r="EH245" s="268"/>
      <c r="EI245" s="268"/>
      <c r="EJ245" s="268"/>
      <c r="EK245" s="268"/>
      <c r="EL245" s="268"/>
      <c r="EM245" s="268"/>
      <c r="EN245" s="268"/>
      <c r="EO245" s="268"/>
      <c r="EP245" s="268"/>
      <c r="EQ245" s="268"/>
      <c r="ER245" s="268"/>
      <c r="ES245" s="268"/>
      <c r="ET245" s="268"/>
      <c r="EU245" s="268"/>
      <c r="EV245" s="268"/>
      <c r="EW245" s="268"/>
      <c r="EX245" s="268"/>
      <c r="EY245" s="268"/>
      <c r="EZ245" s="268"/>
      <c r="FA245" s="268"/>
      <c r="FB245" s="268"/>
      <c r="FC245" s="268"/>
      <c r="FD245" s="268"/>
      <c r="FE245" s="268"/>
      <c r="FF245" s="268"/>
      <c r="FG245" s="268"/>
      <c r="FH245" s="268"/>
      <c r="FI245" s="268"/>
      <c r="FJ245" s="268"/>
      <c r="FK245" s="268"/>
      <c r="FL245" s="268"/>
      <c r="FM245" s="268"/>
      <c r="FN245" s="268"/>
      <c r="FO245" s="268"/>
      <c r="FP245" s="268"/>
      <c r="FQ245" s="268"/>
      <c r="FR245" s="268"/>
      <c r="FS245" s="268"/>
      <c r="FT245" s="268"/>
      <c r="FU245" s="268"/>
      <c r="FV245" s="268"/>
      <c r="FW245" s="268"/>
      <c r="FX245" s="268"/>
      <c r="FY245" s="268"/>
      <c r="FZ245" s="268"/>
      <c r="GA245" s="268"/>
      <c r="GB245" s="268"/>
      <c r="GC245" s="268"/>
      <c r="GD245" s="268"/>
      <c r="GE245" s="268"/>
      <c r="GF245" s="268"/>
      <c r="GG245" s="268"/>
      <c r="GH245" s="268"/>
      <c r="GI245" s="268"/>
      <c r="GJ245" s="268"/>
      <c r="GK245" s="268"/>
      <c r="GL245" s="268"/>
      <c r="GM245" s="268"/>
      <c r="GN245" s="268"/>
      <c r="GO245" s="268"/>
      <c r="GP245" s="268"/>
      <c r="GQ245" s="268"/>
      <c r="GR245" s="268"/>
      <c r="GS245" s="268"/>
      <c r="GT245" s="268"/>
      <c r="GU245" s="268"/>
      <c r="GV245" s="268"/>
      <c r="GW245" s="268"/>
      <c r="GX245" s="268"/>
      <c r="GY245" s="268"/>
      <c r="GZ245" s="268"/>
      <c r="HA245" s="268"/>
      <c r="HB245" s="268"/>
      <c r="HC245" s="268"/>
      <c r="HD245" s="268"/>
      <c r="HE245" s="268"/>
      <c r="HF245" s="268"/>
      <c r="HG245" s="268"/>
      <c r="HH245" s="268"/>
      <c r="HI245" s="268"/>
      <c r="HJ245" s="268"/>
      <c r="HK245" s="268"/>
      <c r="HL245" s="268"/>
      <c r="HM245" s="268"/>
      <c r="HN245" s="268"/>
      <c r="HO245" s="268"/>
      <c r="HP245" s="268"/>
      <c r="HQ245" s="268"/>
      <c r="HR245" s="268"/>
      <c r="HS245" s="268"/>
      <c r="HT245" s="268"/>
      <c r="HU245" s="268"/>
      <c r="HV245" s="268"/>
      <c r="HW245" s="268"/>
      <c r="HX245" s="268"/>
      <c r="HY245" s="268"/>
      <c r="HZ245" s="268"/>
      <c r="IA245" s="268"/>
      <c r="IB245" s="268"/>
      <c r="IC245" s="268"/>
      <c r="ID245" s="268"/>
      <c r="IE245" s="268"/>
      <c r="IF245" s="268"/>
      <c r="IG245" s="268"/>
      <c r="IH245" s="268"/>
      <c r="II245" s="268"/>
      <c r="IJ245" s="268"/>
      <c r="IK245" s="268"/>
      <c r="IL245" s="268"/>
      <c r="IM245" s="268"/>
      <c r="IN245" s="268"/>
      <c r="IO245" s="268"/>
      <c r="IP245" s="268"/>
      <c r="IQ245" s="268"/>
      <c r="IR245" s="268"/>
      <c r="IS245" s="268"/>
      <c r="IT245" s="268"/>
      <c r="IU245" s="268"/>
      <c r="IV245" s="268"/>
    </row>
    <row r="246" spans="1:256" s="267" customFormat="1">
      <c r="A246" s="268" t="s">
        <v>518</v>
      </c>
      <c r="B246" s="268">
        <v>12</v>
      </c>
      <c r="C246" s="268">
        <v>13</v>
      </c>
      <c r="D246" s="267">
        <v>2</v>
      </c>
      <c r="E246" s="268">
        <v>1.1000000000000001</v>
      </c>
      <c r="F246" s="267">
        <v>0.74609679494659298</v>
      </c>
      <c r="G246" s="267">
        <v>17</v>
      </c>
      <c r="H246" s="268">
        <v>4</v>
      </c>
      <c r="I246" s="268"/>
      <c r="J246" s="268"/>
      <c r="K246" s="268"/>
      <c r="L246" s="268"/>
      <c r="M246" s="268"/>
      <c r="N246" s="268"/>
      <c r="O246" s="268"/>
      <c r="P246" s="268"/>
      <c r="Q246" s="268"/>
      <c r="R246" s="268"/>
      <c r="S246" s="268"/>
      <c r="T246" s="268"/>
      <c r="U246" s="268"/>
      <c r="V246" s="268"/>
      <c r="W246" s="268"/>
      <c r="X246" s="268"/>
      <c r="Y246" s="268"/>
      <c r="Z246" s="268"/>
      <c r="AA246" s="268"/>
      <c r="AB246" s="268"/>
      <c r="AC246" s="268"/>
      <c r="AD246" s="268"/>
      <c r="AE246" s="268"/>
      <c r="AF246" s="268"/>
      <c r="AG246" s="268"/>
      <c r="AH246" s="268"/>
      <c r="AI246" s="268"/>
      <c r="AJ246" s="268"/>
      <c r="AK246" s="268"/>
      <c r="AL246" s="268"/>
      <c r="AM246" s="268"/>
      <c r="AN246" s="268"/>
      <c r="AO246" s="268"/>
      <c r="AP246" s="268"/>
      <c r="AQ246" s="268"/>
      <c r="AR246" s="268"/>
      <c r="AS246" s="268"/>
      <c r="AT246" s="268"/>
      <c r="AU246" s="268"/>
      <c r="AV246" s="268"/>
      <c r="AW246" s="268"/>
      <c r="AX246" s="268"/>
      <c r="AY246" s="268"/>
      <c r="AZ246" s="268"/>
      <c r="BA246" s="268"/>
      <c r="BB246" s="268"/>
      <c r="BC246" s="268"/>
      <c r="BD246" s="268"/>
      <c r="BE246" s="268"/>
      <c r="BF246" s="268"/>
      <c r="BG246" s="268"/>
      <c r="BH246" s="268"/>
      <c r="BI246" s="268"/>
      <c r="BJ246" s="268"/>
      <c r="BK246" s="268"/>
      <c r="BL246" s="268"/>
      <c r="BM246" s="268"/>
      <c r="BN246" s="268"/>
      <c r="BO246" s="268"/>
      <c r="BP246" s="268"/>
      <c r="BQ246" s="268"/>
      <c r="BR246" s="268"/>
      <c r="BS246" s="268"/>
      <c r="BT246" s="268"/>
      <c r="BU246" s="268"/>
      <c r="BV246" s="268"/>
      <c r="BW246" s="268"/>
      <c r="BX246" s="268"/>
      <c r="BY246" s="268"/>
      <c r="BZ246" s="268"/>
      <c r="CA246" s="268"/>
      <c r="CB246" s="268"/>
      <c r="CC246" s="268"/>
      <c r="CD246" s="268"/>
      <c r="CE246" s="268"/>
      <c r="CF246" s="268"/>
      <c r="CG246" s="268"/>
      <c r="CH246" s="268"/>
      <c r="CI246" s="268"/>
      <c r="CJ246" s="268"/>
      <c r="CK246" s="268"/>
      <c r="CL246" s="268"/>
      <c r="CM246" s="268"/>
      <c r="CN246" s="268"/>
      <c r="CO246" s="268"/>
      <c r="CP246" s="268"/>
      <c r="CQ246" s="268"/>
      <c r="CR246" s="268"/>
      <c r="CS246" s="268"/>
      <c r="CT246" s="268"/>
      <c r="CU246" s="268"/>
      <c r="CV246" s="268"/>
      <c r="CW246" s="268"/>
      <c r="CX246" s="268"/>
      <c r="CY246" s="268"/>
      <c r="CZ246" s="268"/>
      <c r="DA246" s="268"/>
      <c r="DB246" s="268"/>
      <c r="DC246" s="268"/>
      <c r="DD246" s="268"/>
      <c r="DE246" s="268"/>
      <c r="DF246" s="268"/>
      <c r="DG246" s="268"/>
      <c r="DH246" s="268"/>
      <c r="DI246" s="268"/>
      <c r="DJ246" s="268"/>
      <c r="DK246" s="268"/>
      <c r="DL246" s="268"/>
      <c r="DM246" s="268"/>
      <c r="DN246" s="268"/>
      <c r="DO246" s="268"/>
      <c r="DP246" s="268"/>
      <c r="DQ246" s="268"/>
      <c r="DR246" s="268"/>
      <c r="DS246" s="268"/>
      <c r="DT246" s="268"/>
      <c r="DU246" s="268"/>
      <c r="DV246" s="268"/>
      <c r="DW246" s="268"/>
      <c r="DX246" s="268"/>
      <c r="DY246" s="268"/>
      <c r="DZ246" s="268"/>
      <c r="EA246" s="268"/>
      <c r="EB246" s="268"/>
      <c r="EC246" s="268"/>
      <c r="ED246" s="268"/>
      <c r="EE246" s="268"/>
      <c r="EF246" s="268"/>
      <c r="EG246" s="268"/>
      <c r="EH246" s="268"/>
      <c r="EI246" s="268"/>
      <c r="EJ246" s="268"/>
      <c r="EK246" s="268"/>
      <c r="EL246" s="268"/>
      <c r="EM246" s="268"/>
      <c r="EN246" s="268"/>
      <c r="EO246" s="268"/>
      <c r="EP246" s="268"/>
      <c r="EQ246" s="268"/>
      <c r="ER246" s="268"/>
      <c r="ES246" s="268"/>
      <c r="ET246" s="268"/>
      <c r="EU246" s="268"/>
      <c r="EV246" s="268"/>
      <c r="EW246" s="268"/>
      <c r="EX246" s="268"/>
      <c r="EY246" s="268"/>
      <c r="EZ246" s="268"/>
      <c r="FA246" s="268"/>
      <c r="FB246" s="268"/>
      <c r="FC246" s="268"/>
      <c r="FD246" s="268"/>
      <c r="FE246" s="268"/>
      <c r="FF246" s="268"/>
      <c r="FG246" s="268"/>
      <c r="FH246" s="268"/>
      <c r="FI246" s="268"/>
      <c r="FJ246" s="268"/>
      <c r="FK246" s="268"/>
      <c r="FL246" s="268"/>
      <c r="FM246" s="268"/>
      <c r="FN246" s="268"/>
      <c r="FO246" s="268"/>
      <c r="FP246" s="268"/>
      <c r="FQ246" s="268"/>
      <c r="FR246" s="268"/>
      <c r="FS246" s="268"/>
      <c r="FT246" s="268"/>
      <c r="FU246" s="268"/>
      <c r="FV246" s="268"/>
      <c r="FW246" s="268"/>
      <c r="FX246" s="268"/>
      <c r="FY246" s="268"/>
      <c r="FZ246" s="268"/>
      <c r="GA246" s="268"/>
      <c r="GB246" s="268"/>
      <c r="GC246" s="268"/>
      <c r="GD246" s="268"/>
      <c r="GE246" s="268"/>
      <c r="GF246" s="268"/>
      <c r="GG246" s="268"/>
      <c r="GH246" s="268"/>
      <c r="GI246" s="268"/>
      <c r="GJ246" s="268"/>
      <c r="GK246" s="268"/>
      <c r="GL246" s="268"/>
      <c r="GM246" s="268"/>
      <c r="GN246" s="268"/>
      <c r="GO246" s="268"/>
      <c r="GP246" s="268"/>
      <c r="GQ246" s="268"/>
      <c r="GR246" s="268"/>
      <c r="GS246" s="268"/>
      <c r="GT246" s="268"/>
      <c r="GU246" s="268"/>
      <c r="GV246" s="268"/>
      <c r="GW246" s="268"/>
      <c r="GX246" s="268"/>
      <c r="GY246" s="268"/>
      <c r="GZ246" s="268"/>
      <c r="HA246" s="268"/>
      <c r="HB246" s="268"/>
      <c r="HC246" s="268"/>
      <c r="HD246" s="268"/>
      <c r="HE246" s="268"/>
      <c r="HF246" s="268"/>
      <c r="HG246" s="268"/>
      <c r="HH246" s="268"/>
      <c r="HI246" s="268"/>
      <c r="HJ246" s="268"/>
      <c r="HK246" s="268"/>
      <c r="HL246" s="268"/>
      <c r="HM246" s="268"/>
      <c r="HN246" s="268"/>
      <c r="HO246" s="268"/>
      <c r="HP246" s="268"/>
      <c r="HQ246" s="268"/>
      <c r="HR246" s="268"/>
      <c r="HS246" s="268"/>
      <c r="HT246" s="268"/>
      <c r="HU246" s="268"/>
      <c r="HV246" s="268"/>
      <c r="HW246" s="268"/>
      <c r="HX246" s="268"/>
      <c r="HY246" s="268"/>
      <c r="HZ246" s="268"/>
      <c r="IA246" s="268"/>
      <c r="IB246" s="268"/>
      <c r="IC246" s="268"/>
      <c r="ID246" s="268"/>
      <c r="IE246" s="268"/>
      <c r="IF246" s="268"/>
      <c r="IG246" s="268"/>
      <c r="IH246" s="268"/>
      <c r="II246" s="268"/>
      <c r="IJ246" s="268"/>
      <c r="IK246" s="268"/>
      <c r="IL246" s="268"/>
      <c r="IM246" s="268"/>
      <c r="IN246" s="268"/>
      <c r="IO246" s="268"/>
      <c r="IP246" s="268"/>
      <c r="IQ246" s="268"/>
      <c r="IR246" s="268"/>
      <c r="IS246" s="268"/>
      <c r="IT246" s="268"/>
      <c r="IU246" s="268"/>
      <c r="IV246" s="268"/>
    </row>
    <row r="247" spans="1:256" s="267" customFormat="1">
      <c r="A247" s="268" t="s">
        <v>518</v>
      </c>
      <c r="B247" s="268">
        <v>2</v>
      </c>
      <c r="C247" s="268">
        <v>2.6</v>
      </c>
      <c r="D247" s="267">
        <v>2</v>
      </c>
      <c r="E247" s="268">
        <v>1.1499999999999999</v>
      </c>
      <c r="F247" s="267">
        <v>1.0560369691177922</v>
      </c>
      <c r="G247" s="268">
        <v>10</v>
      </c>
      <c r="H247" s="268">
        <v>3</v>
      </c>
      <c r="I247" s="268"/>
      <c r="J247" s="63">
        <v>11</v>
      </c>
      <c r="K247" s="63">
        <v>14</v>
      </c>
      <c r="L247" s="63">
        <v>2</v>
      </c>
      <c r="M247" s="82">
        <v>1.1000000000000001</v>
      </c>
      <c r="N247" s="82">
        <v>1.3904382621603799</v>
      </c>
      <c r="O247" s="82">
        <v>15</v>
      </c>
      <c r="P247" s="82">
        <v>2</v>
      </c>
      <c r="Q247" s="82" t="s">
        <v>518</v>
      </c>
      <c r="R247" s="63">
        <v>11</v>
      </c>
      <c r="S247" s="268"/>
      <c r="T247" s="268"/>
      <c r="U247" s="268"/>
      <c r="V247" s="268"/>
      <c r="W247" s="268"/>
      <c r="X247" s="268"/>
      <c r="Y247" s="268"/>
      <c r="Z247" s="268"/>
      <c r="AA247" s="268"/>
      <c r="AB247" s="268"/>
      <c r="AC247" s="268"/>
      <c r="AD247" s="268"/>
      <c r="AE247" s="268"/>
      <c r="AF247" s="268"/>
      <c r="AG247" s="268"/>
      <c r="AH247" s="268"/>
      <c r="AI247" s="268"/>
      <c r="AJ247" s="268"/>
      <c r="AK247" s="268"/>
      <c r="AL247" s="268"/>
      <c r="AM247" s="268"/>
      <c r="AN247" s="268"/>
      <c r="AO247" s="268"/>
      <c r="AP247" s="268"/>
      <c r="AQ247" s="268"/>
      <c r="AR247" s="268"/>
      <c r="AS247" s="268"/>
      <c r="AT247" s="268"/>
      <c r="AU247" s="268"/>
      <c r="AV247" s="268"/>
      <c r="AW247" s="268"/>
      <c r="AX247" s="268"/>
      <c r="AY247" s="268"/>
      <c r="AZ247" s="268"/>
      <c r="BA247" s="268"/>
      <c r="BB247" s="268"/>
      <c r="BC247" s="268"/>
      <c r="BD247" s="268"/>
      <c r="BE247" s="268"/>
      <c r="BF247" s="268"/>
      <c r="BG247" s="268"/>
      <c r="BH247" s="268"/>
      <c r="BI247" s="268"/>
      <c r="BJ247" s="268"/>
      <c r="BK247" s="268"/>
      <c r="BL247" s="268"/>
      <c r="BM247" s="268"/>
      <c r="BN247" s="268"/>
      <c r="BO247" s="268"/>
      <c r="BP247" s="268"/>
      <c r="BQ247" s="268"/>
      <c r="BR247" s="268"/>
      <c r="BS247" s="268"/>
      <c r="BT247" s="268"/>
      <c r="BU247" s="268"/>
      <c r="BV247" s="268"/>
      <c r="BW247" s="268"/>
      <c r="BX247" s="268"/>
      <c r="BY247" s="268"/>
      <c r="BZ247" s="268"/>
      <c r="CA247" s="268"/>
      <c r="CB247" s="268"/>
      <c r="CC247" s="268"/>
      <c r="CD247" s="268"/>
      <c r="CE247" s="268"/>
      <c r="CF247" s="268"/>
      <c r="CG247" s="268"/>
      <c r="CH247" s="268"/>
      <c r="CI247" s="268"/>
      <c r="CJ247" s="268"/>
      <c r="CK247" s="268"/>
      <c r="CL247" s="268"/>
      <c r="CM247" s="268"/>
      <c r="CN247" s="268"/>
      <c r="CO247" s="268"/>
      <c r="CP247" s="268"/>
      <c r="CQ247" s="268"/>
      <c r="CR247" s="268"/>
      <c r="CS247" s="268"/>
      <c r="CT247" s="268"/>
      <c r="CU247" s="268"/>
      <c r="CV247" s="268"/>
      <c r="CW247" s="268"/>
      <c r="CX247" s="268"/>
      <c r="CY247" s="268"/>
      <c r="CZ247" s="268"/>
      <c r="DA247" s="268"/>
      <c r="DB247" s="268"/>
      <c r="DC247" s="268"/>
      <c r="DD247" s="268"/>
      <c r="DE247" s="268"/>
      <c r="DF247" s="268"/>
      <c r="DG247" s="268"/>
      <c r="DH247" s="268"/>
      <c r="DI247" s="268"/>
      <c r="DJ247" s="268"/>
      <c r="DK247" s="268"/>
      <c r="DL247" s="268"/>
      <c r="DM247" s="268"/>
      <c r="DN247" s="268"/>
      <c r="DO247" s="268"/>
      <c r="DP247" s="268"/>
      <c r="DQ247" s="268"/>
      <c r="DR247" s="268"/>
      <c r="DS247" s="268"/>
      <c r="DT247" s="268"/>
      <c r="DU247" s="268"/>
      <c r="DV247" s="268"/>
      <c r="DW247" s="268"/>
      <c r="DX247" s="268"/>
      <c r="DY247" s="268"/>
      <c r="DZ247" s="268"/>
      <c r="EA247" s="268"/>
      <c r="EB247" s="268"/>
      <c r="EC247" s="268"/>
      <c r="ED247" s="268"/>
      <c r="EE247" s="268"/>
      <c r="EF247" s="268"/>
      <c r="EG247" s="268"/>
      <c r="EH247" s="268"/>
      <c r="EI247" s="268"/>
      <c r="EJ247" s="268"/>
      <c r="EK247" s="268"/>
      <c r="EL247" s="268"/>
      <c r="EM247" s="268"/>
      <c r="EN247" s="268"/>
      <c r="EO247" s="268"/>
      <c r="EP247" s="268"/>
      <c r="EQ247" s="268"/>
      <c r="ER247" s="268"/>
      <c r="ES247" s="268"/>
      <c r="ET247" s="268"/>
      <c r="EU247" s="268"/>
      <c r="EV247" s="268"/>
      <c r="EW247" s="268"/>
      <c r="EX247" s="268"/>
      <c r="EY247" s="268"/>
      <c r="EZ247" s="268"/>
      <c r="FA247" s="268"/>
      <c r="FB247" s="268"/>
      <c r="FC247" s="268"/>
      <c r="FD247" s="268"/>
      <c r="FE247" s="268"/>
      <c r="FF247" s="268"/>
      <c r="FG247" s="268"/>
      <c r="FH247" s="268"/>
      <c r="FI247" s="268"/>
      <c r="FJ247" s="268"/>
      <c r="FK247" s="268"/>
      <c r="FL247" s="268"/>
      <c r="FM247" s="268"/>
      <c r="FN247" s="268"/>
      <c r="FO247" s="268"/>
      <c r="FP247" s="268"/>
      <c r="FQ247" s="268"/>
      <c r="FR247" s="268"/>
      <c r="FS247" s="268"/>
      <c r="FT247" s="268"/>
      <c r="FU247" s="268"/>
      <c r="FV247" s="268"/>
      <c r="FW247" s="268"/>
      <c r="FX247" s="268"/>
      <c r="FY247" s="268"/>
      <c r="FZ247" s="268"/>
      <c r="GA247" s="268"/>
      <c r="GB247" s="268"/>
      <c r="GC247" s="268"/>
      <c r="GD247" s="268"/>
      <c r="GE247" s="268"/>
      <c r="GF247" s="268"/>
      <c r="GG247" s="268"/>
      <c r="GH247" s="268"/>
      <c r="GI247" s="268"/>
      <c r="GJ247" s="268"/>
      <c r="GK247" s="268"/>
      <c r="GL247" s="268"/>
      <c r="GM247" s="268"/>
      <c r="GN247" s="268"/>
      <c r="GO247" s="268"/>
      <c r="GP247" s="268"/>
      <c r="GQ247" s="268"/>
      <c r="GR247" s="268"/>
      <c r="GS247" s="268"/>
      <c r="GT247" s="268"/>
      <c r="GU247" s="268"/>
      <c r="GV247" s="268"/>
      <c r="GW247" s="268"/>
      <c r="GX247" s="268"/>
      <c r="GY247" s="268"/>
      <c r="GZ247" s="268"/>
      <c r="HA247" s="268"/>
      <c r="HB247" s="268"/>
      <c r="HC247" s="268"/>
      <c r="HD247" s="268"/>
      <c r="HE247" s="268"/>
      <c r="HF247" s="268"/>
      <c r="HG247" s="268"/>
      <c r="HH247" s="268"/>
      <c r="HI247" s="268"/>
      <c r="HJ247" s="268"/>
      <c r="HK247" s="268"/>
      <c r="HL247" s="268"/>
      <c r="HM247" s="268"/>
      <c r="HN247" s="268"/>
      <c r="HO247" s="268"/>
      <c r="HP247" s="268"/>
      <c r="HQ247" s="268"/>
      <c r="HR247" s="268"/>
      <c r="HS247" s="268"/>
      <c r="HT247" s="268"/>
      <c r="HU247" s="268"/>
      <c r="HV247" s="268"/>
      <c r="HW247" s="268"/>
      <c r="HX247" s="268"/>
      <c r="HY247" s="268"/>
      <c r="HZ247" s="268"/>
      <c r="IA247" s="268"/>
      <c r="IB247" s="268"/>
      <c r="IC247" s="268"/>
      <c r="ID247" s="268"/>
      <c r="IE247" s="268"/>
      <c r="IF247" s="268"/>
      <c r="IG247" s="268"/>
      <c r="IH247" s="268"/>
      <c r="II247" s="268"/>
      <c r="IJ247" s="268"/>
      <c r="IK247" s="268"/>
      <c r="IL247" s="268"/>
      <c r="IM247" s="268"/>
      <c r="IN247" s="268"/>
      <c r="IO247" s="268"/>
      <c r="IP247" s="268"/>
      <c r="IQ247" s="268"/>
      <c r="IR247" s="268"/>
      <c r="IS247" s="268"/>
      <c r="IT247" s="268"/>
      <c r="IU247" s="268"/>
      <c r="IV247" s="268"/>
    </row>
    <row r="248" spans="1:256" s="267" customFormat="1">
      <c r="A248" s="82" t="s">
        <v>518</v>
      </c>
      <c r="B248" s="63">
        <v>11</v>
      </c>
      <c r="C248" s="63">
        <v>14</v>
      </c>
      <c r="D248" s="63">
        <v>2</v>
      </c>
      <c r="E248" s="82">
        <v>1.1000000000000001</v>
      </c>
      <c r="F248" s="82">
        <v>1.3904382621603799</v>
      </c>
      <c r="G248" s="82">
        <v>15</v>
      </c>
      <c r="H248" s="82">
        <v>2</v>
      </c>
      <c r="I248" s="82" t="s">
        <v>518</v>
      </c>
      <c r="J248" s="268"/>
      <c r="K248" s="268"/>
      <c r="L248" s="268"/>
      <c r="M248" s="268"/>
      <c r="N248" s="268"/>
      <c r="O248" s="268"/>
      <c r="P248" s="268"/>
      <c r="Q248" s="268"/>
      <c r="R248" s="268"/>
      <c r="S248" s="63">
        <v>14</v>
      </c>
      <c r="T248" s="63">
        <v>2</v>
      </c>
      <c r="U248" s="82">
        <v>1.1000000000000001</v>
      </c>
      <c r="V248" s="82">
        <v>1.3904382621603799</v>
      </c>
      <c r="W248" s="82">
        <v>15</v>
      </c>
      <c r="X248" s="82">
        <v>2</v>
      </c>
      <c r="Y248" s="82" t="s">
        <v>518</v>
      </c>
      <c r="Z248" s="63">
        <v>11</v>
      </c>
      <c r="AA248" s="63">
        <v>14</v>
      </c>
      <c r="AB248" s="63">
        <v>2</v>
      </c>
      <c r="AC248" s="82">
        <v>1.1000000000000001</v>
      </c>
      <c r="AD248" s="82">
        <v>1.3904382621603799</v>
      </c>
      <c r="AE248" s="82">
        <v>15</v>
      </c>
      <c r="AF248" s="82">
        <v>2</v>
      </c>
      <c r="AG248" s="82" t="s">
        <v>518</v>
      </c>
      <c r="AH248" s="63">
        <v>11</v>
      </c>
      <c r="AI248" s="63">
        <v>14</v>
      </c>
      <c r="AJ248" s="63">
        <v>2</v>
      </c>
      <c r="AK248" s="82">
        <v>1.1000000000000001</v>
      </c>
      <c r="AL248" s="82">
        <v>1.3904382621603799</v>
      </c>
      <c r="AM248" s="82">
        <v>15</v>
      </c>
      <c r="AN248" s="82">
        <v>2</v>
      </c>
      <c r="AO248" s="82" t="s">
        <v>518</v>
      </c>
      <c r="AP248" s="63">
        <v>11</v>
      </c>
      <c r="AQ248" s="63">
        <v>14</v>
      </c>
      <c r="AR248" s="63">
        <v>2</v>
      </c>
      <c r="AS248" s="82">
        <v>1.1000000000000001</v>
      </c>
      <c r="AT248" s="82">
        <v>1.3904382621603799</v>
      </c>
      <c r="AU248" s="82">
        <v>15</v>
      </c>
      <c r="AV248" s="82">
        <v>2</v>
      </c>
      <c r="AW248" s="82" t="s">
        <v>518</v>
      </c>
      <c r="AX248" s="63">
        <v>11</v>
      </c>
      <c r="AY248" s="63">
        <v>14</v>
      </c>
      <c r="AZ248" s="63">
        <v>2</v>
      </c>
      <c r="BA248" s="82">
        <v>1.1000000000000001</v>
      </c>
      <c r="BB248" s="82">
        <v>1.3904382621603799</v>
      </c>
      <c r="BC248" s="82">
        <v>15</v>
      </c>
      <c r="BD248" s="82">
        <v>2</v>
      </c>
      <c r="BE248" s="82" t="s">
        <v>518</v>
      </c>
      <c r="BF248" s="63">
        <v>11</v>
      </c>
      <c r="BG248" s="63">
        <v>14</v>
      </c>
      <c r="BH248" s="63">
        <v>2</v>
      </c>
      <c r="BI248" s="82">
        <v>1.1000000000000001</v>
      </c>
      <c r="BJ248" s="82">
        <v>1.3904382621603799</v>
      </c>
      <c r="BK248" s="82">
        <v>15</v>
      </c>
      <c r="BL248" s="82">
        <v>2</v>
      </c>
      <c r="BM248" s="82" t="s">
        <v>518</v>
      </c>
      <c r="BN248" s="63">
        <v>11</v>
      </c>
      <c r="BO248" s="63">
        <v>14</v>
      </c>
      <c r="BP248" s="63">
        <v>2</v>
      </c>
      <c r="BQ248" s="82">
        <v>1.1000000000000001</v>
      </c>
      <c r="BR248" s="82">
        <v>1.3904382621603799</v>
      </c>
      <c r="BS248" s="82">
        <v>15</v>
      </c>
      <c r="BT248" s="82">
        <v>2</v>
      </c>
      <c r="BU248" s="82" t="s">
        <v>518</v>
      </c>
      <c r="BV248" s="63">
        <v>11</v>
      </c>
      <c r="BW248" s="63">
        <v>14</v>
      </c>
      <c r="BX248" s="63">
        <v>2</v>
      </c>
      <c r="BY248" s="82">
        <v>1.1000000000000001</v>
      </c>
      <c r="BZ248" s="82">
        <v>1.3904382621603799</v>
      </c>
      <c r="CA248" s="82">
        <v>15</v>
      </c>
      <c r="CB248" s="82">
        <v>2</v>
      </c>
      <c r="CC248" s="82" t="s">
        <v>518</v>
      </c>
      <c r="CD248" s="63">
        <v>11</v>
      </c>
      <c r="CE248" s="63">
        <v>14</v>
      </c>
      <c r="CF248" s="63">
        <v>2</v>
      </c>
      <c r="CG248" s="82">
        <v>1.1000000000000001</v>
      </c>
      <c r="CH248" s="82">
        <v>1.3904382621603799</v>
      </c>
      <c r="CI248" s="82">
        <v>15</v>
      </c>
      <c r="CJ248" s="82">
        <v>2</v>
      </c>
      <c r="CK248" s="82" t="s">
        <v>518</v>
      </c>
      <c r="CL248" s="63">
        <v>11</v>
      </c>
      <c r="CM248" s="63">
        <v>14</v>
      </c>
      <c r="CN248" s="63">
        <v>2</v>
      </c>
      <c r="CO248" s="82">
        <v>1.1000000000000001</v>
      </c>
      <c r="CP248" s="82">
        <v>1.3904382621603799</v>
      </c>
      <c r="CQ248" s="82">
        <v>15</v>
      </c>
      <c r="CR248" s="82">
        <v>2</v>
      </c>
      <c r="CS248" s="82" t="s">
        <v>518</v>
      </c>
      <c r="CT248" s="63">
        <v>11</v>
      </c>
      <c r="CU248" s="63">
        <v>14</v>
      </c>
      <c r="CV248" s="63">
        <v>2</v>
      </c>
      <c r="CW248" s="82">
        <v>1.1000000000000001</v>
      </c>
      <c r="CX248" s="82">
        <v>1.3904382621603799</v>
      </c>
      <c r="CY248" s="82">
        <v>15</v>
      </c>
      <c r="CZ248" s="82">
        <v>2</v>
      </c>
      <c r="DA248" s="82" t="s">
        <v>518</v>
      </c>
      <c r="DB248" s="63">
        <v>11</v>
      </c>
      <c r="DC248" s="63">
        <v>14</v>
      </c>
      <c r="DD248" s="63">
        <v>2</v>
      </c>
      <c r="DE248" s="82">
        <v>1.1000000000000001</v>
      </c>
      <c r="DF248" s="82">
        <v>1.3904382621603799</v>
      </c>
      <c r="DG248" s="82">
        <v>15</v>
      </c>
      <c r="DH248" s="82">
        <v>2</v>
      </c>
      <c r="DI248" s="82" t="s">
        <v>518</v>
      </c>
      <c r="DJ248" s="63">
        <v>11</v>
      </c>
      <c r="DK248" s="63">
        <v>14</v>
      </c>
      <c r="DL248" s="63">
        <v>2</v>
      </c>
      <c r="DM248" s="82">
        <v>1.1000000000000001</v>
      </c>
      <c r="DN248" s="82">
        <v>1.3904382621603799</v>
      </c>
      <c r="DO248" s="82">
        <v>15</v>
      </c>
      <c r="DP248" s="82">
        <v>2</v>
      </c>
      <c r="DQ248" s="82" t="s">
        <v>518</v>
      </c>
      <c r="DR248" s="63">
        <v>11</v>
      </c>
      <c r="DS248" s="63">
        <v>14</v>
      </c>
      <c r="DT248" s="63">
        <v>2</v>
      </c>
      <c r="DU248" s="82">
        <v>1.1000000000000001</v>
      </c>
      <c r="DV248" s="82">
        <v>1.3904382621603799</v>
      </c>
      <c r="DW248" s="82">
        <v>15</v>
      </c>
      <c r="DX248" s="82">
        <v>2</v>
      </c>
      <c r="DY248" s="82" t="s">
        <v>518</v>
      </c>
      <c r="DZ248" s="63">
        <v>11</v>
      </c>
      <c r="EA248" s="63">
        <v>14</v>
      </c>
      <c r="EB248" s="63">
        <v>2</v>
      </c>
      <c r="EC248" s="82">
        <v>1.1000000000000001</v>
      </c>
      <c r="ED248" s="82">
        <v>1.3904382621603799</v>
      </c>
      <c r="EE248" s="82">
        <v>15</v>
      </c>
      <c r="EF248" s="82">
        <v>2</v>
      </c>
      <c r="EG248" s="82" t="s">
        <v>518</v>
      </c>
      <c r="EH248" s="63">
        <v>11</v>
      </c>
      <c r="EI248" s="63">
        <v>14</v>
      </c>
      <c r="EJ248" s="63">
        <v>2</v>
      </c>
      <c r="EK248" s="82">
        <v>1.1000000000000001</v>
      </c>
      <c r="EL248" s="82">
        <v>1.3904382621603799</v>
      </c>
      <c r="EM248" s="82">
        <v>15</v>
      </c>
      <c r="EN248" s="82">
        <v>2</v>
      </c>
      <c r="EO248" s="82" t="s">
        <v>518</v>
      </c>
      <c r="EP248" s="63">
        <v>11</v>
      </c>
      <c r="EQ248" s="63">
        <v>14</v>
      </c>
      <c r="ER248" s="63">
        <v>2</v>
      </c>
      <c r="ES248" s="82">
        <v>1.1000000000000001</v>
      </c>
      <c r="ET248" s="82">
        <v>1.3904382621603799</v>
      </c>
      <c r="EU248" s="82">
        <v>15</v>
      </c>
      <c r="EV248" s="82">
        <v>2</v>
      </c>
      <c r="EW248" s="82" t="s">
        <v>518</v>
      </c>
      <c r="EX248" s="63">
        <v>11</v>
      </c>
      <c r="EY248" s="63">
        <v>14</v>
      </c>
      <c r="EZ248" s="63">
        <v>2</v>
      </c>
      <c r="FA248" s="82">
        <v>1.1000000000000001</v>
      </c>
      <c r="FB248" s="82">
        <v>1.3904382621603799</v>
      </c>
      <c r="FC248" s="82">
        <v>15</v>
      </c>
      <c r="FD248" s="82">
        <v>2</v>
      </c>
      <c r="FE248" s="82" t="s">
        <v>518</v>
      </c>
      <c r="FF248" s="63">
        <v>11</v>
      </c>
      <c r="FG248" s="63">
        <v>14</v>
      </c>
      <c r="FH248" s="63">
        <v>2</v>
      </c>
      <c r="FI248" s="82">
        <v>1.1000000000000001</v>
      </c>
      <c r="FJ248" s="82">
        <v>1.3904382621603799</v>
      </c>
      <c r="FK248" s="82">
        <v>15</v>
      </c>
      <c r="FL248" s="82">
        <v>2</v>
      </c>
      <c r="FM248" s="82" t="s">
        <v>518</v>
      </c>
      <c r="FN248" s="63">
        <v>11</v>
      </c>
      <c r="FO248" s="63">
        <v>14</v>
      </c>
      <c r="FP248" s="63">
        <v>2</v>
      </c>
      <c r="FQ248" s="82">
        <v>1.1000000000000001</v>
      </c>
      <c r="FR248" s="82">
        <v>1.3904382621603799</v>
      </c>
      <c r="FS248" s="82">
        <v>15</v>
      </c>
      <c r="FT248" s="82">
        <v>2</v>
      </c>
      <c r="FU248" s="82" t="s">
        <v>518</v>
      </c>
      <c r="FV248" s="63">
        <v>11</v>
      </c>
      <c r="FW248" s="63">
        <v>14</v>
      </c>
      <c r="FX248" s="63">
        <v>2</v>
      </c>
      <c r="FY248" s="82">
        <v>1.1000000000000001</v>
      </c>
      <c r="FZ248" s="82">
        <v>1.3904382621603799</v>
      </c>
      <c r="GA248" s="82">
        <v>15</v>
      </c>
      <c r="GB248" s="82">
        <v>2</v>
      </c>
      <c r="GC248" s="82" t="s">
        <v>518</v>
      </c>
      <c r="GD248" s="63">
        <v>11</v>
      </c>
      <c r="GE248" s="63">
        <v>14</v>
      </c>
      <c r="GF248" s="63">
        <v>2</v>
      </c>
      <c r="GG248" s="82">
        <v>1.1000000000000001</v>
      </c>
      <c r="GH248" s="82">
        <v>1.3904382621603799</v>
      </c>
      <c r="GI248" s="82">
        <v>15</v>
      </c>
      <c r="GJ248" s="82">
        <v>2</v>
      </c>
      <c r="GK248" s="82" t="s">
        <v>518</v>
      </c>
      <c r="GL248" s="63">
        <v>11</v>
      </c>
      <c r="GM248" s="63">
        <v>14</v>
      </c>
      <c r="GN248" s="63">
        <v>2</v>
      </c>
      <c r="GO248" s="82">
        <v>1.1000000000000001</v>
      </c>
      <c r="GP248" s="82">
        <v>1.3904382621603799</v>
      </c>
      <c r="GQ248" s="82">
        <v>15</v>
      </c>
      <c r="GR248" s="82">
        <v>2</v>
      </c>
      <c r="GS248" s="82" t="s">
        <v>518</v>
      </c>
      <c r="GT248" s="63">
        <v>11</v>
      </c>
      <c r="GU248" s="63">
        <v>14</v>
      </c>
      <c r="GV248" s="63">
        <v>2</v>
      </c>
      <c r="GW248" s="82">
        <v>1.1000000000000001</v>
      </c>
      <c r="GX248" s="82">
        <v>1.3904382621603799</v>
      </c>
      <c r="GY248" s="82">
        <v>15</v>
      </c>
      <c r="GZ248" s="82">
        <v>2</v>
      </c>
      <c r="HA248" s="82" t="s">
        <v>518</v>
      </c>
      <c r="HB248" s="63">
        <v>11</v>
      </c>
      <c r="HC248" s="63">
        <v>14</v>
      </c>
      <c r="HD248" s="63">
        <v>2</v>
      </c>
      <c r="HE248" s="82">
        <v>1.1000000000000001</v>
      </c>
      <c r="HF248" s="82">
        <v>1.3904382621603799</v>
      </c>
      <c r="HG248" s="82">
        <v>15</v>
      </c>
      <c r="HH248" s="82">
        <v>2</v>
      </c>
      <c r="HI248" s="82" t="s">
        <v>518</v>
      </c>
      <c r="HJ248" s="63">
        <v>11</v>
      </c>
      <c r="HK248" s="63">
        <v>14</v>
      </c>
      <c r="HL248" s="63">
        <v>2</v>
      </c>
      <c r="HM248" s="82">
        <v>1.1000000000000001</v>
      </c>
      <c r="HN248" s="82">
        <v>1.3904382621603799</v>
      </c>
      <c r="HO248" s="82">
        <v>15</v>
      </c>
      <c r="HP248" s="82">
        <v>2</v>
      </c>
      <c r="HQ248" s="82" t="s">
        <v>518</v>
      </c>
      <c r="HR248" s="63">
        <v>11</v>
      </c>
      <c r="HS248" s="63">
        <v>14</v>
      </c>
      <c r="HT248" s="63">
        <v>2</v>
      </c>
      <c r="HU248" s="82">
        <v>1.1000000000000001</v>
      </c>
      <c r="HV248" s="82">
        <v>1.3904382621603799</v>
      </c>
      <c r="HW248" s="82">
        <v>15</v>
      </c>
      <c r="HX248" s="82">
        <v>2</v>
      </c>
      <c r="HY248" s="82" t="s">
        <v>518</v>
      </c>
      <c r="HZ248" s="63">
        <v>11</v>
      </c>
      <c r="IA248" s="63">
        <v>14</v>
      </c>
      <c r="IB248" s="63">
        <v>2</v>
      </c>
      <c r="IC248" s="82">
        <v>1.1000000000000001</v>
      </c>
      <c r="ID248" s="82">
        <v>1.3904382621603799</v>
      </c>
      <c r="IE248" s="82">
        <v>15</v>
      </c>
      <c r="IF248" s="82">
        <v>2</v>
      </c>
      <c r="IG248" s="82" t="s">
        <v>518</v>
      </c>
      <c r="IH248" s="63">
        <v>11</v>
      </c>
      <c r="II248" s="63">
        <v>14</v>
      </c>
      <c r="IJ248" s="63">
        <v>2</v>
      </c>
      <c r="IK248" s="82">
        <v>1.1000000000000001</v>
      </c>
      <c r="IL248" s="82">
        <v>1.3904382621603799</v>
      </c>
      <c r="IM248" s="82">
        <v>15</v>
      </c>
      <c r="IN248" s="82">
        <v>2</v>
      </c>
      <c r="IO248" s="82" t="s">
        <v>518</v>
      </c>
      <c r="IP248" s="63">
        <v>11</v>
      </c>
      <c r="IQ248" s="63">
        <v>14</v>
      </c>
      <c r="IR248" s="63">
        <v>2</v>
      </c>
      <c r="IS248" s="82">
        <v>1.1000000000000001</v>
      </c>
      <c r="IT248" s="82">
        <v>1.3904382621603799</v>
      </c>
      <c r="IU248" s="82">
        <v>15</v>
      </c>
      <c r="IV248" s="82">
        <v>2</v>
      </c>
    </row>
    <row r="249" spans="1:256" s="267" customFormat="1">
      <c r="A249" s="268" t="s">
        <v>518</v>
      </c>
      <c r="B249" s="268">
        <v>3</v>
      </c>
      <c r="C249" s="268">
        <v>5</v>
      </c>
      <c r="D249" s="267">
        <v>2</v>
      </c>
      <c r="E249" s="268">
        <v>1.0222222000000001</v>
      </c>
      <c r="F249" s="267">
        <f>AVERAGE('Data by Q'!I44:I48)</f>
        <v>0.93839698842000685</v>
      </c>
      <c r="G249" s="268">
        <v>11</v>
      </c>
      <c r="H249" s="268">
        <v>7</v>
      </c>
      <c r="I249" s="268"/>
      <c r="J249" s="246"/>
      <c r="K249" s="246"/>
      <c r="L249" s="246"/>
      <c r="M249" s="246"/>
      <c r="N249" s="246"/>
      <c r="O249" s="246"/>
      <c r="P249" s="246"/>
      <c r="Q249" s="246"/>
      <c r="R249" s="246"/>
      <c r="S249" s="268"/>
      <c r="T249" s="268"/>
      <c r="U249" s="268"/>
      <c r="V249" s="268"/>
      <c r="W249" s="268"/>
      <c r="X249" s="268"/>
      <c r="Y249" s="268"/>
      <c r="Z249" s="268"/>
      <c r="AA249" s="268"/>
      <c r="AB249" s="268"/>
      <c r="AC249" s="268"/>
      <c r="AD249" s="268"/>
      <c r="AE249" s="268"/>
      <c r="AF249" s="268"/>
      <c r="AG249" s="268"/>
      <c r="AH249" s="268"/>
      <c r="AI249" s="268"/>
      <c r="AJ249" s="268"/>
      <c r="AK249" s="268"/>
      <c r="AL249" s="268"/>
      <c r="AM249" s="268"/>
      <c r="AN249" s="268"/>
      <c r="AO249" s="268"/>
      <c r="AP249" s="268"/>
      <c r="AQ249" s="268"/>
      <c r="AR249" s="268"/>
      <c r="AS249" s="268"/>
      <c r="AT249" s="268"/>
      <c r="AU249" s="268"/>
      <c r="AV249" s="268"/>
      <c r="AW249" s="268"/>
      <c r="AX249" s="268"/>
      <c r="AY249" s="268"/>
      <c r="AZ249" s="268"/>
      <c r="BA249" s="268"/>
      <c r="BB249" s="268"/>
      <c r="BC249" s="268"/>
      <c r="BD249" s="268"/>
      <c r="BE249" s="268"/>
      <c r="BF249" s="268"/>
      <c r="BG249" s="268"/>
      <c r="BH249" s="268"/>
      <c r="BI249" s="268"/>
      <c r="BJ249" s="268"/>
      <c r="BK249" s="268"/>
      <c r="BL249" s="268"/>
      <c r="BM249" s="268"/>
      <c r="BN249" s="268"/>
      <c r="BO249" s="268"/>
      <c r="BP249" s="268"/>
      <c r="BQ249" s="268"/>
      <c r="BR249" s="268"/>
      <c r="BS249" s="268"/>
      <c r="BT249" s="268"/>
      <c r="BU249" s="268"/>
      <c r="BV249" s="268"/>
      <c r="BW249" s="268"/>
      <c r="BX249" s="268"/>
      <c r="BY249" s="268"/>
      <c r="BZ249" s="268"/>
      <c r="CA249" s="268"/>
      <c r="CB249" s="268"/>
      <c r="CC249" s="268"/>
      <c r="CD249" s="268"/>
      <c r="CE249" s="268"/>
      <c r="CF249" s="268"/>
      <c r="CG249" s="268"/>
      <c r="CH249" s="268"/>
      <c r="CI249" s="268"/>
      <c r="CJ249" s="268"/>
      <c r="CK249" s="268"/>
      <c r="CL249" s="268"/>
      <c r="CM249" s="268"/>
      <c r="CN249" s="268"/>
      <c r="CO249" s="268"/>
      <c r="CP249" s="268"/>
      <c r="CQ249" s="268"/>
      <c r="CR249" s="268"/>
      <c r="CS249" s="268"/>
      <c r="CT249" s="268"/>
      <c r="CU249" s="268"/>
      <c r="CV249" s="268"/>
      <c r="CW249" s="268"/>
      <c r="CX249" s="268"/>
      <c r="CY249" s="268"/>
      <c r="CZ249" s="268"/>
      <c r="DA249" s="268"/>
      <c r="DB249" s="268"/>
      <c r="DC249" s="268"/>
      <c r="DD249" s="268"/>
      <c r="DE249" s="268"/>
      <c r="DF249" s="268"/>
      <c r="DG249" s="268"/>
      <c r="DH249" s="268"/>
      <c r="DI249" s="268"/>
      <c r="DJ249" s="268"/>
      <c r="DK249" s="268"/>
      <c r="DL249" s="268"/>
      <c r="DM249" s="268"/>
      <c r="DN249" s="268"/>
      <c r="DO249" s="268"/>
      <c r="DP249" s="268"/>
      <c r="DQ249" s="268"/>
      <c r="DR249" s="268"/>
      <c r="DS249" s="268"/>
      <c r="DT249" s="268"/>
      <c r="DU249" s="268"/>
      <c r="DV249" s="268"/>
      <c r="DW249" s="268"/>
      <c r="DX249" s="268"/>
      <c r="DY249" s="268"/>
      <c r="DZ249" s="268"/>
      <c r="EA249" s="268"/>
      <c r="EB249" s="268"/>
      <c r="EC249" s="268"/>
      <c r="ED249" s="268"/>
      <c r="EE249" s="268"/>
      <c r="EF249" s="268"/>
      <c r="EG249" s="268"/>
      <c r="EH249" s="268"/>
      <c r="EI249" s="268"/>
      <c r="EJ249" s="268"/>
      <c r="EK249" s="268"/>
      <c r="EL249" s="268"/>
      <c r="EM249" s="268"/>
      <c r="EN249" s="268"/>
      <c r="EO249" s="268"/>
      <c r="EP249" s="268"/>
      <c r="EQ249" s="268"/>
      <c r="ER249" s="268"/>
      <c r="ES249" s="268"/>
      <c r="ET249" s="268"/>
      <c r="EU249" s="268"/>
      <c r="EV249" s="268"/>
      <c r="EW249" s="268"/>
      <c r="EX249" s="268"/>
      <c r="EY249" s="268"/>
      <c r="EZ249" s="268"/>
      <c r="FA249" s="268"/>
      <c r="FB249" s="268"/>
      <c r="FC249" s="268"/>
      <c r="FD249" s="268"/>
      <c r="FE249" s="268"/>
      <c r="FF249" s="268"/>
      <c r="FG249" s="268"/>
      <c r="FH249" s="268"/>
      <c r="FI249" s="268"/>
      <c r="FJ249" s="268"/>
      <c r="FK249" s="268"/>
      <c r="FL249" s="268"/>
      <c r="FM249" s="268"/>
      <c r="FN249" s="268"/>
      <c r="FO249" s="268"/>
      <c r="FP249" s="268"/>
      <c r="FQ249" s="268"/>
      <c r="FR249" s="268"/>
      <c r="FS249" s="268"/>
      <c r="FT249" s="268"/>
      <c r="FU249" s="268"/>
      <c r="FV249" s="268"/>
      <c r="FW249" s="268"/>
      <c r="FX249" s="268"/>
      <c r="FY249" s="268"/>
      <c r="FZ249" s="268"/>
      <c r="GA249" s="268"/>
      <c r="GB249" s="268"/>
      <c r="GC249" s="268"/>
      <c r="GD249" s="268"/>
      <c r="GE249" s="268"/>
      <c r="GF249" s="268"/>
      <c r="GG249" s="268"/>
      <c r="GH249" s="268"/>
      <c r="GI249" s="268"/>
      <c r="GJ249" s="268"/>
      <c r="GK249" s="268"/>
      <c r="GL249" s="268"/>
      <c r="GM249" s="268"/>
      <c r="GN249" s="268"/>
      <c r="GO249" s="268"/>
      <c r="GP249" s="268"/>
      <c r="GQ249" s="268"/>
      <c r="GR249" s="268"/>
      <c r="GS249" s="268"/>
      <c r="GT249" s="268"/>
      <c r="GU249" s="268"/>
      <c r="GV249" s="268"/>
      <c r="GW249" s="268"/>
      <c r="GX249" s="268"/>
      <c r="GY249" s="268"/>
      <c r="GZ249" s="268"/>
      <c r="HA249" s="268"/>
      <c r="HB249" s="268"/>
      <c r="HC249" s="268"/>
      <c r="HD249" s="268"/>
      <c r="HE249" s="268"/>
      <c r="HF249" s="268"/>
      <c r="HG249" s="268"/>
      <c r="HH249" s="268"/>
      <c r="HI249" s="268"/>
      <c r="HJ249" s="268"/>
      <c r="HK249" s="268"/>
      <c r="HL249" s="268"/>
      <c r="HM249" s="268"/>
      <c r="HN249" s="268"/>
      <c r="HO249" s="268"/>
      <c r="HP249" s="268"/>
      <c r="HQ249" s="268"/>
      <c r="HR249" s="268"/>
      <c r="HS249" s="268"/>
      <c r="HT249" s="268"/>
      <c r="HU249" s="268"/>
      <c r="HV249" s="268"/>
      <c r="HW249" s="268"/>
      <c r="HX249" s="268"/>
      <c r="HY249" s="268"/>
      <c r="HZ249" s="268"/>
      <c r="IA249" s="268"/>
      <c r="IB249" s="268"/>
      <c r="IC249" s="268"/>
      <c r="ID249" s="268"/>
      <c r="IE249" s="268"/>
      <c r="IF249" s="268"/>
      <c r="IG249" s="268"/>
      <c r="IH249" s="268"/>
      <c r="II249" s="268"/>
      <c r="IJ249" s="268"/>
      <c r="IK249" s="268"/>
      <c r="IL249" s="268"/>
      <c r="IM249" s="268"/>
      <c r="IN249" s="268"/>
      <c r="IO249" s="268"/>
      <c r="IP249" s="268"/>
      <c r="IQ249" s="268"/>
      <c r="IR249" s="268"/>
      <c r="IS249" s="268"/>
      <c r="IT249" s="268"/>
      <c r="IU249" s="268"/>
      <c r="IV249" s="268"/>
    </row>
    <row r="250" spans="1:256" s="251" customFormat="1">
      <c r="A250" s="82" t="s">
        <v>217</v>
      </c>
      <c r="B250" s="82">
        <v>12</v>
      </c>
      <c r="C250" s="82">
        <v>13</v>
      </c>
      <c r="D250" s="63">
        <v>2</v>
      </c>
      <c r="E250" s="82">
        <v>1.1000000000000001</v>
      </c>
      <c r="F250" s="63">
        <v>0.74609679494659298</v>
      </c>
      <c r="G250" s="63">
        <v>17</v>
      </c>
      <c r="H250" s="82">
        <v>42</v>
      </c>
      <c r="I250" s="246"/>
      <c r="J250" s="246"/>
      <c r="K250" s="246"/>
      <c r="L250" s="246"/>
      <c r="M250" s="246"/>
      <c r="N250" s="246"/>
      <c r="O250" s="246"/>
      <c r="P250" s="246"/>
      <c r="Q250" s="246"/>
      <c r="R250" s="246"/>
      <c r="S250" s="246"/>
      <c r="T250" s="246"/>
      <c r="U250" s="246"/>
      <c r="V250" s="246"/>
      <c r="W250" s="246"/>
      <c r="X250" s="246"/>
      <c r="Y250" s="246"/>
      <c r="Z250" s="246"/>
      <c r="AA250" s="246"/>
      <c r="AB250" s="246"/>
      <c r="AC250" s="246"/>
      <c r="AD250" s="246"/>
      <c r="AE250" s="246"/>
      <c r="AF250" s="246"/>
      <c r="AG250" s="246"/>
      <c r="AH250" s="246"/>
      <c r="AI250" s="246"/>
      <c r="AJ250" s="246"/>
      <c r="AK250" s="246"/>
      <c r="AL250" s="246"/>
      <c r="AM250" s="246"/>
      <c r="AN250" s="246"/>
      <c r="AO250" s="246"/>
      <c r="AP250" s="246"/>
      <c r="AQ250" s="246"/>
      <c r="AR250" s="246"/>
      <c r="AS250" s="246"/>
      <c r="AT250" s="246"/>
      <c r="AU250" s="246"/>
      <c r="AV250" s="246"/>
      <c r="AW250" s="246"/>
      <c r="AX250" s="246"/>
      <c r="AY250" s="246"/>
      <c r="AZ250" s="246"/>
      <c r="BA250" s="246"/>
      <c r="BB250" s="246"/>
      <c r="BC250" s="246"/>
      <c r="BD250" s="246"/>
      <c r="BE250" s="246"/>
      <c r="BF250" s="246"/>
      <c r="BG250" s="246"/>
      <c r="BH250" s="246"/>
      <c r="BI250" s="246"/>
      <c r="BJ250" s="246"/>
      <c r="BK250" s="246"/>
      <c r="BL250" s="246"/>
      <c r="BM250" s="246"/>
      <c r="BN250" s="246"/>
      <c r="BO250" s="246"/>
      <c r="BP250" s="246"/>
      <c r="BQ250" s="246"/>
      <c r="BR250" s="246"/>
      <c r="BS250" s="246"/>
      <c r="BT250" s="246"/>
      <c r="BU250" s="246"/>
      <c r="BV250" s="246"/>
      <c r="BW250" s="246"/>
      <c r="BX250" s="246"/>
      <c r="BY250" s="246"/>
      <c r="BZ250" s="246"/>
      <c r="CA250" s="246"/>
      <c r="CB250" s="246"/>
      <c r="CC250" s="246"/>
      <c r="CD250" s="246"/>
      <c r="CE250" s="246"/>
      <c r="CF250" s="246"/>
      <c r="CG250" s="246"/>
      <c r="CH250" s="246"/>
      <c r="CI250" s="246"/>
      <c r="CJ250" s="246"/>
      <c r="CK250" s="246"/>
      <c r="CL250" s="246"/>
      <c r="CM250" s="246"/>
      <c r="CN250" s="246"/>
      <c r="CO250" s="246"/>
      <c r="CP250" s="246"/>
      <c r="CQ250" s="246"/>
      <c r="CR250" s="246"/>
      <c r="CS250" s="246"/>
      <c r="CT250" s="246"/>
      <c r="CU250" s="246"/>
      <c r="CV250" s="246"/>
      <c r="CW250" s="246"/>
      <c r="CX250" s="246"/>
      <c r="CY250" s="246"/>
      <c r="CZ250" s="246"/>
      <c r="DA250" s="246"/>
      <c r="DB250" s="246"/>
      <c r="DC250" s="246"/>
      <c r="DD250" s="246"/>
      <c r="DE250" s="246"/>
      <c r="DF250" s="246"/>
      <c r="DG250" s="246"/>
      <c r="DH250" s="246"/>
      <c r="DI250" s="246"/>
      <c r="DJ250" s="246"/>
      <c r="DK250" s="246"/>
      <c r="DL250" s="246"/>
      <c r="DM250" s="246"/>
      <c r="DN250" s="246"/>
      <c r="DO250" s="246"/>
      <c r="DP250" s="246"/>
      <c r="DQ250" s="246"/>
      <c r="DR250" s="246"/>
      <c r="DS250" s="246"/>
      <c r="DT250" s="246"/>
      <c r="DU250" s="246"/>
      <c r="DV250" s="246"/>
      <c r="DW250" s="246"/>
      <c r="DX250" s="246"/>
      <c r="DY250" s="246"/>
      <c r="DZ250" s="246"/>
      <c r="EA250" s="246"/>
      <c r="EB250" s="246"/>
      <c r="EC250" s="246"/>
      <c r="ED250" s="246"/>
      <c r="EE250" s="246"/>
      <c r="EF250" s="246"/>
      <c r="EG250" s="246"/>
      <c r="EH250" s="246"/>
      <c r="EI250" s="246"/>
      <c r="EJ250" s="246"/>
      <c r="EK250" s="246"/>
      <c r="EL250" s="246"/>
      <c r="EM250" s="246"/>
      <c r="EN250" s="246"/>
      <c r="EO250" s="246"/>
      <c r="EP250" s="246"/>
      <c r="EQ250" s="246"/>
      <c r="ER250" s="246"/>
      <c r="ES250" s="246"/>
      <c r="ET250" s="246"/>
      <c r="EU250" s="246"/>
      <c r="EV250" s="246"/>
      <c r="EW250" s="246"/>
      <c r="EX250" s="246"/>
      <c r="EY250" s="246"/>
      <c r="EZ250" s="246"/>
      <c r="FA250" s="246"/>
      <c r="FB250" s="246"/>
      <c r="FC250" s="246"/>
      <c r="FD250" s="246"/>
      <c r="FE250" s="246"/>
      <c r="FF250" s="246"/>
      <c r="FG250" s="246"/>
      <c r="FH250" s="246"/>
      <c r="FI250" s="246"/>
      <c r="FJ250" s="246"/>
      <c r="FK250" s="246"/>
      <c r="FL250" s="246"/>
      <c r="FM250" s="246"/>
      <c r="FN250" s="246"/>
      <c r="FO250" s="246"/>
      <c r="FP250" s="246"/>
      <c r="FQ250" s="246"/>
      <c r="FR250" s="246"/>
      <c r="FS250" s="246"/>
      <c r="FT250" s="246"/>
      <c r="FU250" s="246"/>
      <c r="FV250" s="246"/>
      <c r="FW250" s="246"/>
      <c r="FX250" s="246"/>
      <c r="FY250" s="246"/>
      <c r="FZ250" s="246"/>
      <c r="GA250" s="246"/>
      <c r="GB250" s="246"/>
      <c r="GC250" s="246"/>
      <c r="GD250" s="246"/>
      <c r="GE250" s="246"/>
      <c r="GF250" s="246"/>
      <c r="GG250" s="246"/>
      <c r="GH250" s="246"/>
      <c r="GI250" s="246"/>
      <c r="GJ250" s="246"/>
      <c r="GK250" s="246"/>
      <c r="GL250" s="246"/>
      <c r="GM250" s="246"/>
      <c r="GN250" s="246"/>
      <c r="GO250" s="246"/>
      <c r="GP250" s="246"/>
      <c r="GQ250" s="246"/>
      <c r="GR250" s="246"/>
      <c r="GS250" s="246"/>
      <c r="GT250" s="246"/>
      <c r="GU250" s="246"/>
      <c r="GV250" s="246"/>
      <c r="GW250" s="246"/>
      <c r="GX250" s="246"/>
      <c r="GY250" s="246"/>
      <c r="GZ250" s="246"/>
      <c r="HA250" s="246"/>
      <c r="HB250" s="246"/>
      <c r="HC250" s="246"/>
      <c r="HD250" s="246"/>
      <c r="HE250" s="246"/>
      <c r="HF250" s="246"/>
      <c r="HG250" s="246"/>
      <c r="HH250" s="246"/>
      <c r="HI250" s="246"/>
      <c r="HJ250" s="246"/>
      <c r="HK250" s="246"/>
      <c r="HL250" s="246"/>
      <c r="HM250" s="246"/>
      <c r="HN250" s="246"/>
      <c r="HO250" s="246"/>
      <c r="HP250" s="246"/>
      <c r="HQ250" s="246"/>
      <c r="HR250" s="246"/>
      <c r="HS250" s="246"/>
      <c r="HT250" s="246"/>
      <c r="HU250" s="246"/>
      <c r="HV250" s="246"/>
      <c r="HW250" s="246"/>
      <c r="HX250" s="246"/>
      <c r="HY250" s="246"/>
      <c r="HZ250" s="246"/>
      <c r="IA250" s="246"/>
      <c r="IB250" s="246"/>
      <c r="IC250" s="246"/>
      <c r="ID250" s="246"/>
      <c r="IE250" s="246"/>
      <c r="IF250" s="246"/>
      <c r="IG250" s="246"/>
      <c r="IH250" s="246"/>
      <c r="II250" s="246"/>
      <c r="IJ250" s="246"/>
      <c r="IK250" s="246"/>
      <c r="IL250" s="246"/>
      <c r="IM250" s="246"/>
      <c r="IN250" s="246"/>
      <c r="IO250" s="246"/>
      <c r="IP250" s="246"/>
      <c r="IQ250" s="246"/>
      <c r="IR250" s="246"/>
      <c r="IS250" s="246"/>
      <c r="IT250" s="246"/>
      <c r="IU250" s="246"/>
      <c r="IV250" s="246"/>
    </row>
    <row r="251" spans="1:256" s="251" customFormat="1">
      <c r="A251" s="82" t="s">
        <v>162</v>
      </c>
      <c r="B251" s="82">
        <v>-7</v>
      </c>
      <c r="C251" s="82">
        <v>-7</v>
      </c>
      <c r="D251" s="82">
        <v>1</v>
      </c>
      <c r="E251" s="63">
        <v>1</v>
      </c>
      <c r="F251" s="82" t="s">
        <v>18</v>
      </c>
      <c r="G251" s="82">
        <v>6</v>
      </c>
      <c r="H251" s="82">
        <v>1</v>
      </c>
      <c r="I251" s="246"/>
      <c r="J251" s="82" t="s">
        <v>590</v>
      </c>
      <c r="K251" s="246">
        <f t="shared" ref="K251:Q251" si="26">AVERAGE(B253:B268)</f>
        <v>3.6233333333333335</v>
      </c>
      <c r="L251" s="246">
        <f t="shared" si="26"/>
        <v>5.8892857142857133</v>
      </c>
      <c r="M251" s="246">
        <f t="shared" si="26"/>
        <v>2.25</v>
      </c>
      <c r="N251" s="246">
        <f t="shared" si="26"/>
        <v>1.274947919875</v>
      </c>
      <c r="O251" s="246">
        <f t="shared" si="26"/>
        <v>1.2870804278091619</v>
      </c>
      <c r="P251" s="246">
        <f t="shared" si="26"/>
        <v>17.125</v>
      </c>
      <c r="Q251" s="246">
        <f t="shared" si="26"/>
        <v>2.4375</v>
      </c>
      <c r="R251" s="246"/>
      <c r="S251" s="246"/>
      <c r="T251" s="246"/>
      <c r="U251" s="246"/>
      <c r="V251" s="246"/>
      <c r="W251" s="246"/>
      <c r="X251" s="246"/>
      <c r="Y251" s="246"/>
      <c r="Z251" s="246"/>
      <c r="AA251" s="246"/>
      <c r="AB251" s="246"/>
      <c r="AC251" s="246"/>
      <c r="AD251" s="246"/>
      <c r="AE251" s="246"/>
      <c r="AF251" s="246"/>
      <c r="AG251" s="246"/>
      <c r="AH251" s="246"/>
      <c r="AI251" s="246"/>
      <c r="AJ251" s="246"/>
      <c r="AK251" s="246"/>
      <c r="AL251" s="246"/>
      <c r="AM251" s="246"/>
      <c r="AN251" s="246"/>
      <c r="AO251" s="246"/>
      <c r="AP251" s="246"/>
      <c r="AQ251" s="246"/>
      <c r="AR251" s="246"/>
      <c r="AS251" s="246"/>
      <c r="AT251" s="246"/>
      <c r="AU251" s="246"/>
      <c r="AV251" s="246"/>
      <c r="AW251" s="246"/>
      <c r="AX251" s="246"/>
      <c r="AY251" s="246"/>
      <c r="AZ251" s="246"/>
      <c r="BA251" s="246"/>
      <c r="BB251" s="246"/>
      <c r="BC251" s="246"/>
      <c r="BD251" s="246"/>
      <c r="BE251" s="246"/>
      <c r="BF251" s="246"/>
      <c r="BG251" s="246"/>
      <c r="BH251" s="246"/>
      <c r="BI251" s="246"/>
      <c r="BJ251" s="246"/>
      <c r="BK251" s="246"/>
      <c r="BL251" s="246"/>
      <c r="BM251" s="246"/>
      <c r="BN251" s="246"/>
      <c r="BO251" s="246"/>
      <c r="BP251" s="246"/>
      <c r="BQ251" s="246"/>
      <c r="BR251" s="246"/>
      <c r="BS251" s="246"/>
      <c r="BT251" s="246"/>
      <c r="BU251" s="246"/>
      <c r="BV251" s="246"/>
      <c r="BW251" s="246"/>
      <c r="BX251" s="246"/>
      <c r="BY251" s="246"/>
      <c r="BZ251" s="246"/>
      <c r="CA251" s="246"/>
      <c r="CB251" s="246"/>
      <c r="CC251" s="246"/>
      <c r="CD251" s="246"/>
      <c r="CE251" s="246"/>
      <c r="CF251" s="246"/>
      <c r="CG251" s="246"/>
      <c r="CH251" s="246"/>
      <c r="CI251" s="246"/>
      <c r="CJ251" s="246"/>
      <c r="CK251" s="246"/>
      <c r="CL251" s="246"/>
      <c r="CM251" s="246"/>
      <c r="CN251" s="246"/>
      <c r="CO251" s="246"/>
      <c r="CP251" s="246"/>
      <c r="CQ251" s="246"/>
      <c r="CR251" s="246"/>
      <c r="CS251" s="246"/>
      <c r="CT251" s="246"/>
      <c r="CU251" s="246"/>
      <c r="CV251" s="246"/>
      <c r="CW251" s="246"/>
      <c r="CX251" s="246"/>
      <c r="CY251" s="246"/>
      <c r="CZ251" s="246"/>
      <c r="DA251" s="246"/>
      <c r="DB251" s="246"/>
      <c r="DC251" s="246"/>
      <c r="DD251" s="246"/>
      <c r="DE251" s="246"/>
      <c r="DF251" s="246"/>
      <c r="DG251" s="246"/>
      <c r="DH251" s="246"/>
      <c r="DI251" s="246"/>
      <c r="DJ251" s="246"/>
      <c r="DK251" s="246"/>
      <c r="DL251" s="246"/>
      <c r="DM251" s="246"/>
      <c r="DN251" s="246"/>
      <c r="DO251" s="246"/>
      <c r="DP251" s="246"/>
      <c r="DQ251" s="246"/>
      <c r="DR251" s="246"/>
      <c r="DS251" s="246"/>
      <c r="DT251" s="246"/>
      <c r="DU251" s="246"/>
      <c r="DV251" s="246"/>
      <c r="DW251" s="246"/>
      <c r="DX251" s="246"/>
      <c r="DY251" s="246"/>
      <c r="DZ251" s="246"/>
      <c r="EA251" s="246"/>
      <c r="EB251" s="246"/>
      <c r="EC251" s="246"/>
      <c r="ED251" s="246"/>
      <c r="EE251" s="246"/>
      <c r="EF251" s="246"/>
      <c r="EG251" s="246"/>
      <c r="EH251" s="246"/>
      <c r="EI251" s="246"/>
      <c r="EJ251" s="246"/>
      <c r="EK251" s="246"/>
      <c r="EL251" s="246"/>
      <c r="EM251" s="246"/>
      <c r="EN251" s="246"/>
      <c r="EO251" s="246"/>
      <c r="EP251" s="246"/>
      <c r="EQ251" s="246"/>
      <c r="ER251" s="246"/>
      <c r="ES251" s="246"/>
      <c r="ET251" s="246"/>
      <c r="EU251" s="246"/>
      <c r="EV251" s="246"/>
      <c r="EW251" s="246"/>
      <c r="EX251" s="246"/>
      <c r="EY251" s="246"/>
      <c r="EZ251" s="246"/>
      <c r="FA251" s="246"/>
      <c r="FB251" s="246"/>
      <c r="FC251" s="246"/>
      <c r="FD251" s="246"/>
      <c r="FE251" s="246"/>
      <c r="FF251" s="246"/>
      <c r="FG251" s="246"/>
      <c r="FH251" s="246"/>
      <c r="FI251" s="246"/>
      <c r="FJ251" s="246"/>
      <c r="FK251" s="246"/>
      <c r="FL251" s="246"/>
      <c r="FM251" s="246"/>
      <c r="FN251" s="246"/>
      <c r="FO251" s="246"/>
      <c r="FP251" s="246"/>
      <c r="FQ251" s="246"/>
      <c r="FR251" s="246"/>
      <c r="FS251" s="246"/>
      <c r="FT251" s="246"/>
      <c r="FU251" s="246"/>
      <c r="FV251" s="246"/>
      <c r="FW251" s="246"/>
      <c r="FX251" s="246"/>
      <c r="FY251" s="246"/>
      <c r="FZ251" s="246"/>
      <c r="GA251" s="246"/>
      <c r="GB251" s="246"/>
      <c r="GC251" s="246"/>
      <c r="GD251" s="246"/>
      <c r="GE251" s="246"/>
      <c r="GF251" s="246"/>
      <c r="GG251" s="246"/>
      <c r="GH251" s="246"/>
      <c r="GI251" s="246"/>
      <c r="GJ251" s="246"/>
      <c r="GK251" s="246"/>
      <c r="GL251" s="246"/>
      <c r="GM251" s="246"/>
      <c r="GN251" s="246"/>
      <c r="GO251" s="246"/>
      <c r="GP251" s="246"/>
      <c r="GQ251" s="246"/>
      <c r="GR251" s="246"/>
      <c r="GS251" s="246"/>
      <c r="GT251" s="246"/>
      <c r="GU251" s="246"/>
      <c r="GV251" s="246"/>
      <c r="GW251" s="246"/>
      <c r="GX251" s="246"/>
      <c r="GY251" s="246"/>
      <c r="GZ251" s="246"/>
      <c r="HA251" s="246"/>
      <c r="HB251" s="246"/>
      <c r="HC251" s="246"/>
      <c r="HD251" s="246"/>
      <c r="HE251" s="246"/>
      <c r="HF251" s="246"/>
      <c r="HG251" s="246"/>
      <c r="HH251" s="246"/>
      <c r="HI251" s="246"/>
      <c r="HJ251" s="246"/>
      <c r="HK251" s="246"/>
      <c r="HL251" s="246"/>
      <c r="HM251" s="246"/>
      <c r="HN251" s="246"/>
      <c r="HO251" s="246"/>
      <c r="HP251" s="246"/>
      <c r="HQ251" s="246"/>
      <c r="HR251" s="246"/>
      <c r="HS251" s="246"/>
      <c r="HT251" s="246"/>
      <c r="HU251" s="246"/>
      <c r="HV251" s="246"/>
      <c r="HW251" s="246"/>
      <c r="HX251" s="246"/>
      <c r="HY251" s="246"/>
      <c r="HZ251" s="246"/>
      <c r="IA251" s="246"/>
      <c r="IB251" s="246"/>
      <c r="IC251" s="246"/>
      <c r="ID251" s="246"/>
      <c r="IE251" s="246"/>
      <c r="IF251" s="246"/>
      <c r="IG251" s="246"/>
      <c r="IH251" s="246"/>
      <c r="II251" s="246"/>
      <c r="IJ251" s="246"/>
      <c r="IK251" s="246"/>
      <c r="IL251" s="246"/>
      <c r="IM251" s="246"/>
      <c r="IN251" s="246"/>
      <c r="IO251" s="246"/>
      <c r="IP251" s="246"/>
      <c r="IQ251" s="246"/>
      <c r="IR251" s="246"/>
      <c r="IS251" s="246"/>
      <c r="IT251" s="246"/>
      <c r="IU251" s="246"/>
      <c r="IV251" s="246"/>
    </row>
    <row r="252" spans="1:256" s="251" customFormat="1">
      <c r="A252" s="82" t="s">
        <v>597</v>
      </c>
      <c r="B252" s="63">
        <v>4.5999999999999996</v>
      </c>
      <c r="C252" s="63">
        <v>6.25</v>
      </c>
      <c r="D252" s="63">
        <v>2</v>
      </c>
      <c r="E252" s="63">
        <v>1.122222222</v>
      </c>
      <c r="F252" s="63">
        <v>0.92467326000000005</v>
      </c>
      <c r="G252" s="82">
        <v>21</v>
      </c>
      <c r="H252" s="82">
        <v>3</v>
      </c>
      <c r="I252" s="246"/>
      <c r="J252" s="82" t="s">
        <v>527</v>
      </c>
      <c r="K252" s="270">
        <f t="shared" ref="K252:Q252" si="27">AVERAGE(B269:B284)</f>
        <v>4.25</v>
      </c>
      <c r="L252" s="270">
        <f t="shared" si="27"/>
        <v>6.6535714285714294</v>
      </c>
      <c r="M252" s="270">
        <f t="shared" si="27"/>
        <v>2.3125</v>
      </c>
      <c r="N252" s="270">
        <f t="shared" si="27"/>
        <v>1.2646701390624999</v>
      </c>
      <c r="O252" s="270">
        <f t="shared" si="27"/>
        <v>1.1747465960691859</v>
      </c>
      <c r="P252" s="270">
        <f t="shared" si="27"/>
        <v>16.6875</v>
      </c>
      <c r="Q252" s="270">
        <f t="shared" si="27"/>
        <v>2.4375</v>
      </c>
      <c r="R252" s="270"/>
      <c r="S252" s="246"/>
      <c r="T252" s="246"/>
      <c r="U252" s="246"/>
      <c r="V252" s="246"/>
      <c r="W252" s="246"/>
      <c r="X252" s="246"/>
      <c r="Y252" s="246"/>
      <c r="Z252" s="246"/>
      <c r="AA252" s="246"/>
      <c r="AB252" s="246"/>
      <c r="AC252" s="246"/>
      <c r="AD252" s="246"/>
      <c r="AE252" s="246"/>
      <c r="AF252" s="246"/>
      <c r="AG252" s="246"/>
      <c r="AH252" s="246"/>
      <c r="AI252" s="246"/>
      <c r="AJ252" s="246"/>
      <c r="AK252" s="246"/>
      <c r="AL252" s="246"/>
      <c r="AM252" s="246"/>
      <c r="AN252" s="246"/>
      <c r="AO252" s="246"/>
      <c r="AP252" s="246"/>
      <c r="AQ252" s="246"/>
      <c r="AR252" s="246"/>
      <c r="AS252" s="246"/>
      <c r="AT252" s="246"/>
      <c r="AU252" s="246"/>
      <c r="AV252" s="246"/>
      <c r="AW252" s="246"/>
      <c r="AX252" s="246"/>
      <c r="AY252" s="246"/>
      <c r="AZ252" s="246"/>
      <c r="BA252" s="246"/>
      <c r="BB252" s="246"/>
      <c r="BC252" s="246"/>
      <c r="BD252" s="246"/>
      <c r="BE252" s="246"/>
      <c r="BF252" s="246"/>
      <c r="BG252" s="246"/>
      <c r="BH252" s="246"/>
      <c r="BI252" s="246"/>
      <c r="BJ252" s="246"/>
      <c r="BK252" s="246"/>
      <c r="BL252" s="246"/>
      <c r="BM252" s="246"/>
      <c r="BN252" s="246"/>
      <c r="BO252" s="246"/>
      <c r="BP252" s="246"/>
      <c r="BQ252" s="246"/>
      <c r="BR252" s="246"/>
      <c r="BS252" s="246"/>
      <c r="BT252" s="246"/>
      <c r="BU252" s="246"/>
      <c r="BV252" s="246"/>
      <c r="BW252" s="246"/>
      <c r="BX252" s="246"/>
      <c r="BY252" s="246"/>
      <c r="BZ252" s="246"/>
      <c r="CA252" s="246"/>
      <c r="CB252" s="246"/>
      <c r="CC252" s="246"/>
      <c r="CD252" s="246"/>
      <c r="CE252" s="246"/>
      <c r="CF252" s="246"/>
      <c r="CG252" s="246"/>
      <c r="CH252" s="246"/>
      <c r="CI252" s="246"/>
      <c r="CJ252" s="246"/>
      <c r="CK252" s="246"/>
      <c r="CL252" s="246"/>
      <c r="CM252" s="246"/>
      <c r="CN252" s="246"/>
      <c r="CO252" s="246"/>
      <c r="CP252" s="246"/>
      <c r="CQ252" s="246"/>
      <c r="CR252" s="246"/>
      <c r="CS252" s="246"/>
      <c r="CT252" s="246"/>
      <c r="CU252" s="246"/>
      <c r="CV252" s="246"/>
      <c r="CW252" s="246"/>
      <c r="CX252" s="246"/>
      <c r="CY252" s="246"/>
      <c r="CZ252" s="246"/>
      <c r="DA252" s="246"/>
      <c r="DB252" s="246"/>
      <c r="DC252" s="246"/>
      <c r="DD252" s="246"/>
      <c r="DE252" s="246"/>
      <c r="DF252" s="246"/>
      <c r="DG252" s="246"/>
      <c r="DH252" s="246"/>
      <c r="DI252" s="246"/>
      <c r="DJ252" s="246"/>
      <c r="DK252" s="246"/>
      <c r="DL252" s="246"/>
      <c r="DM252" s="246"/>
      <c r="DN252" s="246"/>
      <c r="DO252" s="246"/>
      <c r="DP252" s="246"/>
      <c r="DQ252" s="246"/>
      <c r="DR252" s="246"/>
      <c r="DS252" s="246"/>
      <c r="DT252" s="246"/>
      <c r="DU252" s="246"/>
      <c r="DV252" s="246"/>
      <c r="DW252" s="246"/>
      <c r="DX252" s="246"/>
      <c r="DY252" s="246"/>
      <c r="DZ252" s="246"/>
      <c r="EA252" s="246"/>
      <c r="EB252" s="246"/>
      <c r="EC252" s="246"/>
      <c r="ED252" s="246"/>
      <c r="EE252" s="246"/>
      <c r="EF252" s="246"/>
      <c r="EG252" s="246"/>
      <c r="EH252" s="246"/>
      <c r="EI252" s="246"/>
      <c r="EJ252" s="246"/>
      <c r="EK252" s="246"/>
      <c r="EL252" s="246"/>
      <c r="EM252" s="246"/>
      <c r="EN252" s="246"/>
      <c r="EO252" s="246"/>
      <c r="EP252" s="246"/>
      <c r="EQ252" s="246"/>
      <c r="ER252" s="246"/>
      <c r="ES252" s="246"/>
      <c r="ET252" s="246"/>
      <c r="EU252" s="246"/>
      <c r="EV252" s="246"/>
      <c r="EW252" s="246"/>
      <c r="EX252" s="246"/>
      <c r="EY252" s="246"/>
      <c r="EZ252" s="246"/>
      <c r="FA252" s="246"/>
      <c r="FB252" s="246"/>
      <c r="FC252" s="246"/>
      <c r="FD252" s="246"/>
      <c r="FE252" s="246"/>
      <c r="FF252" s="246"/>
      <c r="FG252" s="246"/>
      <c r="FH252" s="246"/>
      <c r="FI252" s="246"/>
      <c r="FJ252" s="246"/>
      <c r="FK252" s="246"/>
      <c r="FL252" s="246"/>
      <c r="FM252" s="246"/>
      <c r="FN252" s="246"/>
      <c r="FO252" s="246"/>
      <c r="FP252" s="246"/>
      <c r="FQ252" s="246"/>
      <c r="FR252" s="246"/>
      <c r="FS252" s="246"/>
      <c r="FT252" s="246"/>
      <c r="FU252" s="246"/>
      <c r="FV252" s="246"/>
      <c r="FW252" s="246"/>
      <c r="FX252" s="246"/>
      <c r="FY252" s="246"/>
      <c r="FZ252" s="246"/>
      <c r="GA252" s="246"/>
      <c r="GB252" s="246"/>
      <c r="GC252" s="246"/>
      <c r="GD252" s="246"/>
      <c r="GE252" s="246"/>
      <c r="GF252" s="246"/>
      <c r="GG252" s="246"/>
      <c r="GH252" s="246"/>
      <c r="GI252" s="246"/>
      <c r="GJ252" s="246"/>
      <c r="GK252" s="246"/>
      <c r="GL252" s="246"/>
      <c r="GM252" s="246"/>
      <c r="GN252" s="246"/>
      <c r="GO252" s="246"/>
      <c r="GP252" s="246"/>
      <c r="GQ252" s="246"/>
      <c r="GR252" s="246"/>
      <c r="GS252" s="246"/>
      <c r="GT252" s="246"/>
      <c r="GU252" s="246"/>
      <c r="GV252" s="246"/>
      <c r="GW252" s="246"/>
      <c r="GX252" s="246"/>
      <c r="GY252" s="246"/>
      <c r="GZ252" s="246"/>
      <c r="HA252" s="246"/>
      <c r="HB252" s="246"/>
      <c r="HC252" s="246"/>
      <c r="HD252" s="246"/>
      <c r="HE252" s="246"/>
      <c r="HF252" s="246"/>
      <c r="HG252" s="246"/>
      <c r="HH252" s="246"/>
      <c r="HI252" s="246"/>
      <c r="HJ252" s="246"/>
      <c r="HK252" s="246"/>
      <c r="HL252" s="246"/>
      <c r="HM252" s="246"/>
      <c r="HN252" s="246"/>
      <c r="HO252" s="246"/>
      <c r="HP252" s="246"/>
      <c r="HQ252" s="246"/>
      <c r="HR252" s="246"/>
      <c r="HS252" s="246"/>
      <c r="HT252" s="246"/>
      <c r="HU252" s="246"/>
      <c r="HV252" s="246"/>
      <c r="HW252" s="246"/>
      <c r="HX252" s="246"/>
      <c r="HY252" s="246"/>
      <c r="HZ252" s="246"/>
      <c r="IA252" s="246"/>
      <c r="IB252" s="246"/>
      <c r="IC252" s="246"/>
      <c r="ID252" s="246"/>
      <c r="IE252" s="246"/>
      <c r="IF252" s="246"/>
      <c r="IG252" s="246"/>
      <c r="IH252" s="246"/>
      <c r="II252" s="246"/>
      <c r="IJ252" s="246"/>
      <c r="IK252" s="246"/>
      <c r="IL252" s="246"/>
      <c r="IM252" s="246"/>
      <c r="IN252" s="246"/>
      <c r="IO252" s="246"/>
      <c r="IP252" s="246"/>
      <c r="IQ252" s="246"/>
      <c r="IR252" s="246"/>
      <c r="IS252" s="246"/>
      <c r="IT252" s="246"/>
      <c r="IU252" s="246"/>
      <c r="IV252" s="246"/>
    </row>
    <row r="253" spans="1:256" s="271" customFormat="1">
      <c r="A253" s="270" t="s">
        <v>590</v>
      </c>
      <c r="B253" s="270">
        <v>5</v>
      </c>
      <c r="C253" s="270">
        <v>7</v>
      </c>
      <c r="D253" s="270">
        <v>3</v>
      </c>
      <c r="E253" s="270">
        <v>1.2855555999999999</v>
      </c>
      <c r="F253" s="271">
        <v>1.9428136600000001</v>
      </c>
      <c r="G253" s="270">
        <v>15</v>
      </c>
      <c r="H253" s="270">
        <v>2</v>
      </c>
      <c r="I253" s="270"/>
      <c r="J253" s="254" t="s">
        <v>149</v>
      </c>
      <c r="K253" s="63">
        <v>3.2</v>
      </c>
      <c r="L253" s="63">
        <v>3.5</v>
      </c>
      <c r="M253" s="63">
        <v>1</v>
      </c>
      <c r="N253" s="63">
        <v>1</v>
      </c>
      <c r="O253" s="63" t="s">
        <v>18</v>
      </c>
      <c r="P253" s="63">
        <v>6</v>
      </c>
      <c r="Q253" s="254">
        <v>1</v>
      </c>
      <c r="R253" s="270"/>
      <c r="S253" s="270"/>
      <c r="T253" s="270"/>
      <c r="U253" s="270"/>
      <c r="V253" s="270"/>
      <c r="W253" s="270"/>
      <c r="X253" s="270"/>
      <c r="Y253" s="270"/>
      <c r="Z253" s="270"/>
      <c r="AA253" s="270"/>
      <c r="AB253" s="270"/>
      <c r="AC253" s="270"/>
      <c r="AD253" s="270"/>
      <c r="AE253" s="270"/>
      <c r="AF253" s="270"/>
      <c r="AG253" s="270"/>
      <c r="AH253" s="270"/>
      <c r="AI253" s="270"/>
      <c r="AJ253" s="270"/>
      <c r="AK253" s="270"/>
      <c r="AL253" s="270"/>
      <c r="AM253" s="270"/>
      <c r="AN253" s="270"/>
      <c r="AO253" s="270"/>
      <c r="AP253" s="270"/>
      <c r="AQ253" s="270"/>
      <c r="AR253" s="270"/>
      <c r="AS253" s="270"/>
      <c r="AT253" s="270"/>
      <c r="AU253" s="270"/>
      <c r="AV253" s="270"/>
      <c r="AW253" s="270"/>
      <c r="AX253" s="270"/>
      <c r="AY253" s="270"/>
      <c r="AZ253" s="270"/>
      <c r="BA253" s="270"/>
      <c r="BB253" s="270"/>
      <c r="BC253" s="270"/>
      <c r="BD253" s="270"/>
      <c r="BE253" s="270"/>
      <c r="BF253" s="270"/>
      <c r="BG253" s="270"/>
      <c r="BH253" s="270"/>
      <c r="BI253" s="270"/>
      <c r="BJ253" s="270"/>
      <c r="BK253" s="270"/>
      <c r="BL253" s="270"/>
      <c r="BM253" s="270"/>
      <c r="BN253" s="270"/>
      <c r="BO253" s="270"/>
      <c r="BP253" s="270"/>
      <c r="BQ253" s="270"/>
      <c r="BR253" s="270"/>
      <c r="BS253" s="270"/>
      <c r="BT253" s="270"/>
      <c r="BU253" s="270"/>
      <c r="BV253" s="270"/>
      <c r="BW253" s="270"/>
      <c r="BX253" s="270"/>
      <c r="BY253" s="270"/>
      <c r="BZ253" s="270"/>
      <c r="CA253" s="270"/>
      <c r="CB253" s="270"/>
      <c r="CC253" s="270"/>
      <c r="CD253" s="270"/>
      <c r="CE253" s="270"/>
      <c r="CF253" s="270"/>
      <c r="CG253" s="270"/>
      <c r="CH253" s="270"/>
      <c r="CI253" s="270"/>
      <c r="CJ253" s="270"/>
      <c r="CK253" s="270"/>
      <c r="CL253" s="270"/>
      <c r="CM253" s="270"/>
      <c r="CN253" s="270"/>
      <c r="CO253" s="270"/>
      <c r="CP253" s="270"/>
      <c r="CQ253" s="270"/>
      <c r="CR253" s="270"/>
      <c r="CS253" s="270"/>
      <c r="CT253" s="270"/>
      <c r="CU253" s="270"/>
      <c r="CV253" s="270"/>
      <c r="CW253" s="270"/>
      <c r="CX253" s="270"/>
      <c r="CY253" s="270"/>
      <c r="CZ253" s="270"/>
      <c r="DA253" s="270"/>
      <c r="DB253" s="270"/>
      <c r="DC253" s="270"/>
      <c r="DD253" s="270"/>
      <c r="DE253" s="270"/>
      <c r="DF253" s="270"/>
      <c r="DG253" s="270"/>
      <c r="DH253" s="270"/>
      <c r="DI253" s="270"/>
      <c r="DJ253" s="270"/>
      <c r="DK253" s="270"/>
      <c r="DL253" s="270"/>
      <c r="DM253" s="270"/>
      <c r="DN253" s="270"/>
      <c r="DO253" s="270"/>
      <c r="DP253" s="270"/>
      <c r="DQ253" s="270"/>
      <c r="DR253" s="270"/>
      <c r="DS253" s="270"/>
      <c r="DT253" s="270"/>
      <c r="DU253" s="270"/>
      <c r="DV253" s="270"/>
      <c r="DW253" s="270"/>
      <c r="DX253" s="270"/>
      <c r="DY253" s="270"/>
      <c r="DZ253" s="270"/>
      <c r="EA253" s="270"/>
      <c r="EB253" s="270"/>
      <c r="EC253" s="270"/>
      <c r="ED253" s="270"/>
      <c r="EE253" s="270"/>
      <c r="EF253" s="270"/>
      <c r="EG253" s="270"/>
      <c r="EH253" s="270"/>
      <c r="EI253" s="270"/>
      <c r="EJ253" s="270"/>
      <c r="EK253" s="270"/>
      <c r="EL253" s="270"/>
      <c r="EM253" s="270"/>
      <c r="EN253" s="270"/>
      <c r="EO253" s="270"/>
      <c r="EP253" s="270"/>
      <c r="EQ253" s="270"/>
      <c r="ER253" s="270"/>
      <c r="ES253" s="270"/>
      <c r="ET253" s="270"/>
      <c r="EU253" s="270"/>
      <c r="EV253" s="270"/>
      <c r="EW253" s="270"/>
      <c r="EX253" s="270"/>
      <c r="EY253" s="270"/>
      <c r="EZ253" s="270"/>
      <c r="FA253" s="270"/>
      <c r="FB253" s="270"/>
      <c r="FC253" s="270"/>
      <c r="FD253" s="270"/>
      <c r="FE253" s="270"/>
      <c r="FF253" s="270"/>
      <c r="FG253" s="270"/>
      <c r="FH253" s="270"/>
      <c r="FI253" s="270"/>
      <c r="FJ253" s="270"/>
      <c r="FK253" s="270"/>
      <c r="FL253" s="270"/>
      <c r="FM253" s="270"/>
      <c r="FN253" s="270"/>
      <c r="FO253" s="270"/>
      <c r="FP253" s="270"/>
      <c r="FQ253" s="270"/>
      <c r="FR253" s="270"/>
      <c r="FS253" s="270"/>
      <c r="FT253" s="270"/>
      <c r="FU253" s="270"/>
      <c r="FV253" s="270"/>
      <c r="FW253" s="270"/>
      <c r="FX253" s="270"/>
      <c r="FY253" s="270"/>
      <c r="FZ253" s="270"/>
      <c r="GA253" s="270"/>
      <c r="GB253" s="270"/>
      <c r="GC253" s="270"/>
      <c r="GD253" s="270"/>
      <c r="GE253" s="270"/>
      <c r="GF253" s="270"/>
      <c r="GG253" s="270"/>
      <c r="GH253" s="270"/>
      <c r="GI253" s="270"/>
      <c r="GJ253" s="270"/>
      <c r="GK253" s="270"/>
      <c r="GL253" s="270"/>
      <c r="GM253" s="270"/>
      <c r="GN253" s="270"/>
      <c r="GO253" s="270"/>
      <c r="GP253" s="270"/>
      <c r="GQ253" s="270"/>
      <c r="GR253" s="270"/>
      <c r="GS253" s="270"/>
      <c r="GT253" s="270"/>
      <c r="GU253" s="270"/>
      <c r="GV253" s="270"/>
      <c r="GW253" s="270"/>
      <c r="GX253" s="270"/>
      <c r="GY253" s="270"/>
      <c r="GZ253" s="270"/>
      <c r="HA253" s="270"/>
      <c r="HB253" s="270"/>
      <c r="HC253" s="270"/>
      <c r="HD253" s="270"/>
      <c r="HE253" s="270"/>
      <c r="HF253" s="270"/>
      <c r="HG253" s="270"/>
      <c r="HH253" s="270"/>
      <c r="HI253" s="270"/>
      <c r="HJ253" s="270"/>
      <c r="HK253" s="270"/>
      <c r="HL253" s="270"/>
      <c r="HM253" s="270"/>
      <c r="HN253" s="270"/>
      <c r="HO253" s="270"/>
      <c r="HP253" s="270"/>
      <c r="HQ253" s="270"/>
      <c r="HR253" s="270"/>
      <c r="HS253" s="270"/>
      <c r="HT253" s="270"/>
      <c r="HU253" s="270"/>
      <c r="HV253" s="270"/>
      <c r="HW253" s="270"/>
      <c r="HX253" s="270"/>
      <c r="HY253" s="270"/>
      <c r="HZ253" s="270"/>
      <c r="IA253" s="270"/>
      <c r="IB253" s="270"/>
      <c r="IC253" s="270"/>
      <c r="ID253" s="270"/>
      <c r="IE253" s="270"/>
      <c r="IF253" s="270"/>
      <c r="IG253" s="270"/>
      <c r="IH253" s="270"/>
      <c r="II253" s="270"/>
      <c r="IJ253" s="270"/>
      <c r="IK253" s="270"/>
      <c r="IL253" s="270"/>
      <c r="IM253" s="270"/>
      <c r="IN253" s="270"/>
      <c r="IO253" s="270"/>
      <c r="IP253" s="270"/>
      <c r="IQ253" s="270"/>
      <c r="IR253" s="270"/>
      <c r="IS253" s="270"/>
      <c r="IT253" s="270"/>
      <c r="IU253" s="270"/>
      <c r="IV253" s="270"/>
    </row>
    <row r="254" spans="1:256" s="271" customFormat="1">
      <c r="A254" s="270" t="s">
        <v>590</v>
      </c>
      <c r="B254" s="271">
        <v>0.5</v>
      </c>
      <c r="C254" s="271">
        <v>3</v>
      </c>
      <c r="D254" s="271">
        <v>2</v>
      </c>
      <c r="E254" s="271">
        <v>1.4444444439999999</v>
      </c>
      <c r="F254" s="271">
        <v>1.0482123999999999</v>
      </c>
      <c r="G254" s="271">
        <v>20</v>
      </c>
      <c r="H254" s="270">
        <v>4</v>
      </c>
      <c r="I254" s="270"/>
      <c r="J254" s="82" t="s">
        <v>345</v>
      </c>
      <c r="K254" s="63">
        <v>2.2000000000000002</v>
      </c>
      <c r="L254" s="63">
        <v>4.8</v>
      </c>
      <c r="M254" s="63">
        <v>3</v>
      </c>
      <c r="N254" s="63">
        <v>1.3125</v>
      </c>
      <c r="O254" s="63">
        <v>1.27118591</v>
      </c>
      <c r="P254" s="63">
        <v>17</v>
      </c>
      <c r="Q254" s="109">
        <v>1</v>
      </c>
      <c r="R254" s="270"/>
      <c r="S254" s="270"/>
      <c r="T254" s="270"/>
      <c r="U254" s="270"/>
      <c r="V254" s="270"/>
      <c r="W254" s="270"/>
      <c r="X254" s="270"/>
      <c r="Y254" s="270"/>
      <c r="Z254" s="270"/>
      <c r="AA254" s="270"/>
      <c r="AB254" s="270"/>
      <c r="AC254" s="270"/>
      <c r="AD254" s="270"/>
      <c r="AE254" s="270"/>
      <c r="AF254" s="270"/>
      <c r="AG254" s="270"/>
      <c r="AH254" s="270"/>
      <c r="AI254" s="270"/>
      <c r="AJ254" s="270"/>
      <c r="AK254" s="270"/>
      <c r="AL254" s="270"/>
      <c r="AM254" s="270"/>
      <c r="AN254" s="270"/>
      <c r="AO254" s="270"/>
      <c r="AP254" s="270"/>
      <c r="AQ254" s="270"/>
      <c r="AR254" s="270"/>
      <c r="AS254" s="270"/>
      <c r="AT254" s="270"/>
      <c r="AU254" s="270"/>
      <c r="AV254" s="270"/>
      <c r="AW254" s="270"/>
      <c r="AX254" s="270"/>
      <c r="AY254" s="270"/>
      <c r="AZ254" s="270"/>
      <c r="BA254" s="270"/>
      <c r="BB254" s="270"/>
      <c r="BC254" s="270"/>
      <c r="BD254" s="270"/>
      <c r="BE254" s="270"/>
      <c r="BF254" s="270"/>
      <c r="BG254" s="270"/>
      <c r="BH254" s="270"/>
      <c r="BI254" s="270"/>
      <c r="BJ254" s="270"/>
      <c r="BK254" s="270"/>
      <c r="BL254" s="270"/>
      <c r="BM254" s="270"/>
      <c r="BN254" s="270"/>
      <c r="BO254" s="270"/>
      <c r="BP254" s="270"/>
      <c r="BQ254" s="270"/>
      <c r="BR254" s="270"/>
      <c r="BS254" s="270"/>
      <c r="BT254" s="270"/>
      <c r="BU254" s="270"/>
      <c r="BV254" s="270"/>
      <c r="BW254" s="270"/>
      <c r="BX254" s="270"/>
      <c r="BY254" s="270"/>
      <c r="BZ254" s="270"/>
      <c r="CA254" s="270"/>
      <c r="CB254" s="270"/>
      <c r="CC254" s="270"/>
      <c r="CD254" s="270"/>
      <c r="CE254" s="270"/>
      <c r="CF254" s="270"/>
      <c r="CG254" s="270"/>
      <c r="CH254" s="270"/>
      <c r="CI254" s="270"/>
      <c r="CJ254" s="270"/>
      <c r="CK254" s="270"/>
      <c r="CL254" s="270"/>
      <c r="CM254" s="270"/>
      <c r="CN254" s="270"/>
      <c r="CO254" s="270"/>
      <c r="CP254" s="270"/>
      <c r="CQ254" s="270"/>
      <c r="CR254" s="270"/>
      <c r="CS254" s="270"/>
      <c r="CT254" s="270"/>
      <c r="CU254" s="270"/>
      <c r="CV254" s="270"/>
      <c r="CW254" s="270"/>
      <c r="CX254" s="270"/>
      <c r="CY254" s="270"/>
      <c r="CZ254" s="270"/>
      <c r="DA254" s="270"/>
      <c r="DB254" s="270"/>
      <c r="DC254" s="270"/>
      <c r="DD254" s="270"/>
      <c r="DE254" s="270"/>
      <c r="DF254" s="270"/>
      <c r="DG254" s="270"/>
      <c r="DH254" s="270"/>
      <c r="DI254" s="270"/>
      <c r="DJ254" s="270"/>
      <c r="DK254" s="270"/>
      <c r="DL254" s="270"/>
      <c r="DM254" s="270"/>
      <c r="DN254" s="270"/>
      <c r="DO254" s="270"/>
      <c r="DP254" s="270"/>
      <c r="DQ254" s="270"/>
      <c r="DR254" s="270"/>
      <c r="DS254" s="270"/>
      <c r="DT254" s="270"/>
      <c r="DU254" s="270"/>
      <c r="DV254" s="270"/>
      <c r="DW254" s="270"/>
      <c r="DX254" s="270"/>
      <c r="DY254" s="270"/>
      <c r="DZ254" s="270"/>
      <c r="EA254" s="270"/>
      <c r="EB254" s="270"/>
      <c r="EC254" s="270"/>
      <c r="ED254" s="270"/>
      <c r="EE254" s="270"/>
      <c r="EF254" s="270"/>
      <c r="EG254" s="270"/>
      <c r="EH254" s="270"/>
      <c r="EI254" s="270"/>
      <c r="EJ254" s="270"/>
      <c r="EK254" s="270"/>
      <c r="EL254" s="270"/>
      <c r="EM254" s="270"/>
      <c r="EN254" s="270"/>
      <c r="EO254" s="270"/>
      <c r="EP254" s="270"/>
      <c r="EQ254" s="270"/>
      <c r="ER254" s="270"/>
      <c r="ES254" s="270"/>
      <c r="ET254" s="270"/>
      <c r="EU254" s="270"/>
      <c r="EV254" s="270"/>
      <c r="EW254" s="270"/>
      <c r="EX254" s="270"/>
      <c r="EY254" s="270"/>
      <c r="EZ254" s="270"/>
      <c r="FA254" s="270"/>
      <c r="FB254" s="270"/>
      <c r="FC254" s="270"/>
      <c r="FD254" s="270"/>
      <c r="FE254" s="270"/>
      <c r="FF254" s="270"/>
      <c r="FG254" s="270"/>
      <c r="FH254" s="270"/>
      <c r="FI254" s="270"/>
      <c r="FJ254" s="270"/>
      <c r="FK254" s="270"/>
      <c r="FL254" s="270"/>
      <c r="FM254" s="270"/>
      <c r="FN254" s="270"/>
      <c r="FO254" s="270"/>
      <c r="FP254" s="270"/>
      <c r="FQ254" s="270"/>
      <c r="FR254" s="270"/>
      <c r="FS254" s="270"/>
      <c r="FT254" s="270"/>
      <c r="FU254" s="270"/>
      <c r="FV254" s="270"/>
      <c r="FW254" s="270"/>
      <c r="FX254" s="270"/>
      <c r="FY254" s="270"/>
      <c r="FZ254" s="270"/>
      <c r="GA254" s="270"/>
      <c r="GB254" s="270"/>
      <c r="GC254" s="270"/>
      <c r="GD254" s="270"/>
      <c r="GE254" s="270"/>
      <c r="GF254" s="270"/>
      <c r="GG254" s="270"/>
      <c r="GH254" s="270"/>
      <c r="GI254" s="270"/>
      <c r="GJ254" s="270"/>
      <c r="GK254" s="270"/>
      <c r="GL254" s="270"/>
      <c r="GM254" s="270"/>
      <c r="GN254" s="270"/>
      <c r="GO254" s="270"/>
      <c r="GP254" s="270"/>
      <c r="GQ254" s="270"/>
      <c r="GR254" s="270"/>
      <c r="GS254" s="270"/>
      <c r="GT254" s="270"/>
      <c r="GU254" s="270"/>
      <c r="GV254" s="270"/>
      <c r="GW254" s="270"/>
      <c r="GX254" s="270"/>
      <c r="GY254" s="270"/>
      <c r="GZ254" s="270"/>
      <c r="HA254" s="270"/>
      <c r="HB254" s="270"/>
      <c r="HC254" s="270"/>
      <c r="HD254" s="270"/>
      <c r="HE254" s="270"/>
      <c r="HF254" s="270"/>
      <c r="HG254" s="270"/>
      <c r="HH254" s="270"/>
      <c r="HI254" s="270"/>
      <c r="HJ254" s="270"/>
      <c r="HK254" s="270"/>
      <c r="HL254" s="270"/>
      <c r="HM254" s="270"/>
      <c r="HN254" s="270"/>
      <c r="HO254" s="270"/>
      <c r="HP254" s="270"/>
      <c r="HQ254" s="270"/>
      <c r="HR254" s="270"/>
      <c r="HS254" s="270"/>
      <c r="HT254" s="270"/>
      <c r="HU254" s="270"/>
      <c r="HV254" s="270"/>
      <c r="HW254" s="270"/>
      <c r="HX254" s="270"/>
      <c r="HY254" s="270"/>
      <c r="HZ254" s="270"/>
      <c r="IA254" s="270"/>
      <c r="IB254" s="270"/>
      <c r="IC254" s="270"/>
      <c r="ID254" s="270"/>
      <c r="IE254" s="270"/>
      <c r="IF254" s="270"/>
      <c r="IG254" s="270"/>
      <c r="IH254" s="270"/>
      <c r="II254" s="270"/>
      <c r="IJ254" s="270"/>
      <c r="IK254" s="270"/>
      <c r="IL254" s="270"/>
      <c r="IM254" s="270"/>
      <c r="IN254" s="270"/>
      <c r="IO254" s="270"/>
      <c r="IP254" s="270"/>
      <c r="IQ254" s="270"/>
      <c r="IR254" s="270"/>
      <c r="IS254" s="270"/>
      <c r="IT254" s="270"/>
      <c r="IU254" s="270"/>
      <c r="IV254" s="270"/>
    </row>
    <row r="255" spans="1:256" s="271" customFormat="1">
      <c r="A255" s="270" t="s">
        <v>590</v>
      </c>
      <c r="B255" s="271">
        <v>1.4</v>
      </c>
      <c r="C255" s="271">
        <v>2.6</v>
      </c>
      <c r="D255" s="271">
        <v>1</v>
      </c>
      <c r="E255" s="271">
        <v>1.172222222</v>
      </c>
      <c r="F255" s="271">
        <v>2.2120339100000002</v>
      </c>
      <c r="G255" s="271">
        <v>17</v>
      </c>
      <c r="H255" s="270">
        <v>2</v>
      </c>
      <c r="I255" s="270"/>
      <c r="J255" s="270"/>
      <c r="K255" s="270"/>
      <c r="L255" s="270"/>
      <c r="M255" s="270"/>
      <c r="N255" s="270"/>
      <c r="O255" s="270"/>
      <c r="P255" s="270"/>
      <c r="Q255" s="270"/>
      <c r="R255" s="270"/>
      <c r="S255" s="270"/>
      <c r="T255" s="270"/>
      <c r="U255" s="270"/>
      <c r="V255" s="270"/>
      <c r="W255" s="270"/>
      <c r="X255" s="270"/>
      <c r="Y255" s="270"/>
      <c r="Z255" s="270"/>
      <c r="AA255" s="270"/>
      <c r="AB255" s="270"/>
      <c r="AC255" s="270"/>
      <c r="AD255" s="270"/>
      <c r="AE255" s="270"/>
      <c r="AF255" s="270"/>
      <c r="AG255" s="270"/>
      <c r="AH255" s="270"/>
      <c r="AI255" s="270"/>
      <c r="AJ255" s="270"/>
      <c r="AK255" s="270"/>
      <c r="AL255" s="270"/>
      <c r="AM255" s="270"/>
      <c r="AN255" s="270"/>
      <c r="AO255" s="270"/>
      <c r="AP255" s="270"/>
      <c r="AQ255" s="270"/>
      <c r="AR255" s="270"/>
      <c r="AS255" s="270"/>
      <c r="AT255" s="270"/>
      <c r="AU255" s="270"/>
      <c r="AV255" s="270"/>
      <c r="AW255" s="270"/>
      <c r="AX255" s="270"/>
      <c r="AY255" s="270"/>
      <c r="AZ255" s="270"/>
      <c r="BA255" s="270"/>
      <c r="BB255" s="270"/>
      <c r="BC255" s="270"/>
      <c r="BD255" s="270"/>
      <c r="BE255" s="270"/>
      <c r="BF255" s="270"/>
      <c r="BG255" s="270"/>
      <c r="BH255" s="270"/>
      <c r="BI255" s="270"/>
      <c r="BJ255" s="270"/>
      <c r="BK255" s="270"/>
      <c r="BL255" s="270"/>
      <c r="BM255" s="270"/>
      <c r="BN255" s="270"/>
      <c r="BO255" s="270"/>
      <c r="BP255" s="270"/>
      <c r="BQ255" s="270"/>
      <c r="BR255" s="270"/>
      <c r="BS255" s="270"/>
      <c r="BT255" s="270"/>
      <c r="BU255" s="270"/>
      <c r="BV255" s="270"/>
      <c r="BW255" s="270"/>
      <c r="BX255" s="270"/>
      <c r="BY255" s="270"/>
      <c r="BZ255" s="270"/>
      <c r="CA255" s="270"/>
      <c r="CB255" s="270"/>
      <c r="CC255" s="270"/>
      <c r="CD255" s="270"/>
      <c r="CE255" s="270"/>
      <c r="CF255" s="270"/>
      <c r="CG255" s="270"/>
      <c r="CH255" s="270"/>
      <c r="CI255" s="270"/>
      <c r="CJ255" s="270"/>
      <c r="CK255" s="270"/>
      <c r="CL255" s="270"/>
      <c r="CM255" s="270"/>
      <c r="CN255" s="270"/>
      <c r="CO255" s="270"/>
      <c r="CP255" s="270"/>
      <c r="CQ255" s="270"/>
      <c r="CR255" s="270"/>
      <c r="CS255" s="270"/>
      <c r="CT255" s="270"/>
      <c r="CU255" s="270"/>
      <c r="CV255" s="270"/>
      <c r="CW255" s="270"/>
      <c r="CX255" s="270"/>
      <c r="CY255" s="270"/>
      <c r="CZ255" s="270"/>
      <c r="DA255" s="270"/>
      <c r="DB255" s="270"/>
      <c r="DC255" s="270"/>
      <c r="DD255" s="270"/>
      <c r="DE255" s="270"/>
      <c r="DF255" s="270"/>
      <c r="DG255" s="270"/>
      <c r="DH255" s="270"/>
      <c r="DI255" s="270"/>
      <c r="DJ255" s="270"/>
      <c r="DK255" s="270"/>
      <c r="DL255" s="270"/>
      <c r="DM255" s="270"/>
      <c r="DN255" s="270"/>
      <c r="DO255" s="270"/>
      <c r="DP255" s="270"/>
      <c r="DQ255" s="270"/>
      <c r="DR255" s="270"/>
      <c r="DS255" s="270"/>
      <c r="DT255" s="270"/>
      <c r="DU255" s="270"/>
      <c r="DV255" s="270"/>
      <c r="DW255" s="270"/>
      <c r="DX255" s="270"/>
      <c r="DY255" s="270"/>
      <c r="DZ255" s="270"/>
      <c r="EA255" s="270"/>
      <c r="EB255" s="270"/>
      <c r="EC255" s="270"/>
      <c r="ED255" s="270"/>
      <c r="EE255" s="270"/>
      <c r="EF255" s="270"/>
      <c r="EG255" s="270"/>
      <c r="EH255" s="270"/>
      <c r="EI255" s="270"/>
      <c r="EJ255" s="270"/>
      <c r="EK255" s="270"/>
      <c r="EL255" s="270"/>
      <c r="EM255" s="270"/>
      <c r="EN255" s="270"/>
      <c r="EO255" s="270"/>
      <c r="EP255" s="270"/>
      <c r="EQ255" s="270"/>
      <c r="ER255" s="270"/>
      <c r="ES255" s="270"/>
      <c r="ET255" s="270"/>
      <c r="EU255" s="270"/>
      <c r="EV255" s="270"/>
      <c r="EW255" s="270"/>
      <c r="EX255" s="270"/>
      <c r="EY255" s="270"/>
      <c r="EZ255" s="270"/>
      <c r="FA255" s="270"/>
      <c r="FB255" s="270"/>
      <c r="FC255" s="270"/>
      <c r="FD255" s="270"/>
      <c r="FE255" s="270"/>
      <c r="FF255" s="270"/>
      <c r="FG255" s="270"/>
      <c r="FH255" s="270"/>
      <c r="FI255" s="270"/>
      <c r="FJ255" s="270"/>
      <c r="FK255" s="270"/>
      <c r="FL255" s="270"/>
      <c r="FM255" s="270"/>
      <c r="FN255" s="270"/>
      <c r="FO255" s="270"/>
      <c r="FP255" s="270"/>
      <c r="FQ255" s="270"/>
      <c r="FR255" s="270"/>
      <c r="FS255" s="270"/>
      <c r="FT255" s="270"/>
      <c r="FU255" s="270"/>
      <c r="FV255" s="270"/>
      <c r="FW255" s="270"/>
      <c r="FX255" s="270"/>
      <c r="FY255" s="270"/>
      <c r="FZ255" s="270"/>
      <c r="GA255" s="270"/>
      <c r="GB255" s="270"/>
      <c r="GC255" s="270"/>
      <c r="GD255" s="270"/>
      <c r="GE255" s="270"/>
      <c r="GF255" s="270"/>
      <c r="GG255" s="270"/>
      <c r="GH255" s="270"/>
      <c r="GI255" s="270"/>
      <c r="GJ255" s="270"/>
      <c r="GK255" s="270"/>
      <c r="GL255" s="270"/>
      <c r="GM255" s="270"/>
      <c r="GN255" s="270"/>
      <c r="GO255" s="270"/>
      <c r="GP255" s="270"/>
      <c r="GQ255" s="270"/>
      <c r="GR255" s="270"/>
      <c r="GS255" s="270"/>
      <c r="GT255" s="270"/>
      <c r="GU255" s="270"/>
      <c r="GV255" s="270"/>
      <c r="GW255" s="270"/>
      <c r="GX255" s="270"/>
      <c r="GY255" s="270"/>
      <c r="GZ255" s="270"/>
      <c r="HA255" s="270"/>
      <c r="HB255" s="270"/>
      <c r="HC255" s="270"/>
      <c r="HD255" s="270"/>
      <c r="HE255" s="270"/>
      <c r="HF255" s="270"/>
      <c r="HG255" s="270"/>
      <c r="HH255" s="270"/>
      <c r="HI255" s="270"/>
      <c r="HJ255" s="270"/>
      <c r="HK255" s="270"/>
      <c r="HL255" s="270"/>
      <c r="HM255" s="270"/>
      <c r="HN255" s="270"/>
      <c r="HO255" s="270"/>
      <c r="HP255" s="270"/>
      <c r="HQ255" s="270"/>
      <c r="HR255" s="270"/>
      <c r="HS255" s="270"/>
      <c r="HT255" s="270"/>
      <c r="HU255" s="270"/>
      <c r="HV255" s="270"/>
      <c r="HW255" s="270"/>
      <c r="HX255" s="270"/>
      <c r="HY255" s="270"/>
      <c r="HZ255" s="270"/>
      <c r="IA255" s="270"/>
      <c r="IB255" s="270"/>
      <c r="IC255" s="270"/>
      <c r="ID255" s="270"/>
      <c r="IE255" s="270"/>
      <c r="IF255" s="270"/>
      <c r="IG255" s="270"/>
      <c r="IH255" s="270"/>
      <c r="II255" s="270"/>
      <c r="IJ255" s="270"/>
      <c r="IK255" s="270"/>
      <c r="IL255" s="270"/>
      <c r="IM255" s="270"/>
      <c r="IN255" s="270"/>
      <c r="IO255" s="270"/>
      <c r="IP255" s="270"/>
      <c r="IQ255" s="270"/>
      <c r="IR255" s="270"/>
      <c r="IS255" s="270"/>
      <c r="IT255" s="270"/>
      <c r="IU255" s="270"/>
      <c r="IV255" s="270"/>
    </row>
    <row r="256" spans="1:256" s="271" customFormat="1">
      <c r="A256" s="270" t="s">
        <v>590</v>
      </c>
      <c r="B256" s="271">
        <v>2.2000000000000002</v>
      </c>
      <c r="C256" s="271">
        <v>4.8</v>
      </c>
      <c r="D256" s="271">
        <v>1</v>
      </c>
      <c r="E256" s="271">
        <v>1.3125</v>
      </c>
      <c r="F256" s="271">
        <v>1.27118591</v>
      </c>
      <c r="G256" s="271">
        <v>17</v>
      </c>
      <c r="H256" s="270">
        <v>2</v>
      </c>
      <c r="I256" s="270"/>
      <c r="J256" s="284"/>
      <c r="K256" s="284"/>
      <c r="L256" s="284"/>
      <c r="M256" s="284"/>
      <c r="N256" s="284"/>
      <c r="O256" s="284"/>
      <c r="P256" s="284"/>
      <c r="Q256" s="284"/>
      <c r="R256" s="284"/>
      <c r="S256" s="270"/>
      <c r="T256" s="270"/>
      <c r="U256" s="270"/>
      <c r="V256" s="270"/>
      <c r="W256" s="270"/>
      <c r="X256" s="270"/>
      <c r="Y256" s="270"/>
      <c r="Z256" s="270"/>
      <c r="AA256" s="270"/>
      <c r="AB256" s="270"/>
      <c r="AC256" s="270"/>
      <c r="AD256" s="270"/>
      <c r="AE256" s="270"/>
      <c r="AF256" s="270"/>
      <c r="AG256" s="270"/>
      <c r="AH256" s="270"/>
      <c r="AI256" s="270"/>
      <c r="AJ256" s="270"/>
      <c r="AK256" s="270"/>
      <c r="AL256" s="270"/>
      <c r="AM256" s="270"/>
      <c r="AN256" s="270"/>
      <c r="AO256" s="270"/>
      <c r="AP256" s="270"/>
      <c r="AQ256" s="270"/>
      <c r="AR256" s="270"/>
      <c r="AS256" s="270"/>
      <c r="AT256" s="270"/>
      <c r="AU256" s="270"/>
      <c r="AV256" s="270"/>
      <c r="AW256" s="270"/>
      <c r="AX256" s="270"/>
      <c r="AY256" s="270"/>
      <c r="AZ256" s="270"/>
      <c r="BA256" s="270"/>
      <c r="BB256" s="270"/>
      <c r="BC256" s="270"/>
      <c r="BD256" s="270"/>
      <c r="BE256" s="270"/>
      <c r="BF256" s="270"/>
      <c r="BG256" s="270"/>
      <c r="BH256" s="270"/>
      <c r="BI256" s="270"/>
      <c r="BJ256" s="270"/>
      <c r="BK256" s="270"/>
      <c r="BL256" s="270"/>
      <c r="BM256" s="270"/>
      <c r="BN256" s="270"/>
      <c r="BO256" s="270"/>
      <c r="BP256" s="270"/>
      <c r="BQ256" s="270"/>
      <c r="BR256" s="270"/>
      <c r="BS256" s="270"/>
      <c r="BT256" s="270"/>
      <c r="BU256" s="270"/>
      <c r="BV256" s="270"/>
      <c r="BW256" s="270"/>
      <c r="BX256" s="270"/>
      <c r="BY256" s="270"/>
      <c r="BZ256" s="270"/>
      <c r="CA256" s="270"/>
      <c r="CB256" s="270"/>
      <c r="CC256" s="270"/>
      <c r="CD256" s="270"/>
      <c r="CE256" s="270"/>
      <c r="CF256" s="270"/>
      <c r="CG256" s="270"/>
      <c r="CH256" s="270"/>
      <c r="CI256" s="270"/>
      <c r="CJ256" s="270"/>
      <c r="CK256" s="270"/>
      <c r="CL256" s="270"/>
      <c r="CM256" s="270"/>
      <c r="CN256" s="270"/>
      <c r="CO256" s="270"/>
      <c r="CP256" s="270"/>
      <c r="CQ256" s="270"/>
      <c r="CR256" s="270"/>
      <c r="CS256" s="270"/>
      <c r="CT256" s="270"/>
      <c r="CU256" s="270"/>
      <c r="CV256" s="270"/>
      <c r="CW256" s="270"/>
      <c r="CX256" s="270"/>
      <c r="CY256" s="270"/>
      <c r="CZ256" s="270"/>
      <c r="DA256" s="270"/>
      <c r="DB256" s="270"/>
      <c r="DC256" s="270"/>
      <c r="DD256" s="270"/>
      <c r="DE256" s="270"/>
      <c r="DF256" s="270"/>
      <c r="DG256" s="270"/>
      <c r="DH256" s="270"/>
      <c r="DI256" s="270"/>
      <c r="DJ256" s="270"/>
      <c r="DK256" s="270"/>
      <c r="DL256" s="270"/>
      <c r="DM256" s="270"/>
      <c r="DN256" s="270"/>
      <c r="DO256" s="270"/>
      <c r="DP256" s="270"/>
      <c r="DQ256" s="270"/>
      <c r="DR256" s="270"/>
      <c r="DS256" s="270"/>
      <c r="DT256" s="270"/>
      <c r="DU256" s="270"/>
      <c r="DV256" s="270"/>
      <c r="DW256" s="270"/>
      <c r="DX256" s="270"/>
      <c r="DY256" s="270"/>
      <c r="DZ256" s="270"/>
      <c r="EA256" s="270"/>
      <c r="EB256" s="270"/>
      <c r="EC256" s="270"/>
      <c r="ED256" s="270"/>
      <c r="EE256" s="270"/>
      <c r="EF256" s="270"/>
      <c r="EG256" s="270"/>
      <c r="EH256" s="270"/>
      <c r="EI256" s="270"/>
      <c r="EJ256" s="270"/>
      <c r="EK256" s="270"/>
      <c r="EL256" s="270"/>
      <c r="EM256" s="270"/>
      <c r="EN256" s="270"/>
      <c r="EO256" s="270"/>
      <c r="EP256" s="270"/>
      <c r="EQ256" s="270"/>
      <c r="ER256" s="270"/>
      <c r="ES256" s="270"/>
      <c r="ET256" s="270"/>
      <c r="EU256" s="270"/>
      <c r="EV256" s="270"/>
      <c r="EW256" s="270"/>
      <c r="EX256" s="270"/>
      <c r="EY256" s="270"/>
      <c r="EZ256" s="270"/>
      <c r="FA256" s="270"/>
      <c r="FB256" s="270"/>
      <c r="FC256" s="270"/>
      <c r="FD256" s="270"/>
      <c r="FE256" s="270"/>
      <c r="FF256" s="270"/>
      <c r="FG256" s="270"/>
      <c r="FH256" s="270"/>
      <c r="FI256" s="270"/>
      <c r="FJ256" s="270"/>
      <c r="FK256" s="270"/>
      <c r="FL256" s="270"/>
      <c r="FM256" s="270"/>
      <c r="FN256" s="270"/>
      <c r="FO256" s="270"/>
      <c r="FP256" s="270"/>
      <c r="FQ256" s="270"/>
      <c r="FR256" s="270"/>
      <c r="FS256" s="270"/>
      <c r="FT256" s="270"/>
      <c r="FU256" s="270"/>
      <c r="FV256" s="270"/>
      <c r="FW256" s="270"/>
      <c r="FX256" s="270"/>
      <c r="FY256" s="270"/>
      <c r="FZ256" s="270"/>
      <c r="GA256" s="270"/>
      <c r="GB256" s="270"/>
      <c r="GC256" s="270"/>
      <c r="GD256" s="270"/>
      <c r="GE256" s="270"/>
      <c r="GF256" s="270"/>
      <c r="GG256" s="270"/>
      <c r="GH256" s="270"/>
      <c r="GI256" s="270"/>
      <c r="GJ256" s="270"/>
      <c r="GK256" s="270"/>
      <c r="GL256" s="270"/>
      <c r="GM256" s="270"/>
      <c r="GN256" s="270"/>
      <c r="GO256" s="270"/>
      <c r="GP256" s="270"/>
      <c r="GQ256" s="270"/>
      <c r="GR256" s="270"/>
      <c r="GS256" s="270"/>
      <c r="GT256" s="270"/>
      <c r="GU256" s="270"/>
      <c r="GV256" s="270"/>
      <c r="GW256" s="270"/>
      <c r="GX256" s="270"/>
      <c r="GY256" s="270"/>
      <c r="GZ256" s="270"/>
      <c r="HA256" s="270"/>
      <c r="HB256" s="270"/>
      <c r="HC256" s="270"/>
      <c r="HD256" s="270"/>
      <c r="HE256" s="270"/>
      <c r="HF256" s="270"/>
      <c r="HG256" s="270"/>
      <c r="HH256" s="270"/>
      <c r="HI256" s="270"/>
      <c r="HJ256" s="270"/>
      <c r="HK256" s="270"/>
      <c r="HL256" s="270"/>
      <c r="HM256" s="270"/>
      <c r="HN256" s="270"/>
      <c r="HO256" s="270"/>
      <c r="HP256" s="270"/>
      <c r="HQ256" s="270"/>
      <c r="HR256" s="270"/>
      <c r="HS256" s="270"/>
      <c r="HT256" s="270"/>
      <c r="HU256" s="270"/>
      <c r="HV256" s="270"/>
      <c r="HW256" s="270"/>
      <c r="HX256" s="270"/>
      <c r="HY256" s="270"/>
      <c r="HZ256" s="270"/>
      <c r="IA256" s="270"/>
      <c r="IB256" s="270"/>
      <c r="IC256" s="270"/>
      <c r="ID256" s="270"/>
      <c r="IE256" s="270"/>
      <c r="IF256" s="270"/>
      <c r="IG256" s="270"/>
      <c r="IH256" s="270"/>
      <c r="II256" s="270"/>
      <c r="IJ256" s="270"/>
      <c r="IK256" s="270"/>
      <c r="IL256" s="270"/>
      <c r="IM256" s="270"/>
      <c r="IN256" s="270"/>
      <c r="IO256" s="270"/>
      <c r="IP256" s="270"/>
      <c r="IQ256" s="270"/>
      <c r="IR256" s="270"/>
      <c r="IS256" s="270"/>
      <c r="IT256" s="270"/>
      <c r="IU256" s="270"/>
      <c r="IV256" s="270"/>
    </row>
    <row r="257" spans="1:256" s="271" customFormat="1">
      <c r="A257" s="284" t="s">
        <v>590</v>
      </c>
      <c r="B257" s="271">
        <v>3.3</v>
      </c>
      <c r="C257" s="271" t="s">
        <v>18</v>
      </c>
      <c r="D257" s="271">
        <v>2</v>
      </c>
      <c r="E257" s="271">
        <v>1.0516666699999999</v>
      </c>
      <c r="F257" s="271">
        <v>0.74828675</v>
      </c>
      <c r="G257" s="271">
        <v>12</v>
      </c>
      <c r="H257" s="284">
        <v>1</v>
      </c>
      <c r="I257" s="284"/>
      <c r="J257" s="270"/>
      <c r="K257" s="270"/>
      <c r="L257" s="270"/>
      <c r="M257" s="270"/>
      <c r="N257" s="270"/>
      <c r="O257" s="270"/>
      <c r="P257" s="270"/>
      <c r="Q257" s="270"/>
      <c r="R257" s="270"/>
      <c r="S257" s="284"/>
      <c r="T257" s="284"/>
      <c r="U257" s="284"/>
      <c r="V257" s="284"/>
      <c r="W257" s="284"/>
      <c r="X257" s="284"/>
      <c r="Y257" s="284"/>
      <c r="Z257" s="284"/>
      <c r="AA257" s="284"/>
      <c r="AB257" s="284"/>
      <c r="AC257" s="284"/>
      <c r="AD257" s="284"/>
      <c r="AE257" s="284"/>
      <c r="AF257" s="284"/>
      <c r="AG257" s="284"/>
      <c r="AH257" s="284"/>
      <c r="AI257" s="284"/>
      <c r="AJ257" s="284"/>
      <c r="AK257" s="284"/>
      <c r="AL257" s="284"/>
      <c r="AM257" s="284"/>
      <c r="AN257" s="284"/>
      <c r="AO257" s="284"/>
      <c r="AP257" s="284"/>
      <c r="AQ257" s="284"/>
      <c r="AR257" s="284"/>
      <c r="AS257" s="284"/>
      <c r="AT257" s="284"/>
      <c r="AU257" s="284"/>
      <c r="AV257" s="284"/>
      <c r="AW257" s="284"/>
      <c r="AX257" s="284"/>
      <c r="AY257" s="284"/>
      <c r="AZ257" s="284"/>
      <c r="BA257" s="284"/>
      <c r="BB257" s="284"/>
      <c r="BC257" s="284"/>
      <c r="BD257" s="284"/>
      <c r="BE257" s="284"/>
      <c r="BF257" s="284"/>
      <c r="BG257" s="284"/>
      <c r="BH257" s="284"/>
      <c r="BI257" s="284"/>
      <c r="BJ257" s="284"/>
      <c r="BK257" s="284"/>
      <c r="BL257" s="284"/>
      <c r="BM257" s="284"/>
      <c r="BN257" s="284"/>
      <c r="BO257" s="284"/>
      <c r="BP257" s="284"/>
      <c r="BQ257" s="284"/>
      <c r="BR257" s="284"/>
      <c r="BS257" s="284"/>
      <c r="BT257" s="284"/>
      <c r="BU257" s="284"/>
      <c r="BV257" s="284"/>
      <c r="BW257" s="284"/>
      <c r="BX257" s="284"/>
      <c r="BY257" s="284"/>
      <c r="BZ257" s="284"/>
      <c r="CA257" s="284"/>
      <c r="CB257" s="284"/>
      <c r="CC257" s="284"/>
      <c r="CD257" s="284"/>
      <c r="CE257" s="284"/>
      <c r="CF257" s="284"/>
      <c r="CG257" s="284"/>
      <c r="CH257" s="284"/>
      <c r="CI257" s="284"/>
      <c r="CJ257" s="284"/>
      <c r="CK257" s="284"/>
      <c r="CL257" s="284"/>
      <c r="CM257" s="284"/>
      <c r="CN257" s="284"/>
      <c r="CO257" s="284"/>
      <c r="CP257" s="284"/>
      <c r="CQ257" s="284"/>
      <c r="CR257" s="284"/>
      <c r="CS257" s="284"/>
      <c r="CT257" s="284"/>
      <c r="CU257" s="284"/>
      <c r="CV257" s="284"/>
      <c r="CW257" s="284"/>
      <c r="CX257" s="284"/>
      <c r="CY257" s="284"/>
      <c r="CZ257" s="284"/>
      <c r="DA257" s="284"/>
      <c r="DB257" s="284"/>
      <c r="DC257" s="284"/>
      <c r="DD257" s="284"/>
      <c r="DE257" s="284"/>
      <c r="DF257" s="284"/>
      <c r="DG257" s="284"/>
      <c r="DH257" s="284"/>
      <c r="DI257" s="284"/>
      <c r="DJ257" s="284"/>
      <c r="DK257" s="284"/>
      <c r="DL257" s="284"/>
      <c r="DM257" s="284"/>
      <c r="DN257" s="284"/>
      <c r="DO257" s="284"/>
      <c r="DP257" s="284"/>
      <c r="DQ257" s="284"/>
      <c r="DR257" s="284"/>
      <c r="DS257" s="284"/>
      <c r="DT257" s="284"/>
      <c r="DU257" s="284"/>
      <c r="DV257" s="284"/>
      <c r="DW257" s="284"/>
      <c r="DX257" s="284"/>
      <c r="DY257" s="284"/>
      <c r="DZ257" s="284"/>
      <c r="EA257" s="284"/>
      <c r="EB257" s="284"/>
      <c r="EC257" s="284"/>
      <c r="ED257" s="284"/>
      <c r="EE257" s="284"/>
      <c r="EF257" s="284"/>
      <c r="EG257" s="284"/>
      <c r="EH257" s="284"/>
      <c r="EI257" s="284"/>
      <c r="EJ257" s="284"/>
      <c r="EK257" s="284"/>
      <c r="EL257" s="284"/>
      <c r="EM257" s="284"/>
      <c r="EN257" s="284"/>
      <c r="EO257" s="284"/>
      <c r="EP257" s="284"/>
      <c r="EQ257" s="284"/>
      <c r="ER257" s="284"/>
      <c r="ES257" s="284"/>
      <c r="ET257" s="284"/>
      <c r="EU257" s="284"/>
      <c r="EV257" s="284"/>
      <c r="EW257" s="284"/>
      <c r="EX257" s="284"/>
      <c r="EY257" s="284"/>
      <c r="EZ257" s="284"/>
      <c r="FA257" s="284"/>
      <c r="FB257" s="284"/>
      <c r="FC257" s="284"/>
      <c r="FD257" s="284"/>
      <c r="FE257" s="284"/>
      <c r="FF257" s="284"/>
      <c r="FG257" s="284"/>
      <c r="FH257" s="284"/>
      <c r="FI257" s="284"/>
      <c r="FJ257" s="284"/>
      <c r="FK257" s="284"/>
      <c r="FL257" s="284"/>
      <c r="FM257" s="284"/>
      <c r="FN257" s="284"/>
      <c r="FO257" s="284"/>
      <c r="FP257" s="284"/>
      <c r="FQ257" s="284"/>
      <c r="FR257" s="284"/>
      <c r="FS257" s="284"/>
      <c r="FT257" s="284"/>
      <c r="FU257" s="284"/>
      <c r="FV257" s="284"/>
      <c r="FW257" s="284"/>
      <c r="FX257" s="284"/>
      <c r="FY257" s="284"/>
      <c r="FZ257" s="284"/>
      <c r="GA257" s="284"/>
      <c r="GB257" s="284"/>
      <c r="GC257" s="284"/>
      <c r="GD257" s="284"/>
      <c r="GE257" s="284"/>
      <c r="GF257" s="284"/>
      <c r="GG257" s="284"/>
      <c r="GH257" s="284"/>
      <c r="GI257" s="284"/>
      <c r="GJ257" s="284"/>
      <c r="GK257" s="284"/>
      <c r="GL257" s="284"/>
      <c r="GM257" s="284"/>
      <c r="GN257" s="284"/>
      <c r="GO257" s="284"/>
      <c r="GP257" s="284"/>
      <c r="GQ257" s="284"/>
      <c r="GR257" s="284"/>
      <c r="GS257" s="284"/>
      <c r="GT257" s="284"/>
      <c r="GU257" s="284"/>
      <c r="GV257" s="284"/>
      <c r="GW257" s="284"/>
      <c r="GX257" s="284"/>
      <c r="GY257" s="284"/>
      <c r="GZ257" s="284"/>
      <c r="HA257" s="284"/>
      <c r="HB257" s="284"/>
      <c r="HC257" s="284"/>
      <c r="HD257" s="284"/>
      <c r="HE257" s="284"/>
      <c r="HF257" s="284"/>
      <c r="HG257" s="284"/>
      <c r="HH257" s="284"/>
      <c r="HI257" s="284"/>
      <c r="HJ257" s="284"/>
      <c r="HK257" s="284"/>
      <c r="HL257" s="284"/>
      <c r="HM257" s="284"/>
      <c r="HN257" s="284"/>
      <c r="HO257" s="284"/>
      <c r="HP257" s="284"/>
      <c r="HQ257" s="284"/>
      <c r="HR257" s="284"/>
      <c r="HS257" s="284"/>
      <c r="HT257" s="284"/>
      <c r="HU257" s="284"/>
      <c r="HV257" s="284"/>
      <c r="HW257" s="284"/>
      <c r="HX257" s="284"/>
      <c r="HY257" s="284"/>
      <c r="HZ257" s="284"/>
      <c r="IA257" s="284"/>
      <c r="IB257" s="284"/>
      <c r="IC257" s="284"/>
      <c r="ID257" s="284"/>
      <c r="IE257" s="284"/>
      <c r="IF257" s="284"/>
      <c r="IG257" s="284"/>
      <c r="IH257" s="284"/>
      <c r="II257" s="284"/>
      <c r="IJ257" s="284"/>
      <c r="IK257" s="284"/>
      <c r="IL257" s="284"/>
      <c r="IM257" s="284"/>
      <c r="IN257" s="284"/>
      <c r="IO257" s="284"/>
      <c r="IP257" s="284"/>
      <c r="IQ257" s="284"/>
      <c r="IR257" s="284"/>
      <c r="IS257" s="284"/>
      <c r="IT257" s="284"/>
      <c r="IU257" s="284"/>
      <c r="IV257" s="284"/>
    </row>
    <row r="258" spans="1:256" s="271" customFormat="1">
      <c r="A258" s="270" t="s">
        <v>590</v>
      </c>
      <c r="B258" s="271">
        <v>0.3</v>
      </c>
      <c r="C258" s="271">
        <v>2.4</v>
      </c>
      <c r="D258" s="271">
        <v>3</v>
      </c>
      <c r="E258" s="271">
        <v>1.25</v>
      </c>
      <c r="F258" s="271">
        <v>1.6422535700000001</v>
      </c>
      <c r="G258" s="271">
        <v>14</v>
      </c>
      <c r="H258" s="270">
        <v>2</v>
      </c>
      <c r="I258" s="270"/>
      <c r="J258" s="270"/>
      <c r="K258" s="270"/>
      <c r="L258" s="270"/>
      <c r="M258" s="270"/>
      <c r="N258" s="270"/>
      <c r="O258" s="270"/>
      <c r="P258" s="270"/>
      <c r="Q258" s="270"/>
      <c r="R258" s="270"/>
      <c r="S258" s="270"/>
      <c r="T258" s="270"/>
      <c r="U258" s="270"/>
      <c r="V258" s="270"/>
      <c r="W258" s="270"/>
      <c r="X258" s="270"/>
      <c r="Y258" s="270"/>
      <c r="Z258" s="270"/>
      <c r="AA258" s="270"/>
      <c r="AB258" s="270"/>
      <c r="AC258" s="270"/>
      <c r="AD258" s="270"/>
      <c r="AE258" s="270"/>
      <c r="AF258" s="270"/>
      <c r="AG258" s="270"/>
      <c r="AH258" s="270"/>
      <c r="AI258" s="270"/>
      <c r="AJ258" s="270"/>
      <c r="AK258" s="270"/>
      <c r="AL258" s="270"/>
      <c r="AM258" s="270"/>
      <c r="AN258" s="270"/>
      <c r="AO258" s="270"/>
      <c r="AP258" s="270"/>
      <c r="AQ258" s="270"/>
      <c r="AR258" s="270"/>
      <c r="AS258" s="270"/>
      <c r="AT258" s="270"/>
      <c r="AU258" s="270"/>
      <c r="AV258" s="270"/>
      <c r="AW258" s="270"/>
      <c r="AX258" s="270"/>
      <c r="AY258" s="270"/>
      <c r="AZ258" s="270"/>
      <c r="BA258" s="270"/>
      <c r="BB258" s="270"/>
      <c r="BC258" s="270"/>
      <c r="BD258" s="270"/>
      <c r="BE258" s="270"/>
      <c r="BF258" s="270"/>
      <c r="BG258" s="270"/>
      <c r="BH258" s="270"/>
      <c r="BI258" s="270"/>
      <c r="BJ258" s="270"/>
      <c r="BK258" s="270"/>
      <c r="BL258" s="270"/>
      <c r="BM258" s="270"/>
      <c r="BN258" s="270"/>
      <c r="BO258" s="270"/>
      <c r="BP258" s="270"/>
      <c r="BQ258" s="270"/>
      <c r="BR258" s="270"/>
      <c r="BS258" s="270"/>
      <c r="BT258" s="270"/>
      <c r="BU258" s="270"/>
      <c r="BV258" s="270"/>
      <c r="BW258" s="270"/>
      <c r="BX258" s="270"/>
      <c r="BY258" s="270"/>
      <c r="BZ258" s="270"/>
      <c r="CA258" s="270"/>
      <c r="CB258" s="270"/>
      <c r="CC258" s="270"/>
      <c r="CD258" s="270"/>
      <c r="CE258" s="270"/>
      <c r="CF258" s="270"/>
      <c r="CG258" s="270"/>
      <c r="CH258" s="270"/>
      <c r="CI258" s="270"/>
      <c r="CJ258" s="270"/>
      <c r="CK258" s="270"/>
      <c r="CL258" s="270"/>
      <c r="CM258" s="270"/>
      <c r="CN258" s="270"/>
      <c r="CO258" s="270"/>
      <c r="CP258" s="270"/>
      <c r="CQ258" s="270"/>
      <c r="CR258" s="270"/>
      <c r="CS258" s="270"/>
      <c r="CT258" s="270"/>
      <c r="CU258" s="270"/>
      <c r="CV258" s="270"/>
      <c r="CW258" s="270"/>
      <c r="CX258" s="270"/>
      <c r="CY258" s="270"/>
      <c r="CZ258" s="270"/>
      <c r="DA258" s="270"/>
      <c r="DB258" s="270"/>
      <c r="DC258" s="270"/>
      <c r="DD258" s="270"/>
      <c r="DE258" s="270"/>
      <c r="DF258" s="270"/>
      <c r="DG258" s="270"/>
      <c r="DH258" s="270"/>
      <c r="DI258" s="270"/>
      <c r="DJ258" s="270"/>
      <c r="DK258" s="270"/>
      <c r="DL258" s="270"/>
      <c r="DM258" s="270"/>
      <c r="DN258" s="270"/>
      <c r="DO258" s="270"/>
      <c r="DP258" s="270"/>
      <c r="DQ258" s="270"/>
      <c r="DR258" s="270"/>
      <c r="DS258" s="270"/>
      <c r="DT258" s="270"/>
      <c r="DU258" s="270"/>
      <c r="DV258" s="270"/>
      <c r="DW258" s="270"/>
      <c r="DX258" s="270"/>
      <c r="DY258" s="270"/>
      <c r="DZ258" s="270"/>
      <c r="EA258" s="270"/>
      <c r="EB258" s="270"/>
      <c r="EC258" s="270"/>
      <c r="ED258" s="270"/>
      <c r="EE258" s="270"/>
      <c r="EF258" s="270"/>
      <c r="EG258" s="270"/>
      <c r="EH258" s="270"/>
      <c r="EI258" s="270"/>
      <c r="EJ258" s="270"/>
      <c r="EK258" s="270"/>
      <c r="EL258" s="270"/>
      <c r="EM258" s="270"/>
      <c r="EN258" s="270"/>
      <c r="EO258" s="270"/>
      <c r="EP258" s="270"/>
      <c r="EQ258" s="270"/>
      <c r="ER258" s="270"/>
      <c r="ES258" s="270"/>
      <c r="ET258" s="270"/>
      <c r="EU258" s="270"/>
      <c r="EV258" s="270"/>
      <c r="EW258" s="270"/>
      <c r="EX258" s="270"/>
      <c r="EY258" s="270"/>
      <c r="EZ258" s="270"/>
      <c r="FA258" s="270"/>
      <c r="FB258" s="270"/>
      <c r="FC258" s="270"/>
      <c r="FD258" s="270"/>
      <c r="FE258" s="270"/>
      <c r="FF258" s="270"/>
      <c r="FG258" s="270"/>
      <c r="FH258" s="270"/>
      <c r="FI258" s="270"/>
      <c r="FJ258" s="270"/>
      <c r="FK258" s="270"/>
      <c r="FL258" s="270"/>
      <c r="FM258" s="270"/>
      <c r="FN258" s="270"/>
      <c r="FO258" s="270"/>
      <c r="FP258" s="270"/>
      <c r="FQ258" s="270"/>
      <c r="FR258" s="270"/>
      <c r="FS258" s="270"/>
      <c r="FT258" s="270"/>
      <c r="FU258" s="270"/>
      <c r="FV258" s="270"/>
      <c r="FW258" s="270"/>
      <c r="FX258" s="270"/>
      <c r="FY258" s="270"/>
      <c r="FZ258" s="270"/>
      <c r="GA258" s="270"/>
      <c r="GB258" s="270"/>
      <c r="GC258" s="270"/>
      <c r="GD258" s="270"/>
      <c r="GE258" s="270"/>
      <c r="GF258" s="270"/>
      <c r="GG258" s="270"/>
      <c r="GH258" s="270"/>
      <c r="GI258" s="270"/>
      <c r="GJ258" s="270"/>
      <c r="GK258" s="270"/>
      <c r="GL258" s="270"/>
      <c r="GM258" s="270"/>
      <c r="GN258" s="270"/>
      <c r="GO258" s="270"/>
      <c r="GP258" s="270"/>
      <c r="GQ258" s="270"/>
      <c r="GR258" s="270"/>
      <c r="GS258" s="270"/>
      <c r="GT258" s="270"/>
      <c r="GU258" s="270"/>
      <c r="GV258" s="270"/>
      <c r="GW258" s="270"/>
      <c r="GX258" s="270"/>
      <c r="GY258" s="270"/>
      <c r="GZ258" s="270"/>
      <c r="HA258" s="270"/>
      <c r="HB258" s="270"/>
      <c r="HC258" s="270"/>
      <c r="HD258" s="270"/>
      <c r="HE258" s="270"/>
      <c r="HF258" s="270"/>
      <c r="HG258" s="270"/>
      <c r="HH258" s="270"/>
      <c r="HI258" s="270"/>
      <c r="HJ258" s="270"/>
      <c r="HK258" s="270"/>
      <c r="HL258" s="270"/>
      <c r="HM258" s="270"/>
      <c r="HN258" s="270"/>
      <c r="HO258" s="270"/>
      <c r="HP258" s="270"/>
      <c r="HQ258" s="270"/>
      <c r="HR258" s="270"/>
      <c r="HS258" s="270"/>
      <c r="HT258" s="270"/>
      <c r="HU258" s="270"/>
      <c r="HV258" s="270"/>
      <c r="HW258" s="270"/>
      <c r="HX258" s="270"/>
      <c r="HY258" s="270"/>
      <c r="HZ258" s="270"/>
      <c r="IA258" s="270"/>
      <c r="IB258" s="270"/>
      <c r="IC258" s="270"/>
      <c r="ID258" s="270"/>
      <c r="IE258" s="270"/>
      <c r="IF258" s="270"/>
      <c r="IG258" s="270"/>
      <c r="IH258" s="270"/>
      <c r="II258" s="270"/>
      <c r="IJ258" s="270"/>
      <c r="IK258" s="270"/>
      <c r="IL258" s="270"/>
      <c r="IM258" s="270"/>
      <c r="IN258" s="270"/>
      <c r="IO258" s="270"/>
      <c r="IP258" s="270"/>
      <c r="IQ258" s="270"/>
      <c r="IR258" s="270"/>
      <c r="IS258" s="270"/>
      <c r="IT258" s="270"/>
      <c r="IU258" s="270"/>
      <c r="IV258" s="270"/>
    </row>
    <row r="259" spans="1:256" s="271" customFormat="1">
      <c r="A259" s="270" t="s">
        <v>590</v>
      </c>
      <c r="B259" s="271" t="s">
        <v>170</v>
      </c>
      <c r="C259" s="271" t="s">
        <v>170</v>
      </c>
      <c r="D259" s="271">
        <v>3</v>
      </c>
      <c r="E259" s="271">
        <v>1.31277778</v>
      </c>
      <c r="F259" s="271">
        <v>1.2709537500000001</v>
      </c>
      <c r="G259" s="271">
        <v>15</v>
      </c>
      <c r="H259" s="270">
        <v>3</v>
      </c>
      <c r="I259" s="270"/>
      <c r="J259" s="270"/>
      <c r="K259" s="270"/>
      <c r="L259" s="270"/>
      <c r="M259" s="270"/>
      <c r="N259" s="270"/>
      <c r="O259" s="270"/>
      <c r="P259" s="270"/>
      <c r="Q259" s="270"/>
      <c r="R259" s="270"/>
      <c r="S259" s="270"/>
      <c r="T259" s="270"/>
      <c r="U259" s="270"/>
      <c r="V259" s="270"/>
      <c r="W259" s="270"/>
      <c r="X259" s="270"/>
      <c r="Y259" s="270"/>
      <c r="Z259" s="270"/>
      <c r="AA259" s="270"/>
      <c r="AB259" s="270"/>
      <c r="AC259" s="270"/>
      <c r="AD259" s="270"/>
      <c r="AE259" s="270"/>
      <c r="AF259" s="270"/>
      <c r="AG259" s="270"/>
      <c r="AH259" s="270"/>
      <c r="AI259" s="270"/>
      <c r="AJ259" s="270"/>
      <c r="AK259" s="270"/>
      <c r="AL259" s="270"/>
      <c r="AM259" s="270"/>
      <c r="AN259" s="270"/>
      <c r="AO259" s="270"/>
      <c r="AP259" s="270"/>
      <c r="AQ259" s="270"/>
      <c r="AR259" s="270"/>
      <c r="AS259" s="270"/>
      <c r="AT259" s="270"/>
      <c r="AU259" s="270"/>
      <c r="AV259" s="270"/>
      <c r="AW259" s="270"/>
      <c r="AX259" s="270"/>
      <c r="AY259" s="270"/>
      <c r="AZ259" s="270"/>
      <c r="BA259" s="270"/>
      <c r="BB259" s="270"/>
      <c r="BC259" s="270"/>
      <c r="BD259" s="270"/>
      <c r="BE259" s="270"/>
      <c r="BF259" s="270"/>
      <c r="BG259" s="270"/>
      <c r="BH259" s="270"/>
      <c r="BI259" s="270"/>
      <c r="BJ259" s="270"/>
      <c r="BK259" s="270"/>
      <c r="BL259" s="270"/>
      <c r="BM259" s="270"/>
      <c r="BN259" s="270"/>
      <c r="BO259" s="270"/>
      <c r="BP259" s="270"/>
      <c r="BQ259" s="270"/>
      <c r="BR259" s="270"/>
      <c r="BS259" s="270"/>
      <c r="BT259" s="270"/>
      <c r="BU259" s="270"/>
      <c r="BV259" s="270"/>
      <c r="BW259" s="270"/>
      <c r="BX259" s="270"/>
      <c r="BY259" s="270"/>
      <c r="BZ259" s="270"/>
      <c r="CA259" s="270"/>
      <c r="CB259" s="270"/>
      <c r="CC259" s="270"/>
      <c r="CD259" s="270"/>
      <c r="CE259" s="270"/>
      <c r="CF259" s="270"/>
      <c r="CG259" s="270"/>
      <c r="CH259" s="270"/>
      <c r="CI259" s="270"/>
      <c r="CJ259" s="270"/>
      <c r="CK259" s="270"/>
      <c r="CL259" s="270"/>
      <c r="CM259" s="270"/>
      <c r="CN259" s="270"/>
      <c r="CO259" s="270"/>
      <c r="CP259" s="270"/>
      <c r="CQ259" s="270"/>
      <c r="CR259" s="270"/>
      <c r="CS259" s="270"/>
      <c r="CT259" s="270"/>
      <c r="CU259" s="270"/>
      <c r="CV259" s="270"/>
      <c r="CW259" s="270"/>
      <c r="CX259" s="270"/>
      <c r="CY259" s="270"/>
      <c r="CZ259" s="270"/>
      <c r="DA259" s="270"/>
      <c r="DB259" s="270"/>
      <c r="DC259" s="270"/>
      <c r="DD259" s="270"/>
      <c r="DE259" s="270"/>
      <c r="DF259" s="270"/>
      <c r="DG259" s="270"/>
      <c r="DH259" s="270"/>
      <c r="DI259" s="270"/>
      <c r="DJ259" s="270"/>
      <c r="DK259" s="270"/>
      <c r="DL259" s="270"/>
      <c r="DM259" s="270"/>
      <c r="DN259" s="270"/>
      <c r="DO259" s="270"/>
      <c r="DP259" s="270"/>
      <c r="DQ259" s="270"/>
      <c r="DR259" s="270"/>
      <c r="DS259" s="270"/>
      <c r="DT259" s="270"/>
      <c r="DU259" s="270"/>
      <c r="DV259" s="270"/>
      <c r="DW259" s="270"/>
      <c r="DX259" s="270"/>
      <c r="DY259" s="270"/>
      <c r="DZ259" s="270"/>
      <c r="EA259" s="270"/>
      <c r="EB259" s="270"/>
      <c r="EC259" s="270"/>
      <c r="ED259" s="270"/>
      <c r="EE259" s="270"/>
      <c r="EF259" s="270"/>
      <c r="EG259" s="270"/>
      <c r="EH259" s="270"/>
      <c r="EI259" s="270"/>
      <c r="EJ259" s="270"/>
      <c r="EK259" s="270"/>
      <c r="EL259" s="270"/>
      <c r="EM259" s="270"/>
      <c r="EN259" s="270"/>
      <c r="EO259" s="270"/>
      <c r="EP259" s="270"/>
      <c r="EQ259" s="270"/>
      <c r="ER259" s="270"/>
      <c r="ES259" s="270"/>
      <c r="ET259" s="270"/>
      <c r="EU259" s="270"/>
      <c r="EV259" s="270"/>
      <c r="EW259" s="270"/>
      <c r="EX259" s="270"/>
      <c r="EY259" s="270"/>
      <c r="EZ259" s="270"/>
      <c r="FA259" s="270"/>
      <c r="FB259" s="270"/>
      <c r="FC259" s="270"/>
      <c r="FD259" s="270"/>
      <c r="FE259" s="270"/>
      <c r="FF259" s="270"/>
      <c r="FG259" s="270"/>
      <c r="FH259" s="270"/>
      <c r="FI259" s="270"/>
      <c r="FJ259" s="270"/>
      <c r="FK259" s="270"/>
      <c r="FL259" s="270"/>
      <c r="FM259" s="270"/>
      <c r="FN259" s="270"/>
      <c r="FO259" s="270"/>
      <c r="FP259" s="270"/>
      <c r="FQ259" s="270"/>
      <c r="FR259" s="270"/>
      <c r="FS259" s="270"/>
      <c r="FT259" s="270"/>
      <c r="FU259" s="270"/>
      <c r="FV259" s="270"/>
      <c r="FW259" s="270"/>
      <c r="FX259" s="270"/>
      <c r="FY259" s="270"/>
      <c r="FZ259" s="270"/>
      <c r="GA259" s="270"/>
      <c r="GB259" s="270"/>
      <c r="GC259" s="270"/>
      <c r="GD259" s="270"/>
      <c r="GE259" s="270"/>
      <c r="GF259" s="270"/>
      <c r="GG259" s="270"/>
      <c r="GH259" s="270"/>
      <c r="GI259" s="270"/>
      <c r="GJ259" s="270"/>
      <c r="GK259" s="270"/>
      <c r="GL259" s="270"/>
      <c r="GM259" s="270"/>
      <c r="GN259" s="270"/>
      <c r="GO259" s="270"/>
      <c r="GP259" s="270"/>
      <c r="GQ259" s="270"/>
      <c r="GR259" s="270"/>
      <c r="GS259" s="270"/>
      <c r="GT259" s="270"/>
      <c r="GU259" s="270"/>
      <c r="GV259" s="270"/>
      <c r="GW259" s="270"/>
      <c r="GX259" s="270"/>
      <c r="GY259" s="270"/>
      <c r="GZ259" s="270"/>
      <c r="HA259" s="270"/>
      <c r="HB259" s="270"/>
      <c r="HC259" s="270"/>
      <c r="HD259" s="270"/>
      <c r="HE259" s="270"/>
      <c r="HF259" s="270"/>
      <c r="HG259" s="270"/>
      <c r="HH259" s="270"/>
      <c r="HI259" s="270"/>
      <c r="HJ259" s="270"/>
      <c r="HK259" s="270"/>
      <c r="HL259" s="270"/>
      <c r="HM259" s="270"/>
      <c r="HN259" s="270"/>
      <c r="HO259" s="270"/>
      <c r="HP259" s="270"/>
      <c r="HQ259" s="270"/>
      <c r="HR259" s="270"/>
      <c r="HS259" s="270"/>
      <c r="HT259" s="270"/>
      <c r="HU259" s="270"/>
      <c r="HV259" s="270"/>
      <c r="HW259" s="270"/>
      <c r="HX259" s="270"/>
      <c r="HY259" s="270"/>
      <c r="HZ259" s="270"/>
      <c r="IA259" s="270"/>
      <c r="IB259" s="270"/>
      <c r="IC259" s="270"/>
      <c r="ID259" s="270"/>
      <c r="IE259" s="270"/>
      <c r="IF259" s="270"/>
      <c r="IG259" s="270"/>
      <c r="IH259" s="270"/>
      <c r="II259" s="270"/>
      <c r="IJ259" s="270"/>
      <c r="IK259" s="270"/>
      <c r="IL259" s="270"/>
      <c r="IM259" s="270"/>
      <c r="IN259" s="270"/>
      <c r="IO259" s="270"/>
      <c r="IP259" s="270"/>
      <c r="IQ259" s="270"/>
      <c r="IR259" s="270"/>
      <c r="IS259" s="270"/>
      <c r="IT259" s="270"/>
      <c r="IU259" s="270"/>
      <c r="IV259" s="270"/>
    </row>
    <row r="260" spans="1:256" s="271" customFormat="1">
      <c r="A260" s="270" t="s">
        <v>590</v>
      </c>
      <c r="B260" s="271">
        <v>4.0999999999999996</v>
      </c>
      <c r="C260" s="271">
        <v>4.7</v>
      </c>
      <c r="D260" s="271">
        <v>2</v>
      </c>
      <c r="E260" s="271">
        <v>1.3333333000000001</v>
      </c>
      <c r="F260" s="271">
        <v>1.1896018399999999</v>
      </c>
      <c r="G260" s="271">
        <v>16</v>
      </c>
      <c r="H260" s="270">
        <v>2</v>
      </c>
      <c r="I260" s="270"/>
      <c r="J260" s="270"/>
      <c r="K260" s="270"/>
      <c r="L260" s="270"/>
      <c r="M260" s="270"/>
      <c r="N260" s="270"/>
      <c r="O260" s="270"/>
      <c r="P260" s="270"/>
      <c r="Q260" s="270"/>
      <c r="R260" s="270"/>
      <c r="S260" s="270"/>
      <c r="T260" s="270"/>
      <c r="U260" s="270"/>
      <c r="V260" s="270"/>
      <c r="W260" s="270"/>
      <c r="X260" s="270"/>
      <c r="Y260" s="270"/>
      <c r="Z260" s="270"/>
      <c r="AA260" s="270"/>
      <c r="AB260" s="270"/>
      <c r="AC260" s="270"/>
      <c r="AD260" s="270"/>
      <c r="AE260" s="270"/>
      <c r="AF260" s="270"/>
      <c r="AG260" s="270"/>
      <c r="AH260" s="270"/>
      <c r="AI260" s="270"/>
      <c r="AJ260" s="270"/>
      <c r="AK260" s="270"/>
      <c r="AL260" s="270"/>
      <c r="AM260" s="270"/>
      <c r="AN260" s="270"/>
      <c r="AO260" s="270"/>
      <c r="AP260" s="270"/>
      <c r="AQ260" s="270"/>
      <c r="AR260" s="270"/>
      <c r="AS260" s="270"/>
      <c r="AT260" s="270"/>
      <c r="AU260" s="270"/>
      <c r="AV260" s="270"/>
      <c r="AW260" s="270"/>
      <c r="AX260" s="270"/>
      <c r="AY260" s="270"/>
      <c r="AZ260" s="270"/>
      <c r="BA260" s="270"/>
      <c r="BB260" s="270"/>
      <c r="BC260" s="270"/>
      <c r="BD260" s="270"/>
      <c r="BE260" s="270"/>
      <c r="BF260" s="270"/>
      <c r="BG260" s="270"/>
      <c r="BH260" s="270"/>
      <c r="BI260" s="270"/>
      <c r="BJ260" s="270"/>
      <c r="BK260" s="270"/>
      <c r="BL260" s="270"/>
      <c r="BM260" s="270"/>
      <c r="BN260" s="270"/>
      <c r="BO260" s="270"/>
      <c r="BP260" s="270"/>
      <c r="BQ260" s="270"/>
      <c r="BR260" s="270"/>
      <c r="BS260" s="270"/>
      <c r="BT260" s="270"/>
      <c r="BU260" s="270"/>
      <c r="BV260" s="270"/>
      <c r="BW260" s="270"/>
      <c r="BX260" s="270"/>
      <c r="BY260" s="270"/>
      <c r="BZ260" s="270"/>
      <c r="CA260" s="270"/>
      <c r="CB260" s="270"/>
      <c r="CC260" s="270"/>
      <c r="CD260" s="270"/>
      <c r="CE260" s="270"/>
      <c r="CF260" s="270"/>
      <c r="CG260" s="270"/>
      <c r="CH260" s="270"/>
      <c r="CI260" s="270"/>
      <c r="CJ260" s="270"/>
      <c r="CK260" s="270"/>
      <c r="CL260" s="270"/>
      <c r="CM260" s="270"/>
      <c r="CN260" s="270"/>
      <c r="CO260" s="270"/>
      <c r="CP260" s="270"/>
      <c r="CQ260" s="270"/>
      <c r="CR260" s="270"/>
      <c r="CS260" s="270"/>
      <c r="CT260" s="270"/>
      <c r="CU260" s="270"/>
      <c r="CV260" s="270"/>
      <c r="CW260" s="270"/>
      <c r="CX260" s="270"/>
      <c r="CY260" s="270"/>
      <c r="CZ260" s="270"/>
      <c r="DA260" s="270"/>
      <c r="DB260" s="270"/>
      <c r="DC260" s="270"/>
      <c r="DD260" s="270"/>
      <c r="DE260" s="270"/>
      <c r="DF260" s="270"/>
      <c r="DG260" s="270"/>
      <c r="DH260" s="270"/>
      <c r="DI260" s="270"/>
      <c r="DJ260" s="270"/>
      <c r="DK260" s="270"/>
      <c r="DL260" s="270"/>
      <c r="DM260" s="270"/>
      <c r="DN260" s="270"/>
      <c r="DO260" s="270"/>
      <c r="DP260" s="270"/>
      <c r="DQ260" s="270"/>
      <c r="DR260" s="270"/>
      <c r="DS260" s="270"/>
      <c r="DT260" s="270"/>
      <c r="DU260" s="270"/>
      <c r="DV260" s="270"/>
      <c r="DW260" s="270"/>
      <c r="DX260" s="270"/>
      <c r="DY260" s="270"/>
      <c r="DZ260" s="270"/>
      <c r="EA260" s="270"/>
      <c r="EB260" s="270"/>
      <c r="EC260" s="270"/>
      <c r="ED260" s="270"/>
      <c r="EE260" s="270"/>
      <c r="EF260" s="270"/>
      <c r="EG260" s="270"/>
      <c r="EH260" s="270"/>
      <c r="EI260" s="270"/>
      <c r="EJ260" s="270"/>
      <c r="EK260" s="270"/>
      <c r="EL260" s="270"/>
      <c r="EM260" s="270"/>
      <c r="EN260" s="270"/>
      <c r="EO260" s="270"/>
      <c r="EP260" s="270"/>
      <c r="EQ260" s="270"/>
      <c r="ER260" s="270"/>
      <c r="ES260" s="270"/>
      <c r="ET260" s="270"/>
      <c r="EU260" s="270"/>
      <c r="EV260" s="270"/>
      <c r="EW260" s="270"/>
      <c r="EX260" s="270"/>
      <c r="EY260" s="270"/>
      <c r="EZ260" s="270"/>
      <c r="FA260" s="270"/>
      <c r="FB260" s="270"/>
      <c r="FC260" s="270"/>
      <c r="FD260" s="270"/>
      <c r="FE260" s="270"/>
      <c r="FF260" s="270"/>
      <c r="FG260" s="270"/>
      <c r="FH260" s="270"/>
      <c r="FI260" s="270"/>
      <c r="FJ260" s="270"/>
      <c r="FK260" s="270"/>
      <c r="FL260" s="270"/>
      <c r="FM260" s="270"/>
      <c r="FN260" s="270"/>
      <c r="FO260" s="270"/>
      <c r="FP260" s="270"/>
      <c r="FQ260" s="270"/>
      <c r="FR260" s="270"/>
      <c r="FS260" s="270"/>
      <c r="FT260" s="270"/>
      <c r="FU260" s="270"/>
      <c r="FV260" s="270"/>
      <c r="FW260" s="270"/>
      <c r="FX260" s="270"/>
      <c r="FY260" s="270"/>
      <c r="FZ260" s="270"/>
      <c r="GA260" s="270"/>
      <c r="GB260" s="270"/>
      <c r="GC260" s="270"/>
      <c r="GD260" s="270"/>
      <c r="GE260" s="270"/>
      <c r="GF260" s="270"/>
      <c r="GG260" s="270"/>
      <c r="GH260" s="270"/>
      <c r="GI260" s="270"/>
      <c r="GJ260" s="270"/>
      <c r="GK260" s="270"/>
      <c r="GL260" s="270"/>
      <c r="GM260" s="270"/>
      <c r="GN260" s="270"/>
      <c r="GO260" s="270"/>
      <c r="GP260" s="270"/>
      <c r="GQ260" s="270"/>
      <c r="GR260" s="270"/>
      <c r="GS260" s="270"/>
      <c r="GT260" s="270"/>
      <c r="GU260" s="270"/>
      <c r="GV260" s="270"/>
      <c r="GW260" s="270"/>
      <c r="GX260" s="270"/>
      <c r="GY260" s="270"/>
      <c r="GZ260" s="270"/>
      <c r="HA260" s="270"/>
      <c r="HB260" s="270"/>
      <c r="HC260" s="270"/>
      <c r="HD260" s="270"/>
      <c r="HE260" s="270"/>
      <c r="HF260" s="270"/>
      <c r="HG260" s="270"/>
      <c r="HH260" s="270"/>
      <c r="HI260" s="270"/>
      <c r="HJ260" s="270"/>
      <c r="HK260" s="270"/>
      <c r="HL260" s="270"/>
      <c r="HM260" s="270"/>
      <c r="HN260" s="270"/>
      <c r="HO260" s="270"/>
      <c r="HP260" s="270"/>
      <c r="HQ260" s="270"/>
      <c r="HR260" s="270"/>
      <c r="HS260" s="270"/>
      <c r="HT260" s="270"/>
      <c r="HU260" s="270"/>
      <c r="HV260" s="270"/>
      <c r="HW260" s="270"/>
      <c r="HX260" s="270"/>
      <c r="HY260" s="270"/>
      <c r="HZ260" s="270"/>
      <c r="IA260" s="270"/>
      <c r="IB260" s="270"/>
      <c r="IC260" s="270"/>
      <c r="ID260" s="270"/>
      <c r="IE260" s="270"/>
      <c r="IF260" s="270"/>
      <c r="IG260" s="270"/>
      <c r="IH260" s="270"/>
      <c r="II260" s="270"/>
      <c r="IJ260" s="270"/>
      <c r="IK260" s="270"/>
      <c r="IL260" s="270"/>
      <c r="IM260" s="270"/>
      <c r="IN260" s="270"/>
      <c r="IO260" s="270"/>
      <c r="IP260" s="270"/>
      <c r="IQ260" s="270"/>
      <c r="IR260" s="270"/>
      <c r="IS260" s="270"/>
      <c r="IT260" s="270"/>
      <c r="IU260" s="270"/>
      <c r="IV260" s="270"/>
    </row>
    <row r="261" spans="1:256" s="271" customFormat="1">
      <c r="A261" s="270" t="s">
        <v>590</v>
      </c>
      <c r="B261" s="271">
        <v>5.7</v>
      </c>
      <c r="C261" s="271">
        <v>8.8000000000000007</v>
      </c>
      <c r="D261" s="271">
        <v>2</v>
      </c>
      <c r="E261" s="271">
        <v>1.0777777799999999</v>
      </c>
      <c r="F261" s="271">
        <v>1.24570494</v>
      </c>
      <c r="G261" s="271">
        <v>20</v>
      </c>
      <c r="H261" s="270">
        <v>2</v>
      </c>
      <c r="I261" s="270"/>
      <c r="J261" s="270"/>
      <c r="K261" s="270"/>
      <c r="L261" s="270"/>
      <c r="M261" s="270"/>
      <c r="N261" s="270"/>
      <c r="O261" s="270"/>
      <c r="P261" s="270"/>
      <c r="Q261" s="270"/>
      <c r="R261" s="270"/>
      <c r="S261" s="270"/>
      <c r="T261" s="270"/>
      <c r="U261" s="270"/>
      <c r="V261" s="270"/>
      <c r="W261" s="270"/>
      <c r="X261" s="270"/>
      <c r="Y261" s="270"/>
      <c r="Z261" s="270"/>
      <c r="AA261" s="270"/>
      <c r="AB261" s="270"/>
      <c r="AC261" s="270"/>
      <c r="AD261" s="270"/>
      <c r="AE261" s="270"/>
      <c r="AF261" s="270"/>
      <c r="AG261" s="270"/>
      <c r="AH261" s="270"/>
      <c r="AI261" s="270"/>
      <c r="AJ261" s="270"/>
      <c r="AK261" s="270"/>
      <c r="AL261" s="270"/>
      <c r="AM261" s="270"/>
      <c r="AN261" s="270"/>
      <c r="AO261" s="270"/>
      <c r="AP261" s="270"/>
      <c r="AQ261" s="270"/>
      <c r="AR261" s="270"/>
      <c r="AS261" s="270"/>
      <c r="AT261" s="270"/>
      <c r="AU261" s="270"/>
      <c r="AV261" s="270"/>
      <c r="AW261" s="270"/>
      <c r="AX261" s="270"/>
      <c r="AY261" s="270"/>
      <c r="AZ261" s="270"/>
      <c r="BA261" s="270"/>
      <c r="BB261" s="270"/>
      <c r="BC261" s="270"/>
      <c r="BD261" s="270"/>
      <c r="BE261" s="270"/>
      <c r="BF261" s="270"/>
      <c r="BG261" s="270"/>
      <c r="BH261" s="270"/>
      <c r="BI261" s="270"/>
      <c r="BJ261" s="270"/>
      <c r="BK261" s="270"/>
      <c r="BL261" s="270"/>
      <c r="BM261" s="270"/>
      <c r="BN261" s="270"/>
      <c r="BO261" s="270"/>
      <c r="BP261" s="270"/>
      <c r="BQ261" s="270"/>
      <c r="BR261" s="270"/>
      <c r="BS261" s="270"/>
      <c r="BT261" s="270"/>
      <c r="BU261" s="270"/>
      <c r="BV261" s="270"/>
      <c r="BW261" s="270"/>
      <c r="BX261" s="270"/>
      <c r="BY261" s="270"/>
      <c r="BZ261" s="270"/>
      <c r="CA261" s="270"/>
      <c r="CB261" s="270"/>
      <c r="CC261" s="270"/>
      <c r="CD261" s="270"/>
      <c r="CE261" s="270"/>
      <c r="CF261" s="270"/>
      <c r="CG261" s="270"/>
      <c r="CH261" s="270"/>
      <c r="CI261" s="270"/>
      <c r="CJ261" s="270"/>
      <c r="CK261" s="270"/>
      <c r="CL261" s="270"/>
      <c r="CM261" s="270"/>
      <c r="CN261" s="270"/>
      <c r="CO261" s="270"/>
      <c r="CP261" s="270"/>
      <c r="CQ261" s="270"/>
      <c r="CR261" s="270"/>
      <c r="CS261" s="270"/>
      <c r="CT261" s="270"/>
      <c r="CU261" s="270"/>
      <c r="CV261" s="270"/>
      <c r="CW261" s="270"/>
      <c r="CX261" s="270"/>
      <c r="CY261" s="270"/>
      <c r="CZ261" s="270"/>
      <c r="DA261" s="270"/>
      <c r="DB261" s="270"/>
      <c r="DC261" s="270"/>
      <c r="DD261" s="270"/>
      <c r="DE261" s="270"/>
      <c r="DF261" s="270"/>
      <c r="DG261" s="270"/>
      <c r="DH261" s="270"/>
      <c r="DI261" s="270"/>
      <c r="DJ261" s="270"/>
      <c r="DK261" s="270"/>
      <c r="DL261" s="270"/>
      <c r="DM261" s="270"/>
      <c r="DN261" s="270"/>
      <c r="DO261" s="270"/>
      <c r="DP261" s="270"/>
      <c r="DQ261" s="270"/>
      <c r="DR261" s="270"/>
      <c r="DS261" s="270"/>
      <c r="DT261" s="270"/>
      <c r="DU261" s="270"/>
      <c r="DV261" s="270"/>
      <c r="DW261" s="270"/>
      <c r="DX261" s="270"/>
      <c r="DY261" s="270"/>
      <c r="DZ261" s="270"/>
      <c r="EA261" s="270"/>
      <c r="EB261" s="270"/>
      <c r="EC261" s="270"/>
      <c r="ED261" s="270"/>
      <c r="EE261" s="270"/>
      <c r="EF261" s="270"/>
      <c r="EG261" s="270"/>
      <c r="EH261" s="270"/>
      <c r="EI261" s="270"/>
      <c r="EJ261" s="270"/>
      <c r="EK261" s="270"/>
      <c r="EL261" s="270"/>
      <c r="EM261" s="270"/>
      <c r="EN261" s="270"/>
      <c r="EO261" s="270"/>
      <c r="EP261" s="270"/>
      <c r="EQ261" s="270"/>
      <c r="ER261" s="270"/>
      <c r="ES261" s="270"/>
      <c r="ET261" s="270"/>
      <c r="EU261" s="270"/>
      <c r="EV261" s="270"/>
      <c r="EW261" s="270"/>
      <c r="EX261" s="270"/>
      <c r="EY261" s="270"/>
      <c r="EZ261" s="270"/>
      <c r="FA261" s="270"/>
      <c r="FB261" s="270"/>
      <c r="FC261" s="270"/>
      <c r="FD261" s="270"/>
      <c r="FE261" s="270"/>
      <c r="FF261" s="270"/>
      <c r="FG261" s="270"/>
      <c r="FH261" s="270"/>
      <c r="FI261" s="270"/>
      <c r="FJ261" s="270"/>
      <c r="FK261" s="270"/>
      <c r="FL261" s="270"/>
      <c r="FM261" s="270"/>
      <c r="FN261" s="270"/>
      <c r="FO261" s="270"/>
      <c r="FP261" s="270"/>
      <c r="FQ261" s="270"/>
      <c r="FR261" s="270"/>
      <c r="FS261" s="270"/>
      <c r="FT261" s="270"/>
      <c r="FU261" s="270"/>
      <c r="FV261" s="270"/>
      <c r="FW261" s="270"/>
      <c r="FX261" s="270"/>
      <c r="FY261" s="270"/>
      <c r="FZ261" s="270"/>
      <c r="GA261" s="270"/>
      <c r="GB261" s="270"/>
      <c r="GC261" s="270"/>
      <c r="GD261" s="270"/>
      <c r="GE261" s="270"/>
      <c r="GF261" s="270"/>
      <c r="GG261" s="270"/>
      <c r="GH261" s="270"/>
      <c r="GI261" s="270"/>
      <c r="GJ261" s="270"/>
      <c r="GK261" s="270"/>
      <c r="GL261" s="270"/>
      <c r="GM261" s="270"/>
      <c r="GN261" s="270"/>
      <c r="GO261" s="270"/>
      <c r="GP261" s="270"/>
      <c r="GQ261" s="270"/>
      <c r="GR261" s="270"/>
      <c r="GS261" s="270"/>
      <c r="GT261" s="270"/>
      <c r="GU261" s="270"/>
      <c r="GV261" s="270"/>
      <c r="GW261" s="270"/>
      <c r="GX261" s="270"/>
      <c r="GY261" s="270"/>
      <c r="GZ261" s="270"/>
      <c r="HA261" s="270"/>
      <c r="HB261" s="270"/>
      <c r="HC261" s="270"/>
      <c r="HD261" s="270"/>
      <c r="HE261" s="270"/>
      <c r="HF261" s="270"/>
      <c r="HG261" s="270"/>
      <c r="HH261" s="270"/>
      <c r="HI261" s="270"/>
      <c r="HJ261" s="270"/>
      <c r="HK261" s="270"/>
      <c r="HL261" s="270"/>
      <c r="HM261" s="270"/>
      <c r="HN261" s="270"/>
      <c r="HO261" s="270"/>
      <c r="HP261" s="270"/>
      <c r="HQ261" s="270"/>
      <c r="HR261" s="270"/>
      <c r="HS261" s="270"/>
      <c r="HT261" s="270"/>
      <c r="HU261" s="270"/>
      <c r="HV261" s="270"/>
      <c r="HW261" s="270"/>
      <c r="HX261" s="270"/>
      <c r="HY261" s="270"/>
      <c r="HZ261" s="270"/>
      <c r="IA261" s="270"/>
      <c r="IB261" s="270"/>
      <c r="IC261" s="270"/>
      <c r="ID261" s="270"/>
      <c r="IE261" s="270"/>
      <c r="IF261" s="270"/>
      <c r="IG261" s="270"/>
      <c r="IH261" s="270"/>
      <c r="II261" s="270"/>
      <c r="IJ261" s="270"/>
      <c r="IK261" s="270"/>
      <c r="IL261" s="270"/>
      <c r="IM261" s="270"/>
      <c r="IN261" s="270"/>
      <c r="IO261" s="270"/>
      <c r="IP261" s="270"/>
      <c r="IQ261" s="270"/>
      <c r="IR261" s="270"/>
      <c r="IS261" s="270"/>
      <c r="IT261" s="270"/>
      <c r="IU261" s="270"/>
      <c r="IV261" s="270"/>
    </row>
    <row r="262" spans="1:256" s="271" customFormat="1">
      <c r="A262" s="270" t="s">
        <v>590</v>
      </c>
      <c r="B262" s="271">
        <v>3.85</v>
      </c>
      <c r="C262" s="271">
        <v>6.35</v>
      </c>
      <c r="D262" s="271">
        <v>3</v>
      </c>
      <c r="E262" s="271">
        <v>1.36111111</v>
      </c>
      <c r="F262" s="271">
        <v>1.3427670300000001</v>
      </c>
      <c r="G262" s="271">
        <v>26</v>
      </c>
      <c r="H262" s="270">
        <v>1</v>
      </c>
      <c r="I262" s="270"/>
      <c r="J262" s="270"/>
      <c r="K262" s="270"/>
      <c r="L262" s="270"/>
      <c r="M262" s="270"/>
      <c r="N262" s="270"/>
      <c r="O262" s="270"/>
      <c r="P262" s="270"/>
      <c r="Q262" s="270"/>
      <c r="R262" s="270"/>
      <c r="S262" s="270"/>
      <c r="T262" s="270"/>
      <c r="U262" s="270"/>
      <c r="V262" s="270"/>
      <c r="W262" s="270"/>
      <c r="X262" s="270"/>
      <c r="Y262" s="270"/>
      <c r="Z262" s="270"/>
      <c r="AA262" s="270"/>
      <c r="AB262" s="270"/>
      <c r="AC262" s="270"/>
      <c r="AD262" s="270"/>
      <c r="AE262" s="270"/>
      <c r="AF262" s="270"/>
      <c r="AG262" s="270"/>
      <c r="AH262" s="270"/>
      <c r="AI262" s="270"/>
      <c r="AJ262" s="270"/>
      <c r="AK262" s="270"/>
      <c r="AL262" s="270"/>
      <c r="AM262" s="270"/>
      <c r="AN262" s="270"/>
      <c r="AO262" s="270"/>
      <c r="AP262" s="270"/>
      <c r="AQ262" s="270"/>
      <c r="AR262" s="270"/>
      <c r="AS262" s="270"/>
      <c r="AT262" s="270"/>
      <c r="AU262" s="270"/>
      <c r="AV262" s="270"/>
      <c r="AW262" s="270"/>
      <c r="AX262" s="270"/>
      <c r="AY262" s="270"/>
      <c r="AZ262" s="270"/>
      <c r="BA262" s="270"/>
      <c r="BB262" s="270"/>
      <c r="BC262" s="270"/>
      <c r="BD262" s="270"/>
      <c r="BE262" s="270"/>
      <c r="BF262" s="270"/>
      <c r="BG262" s="270"/>
      <c r="BH262" s="270"/>
      <c r="BI262" s="270"/>
      <c r="BJ262" s="270"/>
      <c r="BK262" s="270"/>
      <c r="BL262" s="270"/>
      <c r="BM262" s="270"/>
      <c r="BN262" s="270"/>
      <c r="BO262" s="270"/>
      <c r="BP262" s="270"/>
      <c r="BQ262" s="270"/>
      <c r="BR262" s="270"/>
      <c r="BS262" s="270"/>
      <c r="BT262" s="270"/>
      <c r="BU262" s="270"/>
      <c r="BV262" s="270"/>
      <c r="BW262" s="270"/>
      <c r="BX262" s="270"/>
      <c r="BY262" s="270"/>
      <c r="BZ262" s="270"/>
      <c r="CA262" s="270"/>
      <c r="CB262" s="270"/>
      <c r="CC262" s="270"/>
      <c r="CD262" s="270"/>
      <c r="CE262" s="270"/>
      <c r="CF262" s="270"/>
      <c r="CG262" s="270"/>
      <c r="CH262" s="270"/>
      <c r="CI262" s="270"/>
      <c r="CJ262" s="270"/>
      <c r="CK262" s="270"/>
      <c r="CL262" s="270"/>
      <c r="CM262" s="270"/>
      <c r="CN262" s="270"/>
      <c r="CO262" s="270"/>
      <c r="CP262" s="270"/>
      <c r="CQ262" s="270"/>
      <c r="CR262" s="270"/>
      <c r="CS262" s="270"/>
      <c r="CT262" s="270"/>
      <c r="CU262" s="270"/>
      <c r="CV262" s="270"/>
      <c r="CW262" s="270"/>
      <c r="CX262" s="270"/>
      <c r="CY262" s="270"/>
      <c r="CZ262" s="270"/>
      <c r="DA262" s="270"/>
      <c r="DB262" s="270"/>
      <c r="DC262" s="270"/>
      <c r="DD262" s="270"/>
      <c r="DE262" s="270"/>
      <c r="DF262" s="270"/>
      <c r="DG262" s="270"/>
      <c r="DH262" s="270"/>
      <c r="DI262" s="270"/>
      <c r="DJ262" s="270"/>
      <c r="DK262" s="270"/>
      <c r="DL262" s="270"/>
      <c r="DM262" s="270"/>
      <c r="DN262" s="270"/>
      <c r="DO262" s="270"/>
      <c r="DP262" s="270"/>
      <c r="DQ262" s="270"/>
      <c r="DR262" s="270"/>
      <c r="DS262" s="270"/>
      <c r="DT262" s="270"/>
      <c r="DU262" s="270"/>
      <c r="DV262" s="270"/>
      <c r="DW262" s="270"/>
      <c r="DX262" s="270"/>
      <c r="DY262" s="270"/>
      <c r="DZ262" s="270"/>
      <c r="EA262" s="270"/>
      <c r="EB262" s="270"/>
      <c r="EC262" s="270"/>
      <c r="ED262" s="270"/>
      <c r="EE262" s="270"/>
      <c r="EF262" s="270"/>
      <c r="EG262" s="270"/>
      <c r="EH262" s="270"/>
      <c r="EI262" s="270"/>
      <c r="EJ262" s="270"/>
      <c r="EK262" s="270"/>
      <c r="EL262" s="270"/>
      <c r="EM262" s="270"/>
      <c r="EN262" s="270"/>
      <c r="EO262" s="270"/>
      <c r="EP262" s="270"/>
      <c r="EQ262" s="270"/>
      <c r="ER262" s="270"/>
      <c r="ES262" s="270"/>
      <c r="ET262" s="270"/>
      <c r="EU262" s="270"/>
      <c r="EV262" s="270"/>
      <c r="EW262" s="270"/>
      <c r="EX262" s="270"/>
      <c r="EY262" s="270"/>
      <c r="EZ262" s="270"/>
      <c r="FA262" s="270"/>
      <c r="FB262" s="270"/>
      <c r="FC262" s="270"/>
      <c r="FD262" s="270"/>
      <c r="FE262" s="270"/>
      <c r="FF262" s="270"/>
      <c r="FG262" s="270"/>
      <c r="FH262" s="270"/>
      <c r="FI262" s="270"/>
      <c r="FJ262" s="270"/>
      <c r="FK262" s="270"/>
      <c r="FL262" s="270"/>
      <c r="FM262" s="270"/>
      <c r="FN262" s="270"/>
      <c r="FO262" s="270"/>
      <c r="FP262" s="270"/>
      <c r="FQ262" s="270"/>
      <c r="FR262" s="270"/>
      <c r="FS262" s="270"/>
      <c r="FT262" s="270"/>
      <c r="FU262" s="270"/>
      <c r="FV262" s="270"/>
      <c r="FW262" s="270"/>
      <c r="FX262" s="270"/>
      <c r="FY262" s="270"/>
      <c r="FZ262" s="270"/>
      <c r="GA262" s="270"/>
      <c r="GB262" s="270"/>
      <c r="GC262" s="270"/>
      <c r="GD262" s="270"/>
      <c r="GE262" s="270"/>
      <c r="GF262" s="270"/>
      <c r="GG262" s="270"/>
      <c r="GH262" s="270"/>
      <c r="GI262" s="270"/>
      <c r="GJ262" s="270"/>
      <c r="GK262" s="270"/>
      <c r="GL262" s="270"/>
      <c r="GM262" s="270"/>
      <c r="GN262" s="270"/>
      <c r="GO262" s="270"/>
      <c r="GP262" s="270"/>
      <c r="GQ262" s="270"/>
      <c r="GR262" s="270"/>
      <c r="GS262" s="270"/>
      <c r="GT262" s="270"/>
      <c r="GU262" s="270"/>
      <c r="GV262" s="270"/>
      <c r="GW262" s="270"/>
      <c r="GX262" s="270"/>
      <c r="GY262" s="270"/>
      <c r="GZ262" s="270"/>
      <c r="HA262" s="270"/>
      <c r="HB262" s="270"/>
      <c r="HC262" s="270"/>
      <c r="HD262" s="270"/>
      <c r="HE262" s="270"/>
      <c r="HF262" s="270"/>
      <c r="HG262" s="270"/>
      <c r="HH262" s="270"/>
      <c r="HI262" s="270"/>
      <c r="HJ262" s="270"/>
      <c r="HK262" s="270"/>
      <c r="HL262" s="270"/>
      <c r="HM262" s="270"/>
      <c r="HN262" s="270"/>
      <c r="HO262" s="270"/>
      <c r="HP262" s="270"/>
      <c r="HQ262" s="270"/>
      <c r="HR262" s="270"/>
      <c r="HS262" s="270"/>
      <c r="HT262" s="270"/>
      <c r="HU262" s="270"/>
      <c r="HV262" s="270"/>
      <c r="HW262" s="270"/>
      <c r="HX262" s="270"/>
      <c r="HY262" s="270"/>
      <c r="HZ262" s="270"/>
      <c r="IA262" s="270"/>
      <c r="IB262" s="270"/>
      <c r="IC262" s="270"/>
      <c r="ID262" s="270"/>
      <c r="IE262" s="270"/>
      <c r="IF262" s="270"/>
      <c r="IG262" s="270"/>
      <c r="IH262" s="270"/>
      <c r="II262" s="270"/>
      <c r="IJ262" s="270"/>
      <c r="IK262" s="270"/>
      <c r="IL262" s="270"/>
      <c r="IM262" s="270"/>
      <c r="IN262" s="270"/>
      <c r="IO262" s="270"/>
      <c r="IP262" s="270"/>
      <c r="IQ262" s="270"/>
      <c r="IR262" s="270"/>
      <c r="IS262" s="270"/>
      <c r="IT262" s="270"/>
      <c r="IU262" s="270"/>
      <c r="IV262" s="270"/>
    </row>
    <row r="263" spans="1:256" s="271" customFormat="1">
      <c r="A263" s="270" t="s">
        <v>590</v>
      </c>
      <c r="B263" s="271">
        <v>4.5</v>
      </c>
      <c r="C263" s="271">
        <v>6.3</v>
      </c>
      <c r="D263" s="271">
        <v>2</v>
      </c>
      <c r="E263" s="271">
        <v>1.6666666999999999</v>
      </c>
      <c r="F263" s="271">
        <v>0.92913681000000004</v>
      </c>
      <c r="G263" s="271">
        <v>17</v>
      </c>
      <c r="H263" s="270">
        <v>2</v>
      </c>
      <c r="I263" s="270"/>
      <c r="J263" s="270"/>
      <c r="K263" s="270"/>
      <c r="L263" s="270"/>
      <c r="M263" s="270"/>
      <c r="N263" s="270"/>
      <c r="O263" s="270"/>
      <c r="P263" s="270"/>
      <c r="Q263" s="270"/>
      <c r="R263" s="270"/>
      <c r="S263" s="270"/>
      <c r="T263" s="270"/>
      <c r="U263" s="270"/>
      <c r="V263" s="270"/>
      <c r="W263" s="270"/>
      <c r="X263" s="270"/>
      <c r="Y263" s="270"/>
      <c r="Z263" s="270"/>
      <c r="AA263" s="270"/>
      <c r="AB263" s="270"/>
      <c r="AC263" s="270"/>
      <c r="AD263" s="270"/>
      <c r="AE263" s="270"/>
      <c r="AF263" s="270"/>
      <c r="AG263" s="270"/>
      <c r="AH263" s="270"/>
      <c r="AI263" s="270"/>
      <c r="AJ263" s="270"/>
      <c r="AK263" s="270"/>
      <c r="AL263" s="270"/>
      <c r="AM263" s="270"/>
      <c r="AN263" s="270"/>
      <c r="AO263" s="270"/>
      <c r="AP263" s="270"/>
      <c r="AQ263" s="270"/>
      <c r="AR263" s="270"/>
      <c r="AS263" s="270"/>
      <c r="AT263" s="270"/>
      <c r="AU263" s="270"/>
      <c r="AV263" s="270"/>
      <c r="AW263" s="270"/>
      <c r="AX263" s="270"/>
      <c r="AY263" s="270"/>
      <c r="AZ263" s="270"/>
      <c r="BA263" s="270"/>
      <c r="BB263" s="270"/>
      <c r="BC263" s="270"/>
      <c r="BD263" s="270"/>
      <c r="BE263" s="270"/>
      <c r="BF263" s="270"/>
      <c r="BG263" s="270"/>
      <c r="BH263" s="270"/>
      <c r="BI263" s="270"/>
      <c r="BJ263" s="270"/>
      <c r="BK263" s="270"/>
      <c r="BL263" s="270"/>
      <c r="BM263" s="270"/>
      <c r="BN263" s="270"/>
      <c r="BO263" s="270"/>
      <c r="BP263" s="270"/>
      <c r="BQ263" s="270"/>
      <c r="BR263" s="270"/>
      <c r="BS263" s="270"/>
      <c r="BT263" s="270"/>
      <c r="BU263" s="270"/>
      <c r="BV263" s="270"/>
      <c r="BW263" s="270"/>
      <c r="BX263" s="270"/>
      <c r="BY263" s="270"/>
      <c r="BZ263" s="270"/>
      <c r="CA263" s="270"/>
      <c r="CB263" s="270"/>
      <c r="CC263" s="270"/>
      <c r="CD263" s="270"/>
      <c r="CE263" s="270"/>
      <c r="CF263" s="270"/>
      <c r="CG263" s="270"/>
      <c r="CH263" s="270"/>
      <c r="CI263" s="270"/>
      <c r="CJ263" s="270"/>
      <c r="CK263" s="270"/>
      <c r="CL263" s="270"/>
      <c r="CM263" s="270"/>
      <c r="CN263" s="270"/>
      <c r="CO263" s="270"/>
      <c r="CP263" s="270"/>
      <c r="CQ263" s="270"/>
      <c r="CR263" s="270"/>
      <c r="CS263" s="270"/>
      <c r="CT263" s="270"/>
      <c r="CU263" s="270"/>
      <c r="CV263" s="270"/>
      <c r="CW263" s="270"/>
      <c r="CX263" s="270"/>
      <c r="CY263" s="270"/>
      <c r="CZ263" s="270"/>
      <c r="DA263" s="270"/>
      <c r="DB263" s="270"/>
      <c r="DC263" s="270"/>
      <c r="DD263" s="270"/>
      <c r="DE263" s="270"/>
      <c r="DF263" s="270"/>
      <c r="DG263" s="270"/>
      <c r="DH263" s="270"/>
      <c r="DI263" s="270"/>
      <c r="DJ263" s="270"/>
      <c r="DK263" s="270"/>
      <c r="DL263" s="270"/>
      <c r="DM263" s="270"/>
      <c r="DN263" s="270"/>
      <c r="DO263" s="270"/>
      <c r="DP263" s="270"/>
      <c r="DQ263" s="270"/>
      <c r="DR263" s="270"/>
      <c r="DS263" s="270"/>
      <c r="DT263" s="270"/>
      <c r="DU263" s="270"/>
      <c r="DV263" s="270"/>
      <c r="DW263" s="270"/>
      <c r="DX263" s="270"/>
      <c r="DY263" s="270"/>
      <c r="DZ263" s="270"/>
      <c r="EA263" s="270"/>
      <c r="EB263" s="270"/>
      <c r="EC263" s="270"/>
      <c r="ED263" s="270"/>
      <c r="EE263" s="270"/>
      <c r="EF263" s="270"/>
      <c r="EG263" s="270"/>
      <c r="EH263" s="270"/>
      <c r="EI263" s="270"/>
      <c r="EJ263" s="270"/>
      <c r="EK263" s="270"/>
      <c r="EL263" s="270"/>
      <c r="EM263" s="270"/>
      <c r="EN263" s="270"/>
      <c r="EO263" s="270"/>
      <c r="EP263" s="270"/>
      <c r="EQ263" s="270"/>
      <c r="ER263" s="270"/>
      <c r="ES263" s="270"/>
      <c r="ET263" s="270"/>
      <c r="EU263" s="270"/>
      <c r="EV263" s="270"/>
      <c r="EW263" s="270"/>
      <c r="EX263" s="270"/>
      <c r="EY263" s="270"/>
      <c r="EZ263" s="270"/>
      <c r="FA263" s="270"/>
      <c r="FB263" s="270"/>
      <c r="FC263" s="270"/>
      <c r="FD263" s="270"/>
      <c r="FE263" s="270"/>
      <c r="FF263" s="270"/>
      <c r="FG263" s="270"/>
      <c r="FH263" s="270"/>
      <c r="FI263" s="270"/>
      <c r="FJ263" s="270"/>
      <c r="FK263" s="270"/>
      <c r="FL263" s="270"/>
      <c r="FM263" s="270"/>
      <c r="FN263" s="270"/>
      <c r="FO263" s="270"/>
      <c r="FP263" s="270"/>
      <c r="FQ263" s="270"/>
      <c r="FR263" s="270"/>
      <c r="FS263" s="270"/>
      <c r="FT263" s="270"/>
      <c r="FU263" s="270"/>
      <c r="FV263" s="270"/>
      <c r="FW263" s="270"/>
      <c r="FX263" s="270"/>
      <c r="FY263" s="270"/>
      <c r="FZ263" s="270"/>
      <c r="GA263" s="270"/>
      <c r="GB263" s="270"/>
      <c r="GC263" s="270"/>
      <c r="GD263" s="270"/>
      <c r="GE263" s="270"/>
      <c r="GF263" s="270"/>
      <c r="GG263" s="270"/>
      <c r="GH263" s="270"/>
      <c r="GI263" s="270"/>
      <c r="GJ263" s="270"/>
      <c r="GK263" s="270"/>
      <c r="GL263" s="270"/>
      <c r="GM263" s="270"/>
      <c r="GN263" s="270"/>
      <c r="GO263" s="270"/>
      <c r="GP263" s="270"/>
      <c r="GQ263" s="270"/>
      <c r="GR263" s="270"/>
      <c r="GS263" s="270"/>
      <c r="GT263" s="270"/>
      <c r="GU263" s="270"/>
      <c r="GV263" s="270"/>
      <c r="GW263" s="270"/>
      <c r="GX263" s="270"/>
      <c r="GY263" s="270"/>
      <c r="GZ263" s="270"/>
      <c r="HA263" s="270"/>
      <c r="HB263" s="270"/>
      <c r="HC263" s="270"/>
      <c r="HD263" s="270"/>
      <c r="HE263" s="270"/>
      <c r="HF263" s="270"/>
      <c r="HG263" s="270"/>
      <c r="HH263" s="270"/>
      <c r="HI263" s="270"/>
      <c r="HJ263" s="270"/>
      <c r="HK263" s="270"/>
      <c r="HL263" s="270"/>
      <c r="HM263" s="270"/>
      <c r="HN263" s="270"/>
      <c r="HO263" s="270"/>
      <c r="HP263" s="270"/>
      <c r="HQ263" s="270"/>
      <c r="HR263" s="270"/>
      <c r="HS263" s="270"/>
      <c r="HT263" s="270"/>
      <c r="HU263" s="270"/>
      <c r="HV263" s="270"/>
      <c r="HW263" s="270"/>
      <c r="HX263" s="270"/>
      <c r="HY263" s="270"/>
      <c r="HZ263" s="270"/>
      <c r="IA263" s="270"/>
      <c r="IB263" s="270"/>
      <c r="IC263" s="270"/>
      <c r="ID263" s="270"/>
      <c r="IE263" s="270"/>
      <c r="IF263" s="270"/>
      <c r="IG263" s="270"/>
      <c r="IH263" s="270"/>
      <c r="II263" s="270"/>
      <c r="IJ263" s="270"/>
      <c r="IK263" s="270"/>
      <c r="IL263" s="270"/>
      <c r="IM263" s="270"/>
      <c r="IN263" s="270"/>
      <c r="IO263" s="270"/>
      <c r="IP263" s="270"/>
      <c r="IQ263" s="270"/>
      <c r="IR263" s="270"/>
      <c r="IS263" s="270"/>
      <c r="IT263" s="270"/>
      <c r="IU263" s="270"/>
      <c r="IV263" s="270"/>
    </row>
    <row r="264" spans="1:256" s="271" customFormat="1">
      <c r="A264" s="270" t="s">
        <v>590</v>
      </c>
      <c r="B264" s="271">
        <v>2.6</v>
      </c>
      <c r="C264" s="271">
        <v>4.25</v>
      </c>
      <c r="D264" s="271">
        <v>3</v>
      </c>
      <c r="E264" s="271">
        <v>1.3</v>
      </c>
      <c r="F264" s="271">
        <v>1.7782608099999999</v>
      </c>
      <c r="G264" s="271">
        <v>16</v>
      </c>
      <c r="H264" s="270">
        <v>2</v>
      </c>
      <c r="I264" s="270"/>
      <c r="J264" s="270"/>
      <c r="K264" s="270"/>
      <c r="L264" s="270"/>
      <c r="M264" s="270"/>
      <c r="N264" s="270"/>
      <c r="O264" s="270"/>
      <c r="P264" s="270"/>
      <c r="Q264" s="270"/>
      <c r="R264" s="270"/>
      <c r="S264" s="270"/>
      <c r="T264" s="270"/>
      <c r="U264" s="270"/>
      <c r="V264" s="270"/>
      <c r="W264" s="270"/>
      <c r="X264" s="270"/>
      <c r="Y264" s="270"/>
      <c r="Z264" s="270"/>
      <c r="AA264" s="270"/>
      <c r="AB264" s="270"/>
      <c r="AC264" s="270"/>
      <c r="AD264" s="270"/>
      <c r="AE264" s="270"/>
      <c r="AF264" s="270"/>
      <c r="AG264" s="270"/>
      <c r="AH264" s="270"/>
      <c r="AI264" s="270"/>
      <c r="AJ264" s="270"/>
      <c r="AK264" s="270"/>
      <c r="AL264" s="270"/>
      <c r="AM264" s="270"/>
      <c r="AN264" s="270"/>
      <c r="AO264" s="270"/>
      <c r="AP264" s="270"/>
      <c r="AQ264" s="270"/>
      <c r="AR264" s="270"/>
      <c r="AS264" s="270"/>
      <c r="AT264" s="270"/>
      <c r="AU264" s="270"/>
      <c r="AV264" s="270"/>
      <c r="AW264" s="270"/>
      <c r="AX264" s="270"/>
      <c r="AY264" s="270"/>
      <c r="AZ264" s="270"/>
      <c r="BA264" s="270"/>
      <c r="BB264" s="270"/>
      <c r="BC264" s="270"/>
      <c r="BD264" s="270"/>
      <c r="BE264" s="270"/>
      <c r="BF264" s="270"/>
      <c r="BG264" s="270"/>
      <c r="BH264" s="270"/>
      <c r="BI264" s="270"/>
      <c r="BJ264" s="270"/>
      <c r="BK264" s="270"/>
      <c r="BL264" s="270"/>
      <c r="BM264" s="270"/>
      <c r="BN264" s="270"/>
      <c r="BO264" s="270"/>
      <c r="BP264" s="270"/>
      <c r="BQ264" s="270"/>
      <c r="BR264" s="270"/>
      <c r="BS264" s="270"/>
      <c r="BT264" s="270"/>
      <c r="BU264" s="270"/>
      <c r="BV264" s="270"/>
      <c r="BW264" s="270"/>
      <c r="BX264" s="270"/>
      <c r="BY264" s="270"/>
      <c r="BZ264" s="270"/>
      <c r="CA264" s="270"/>
      <c r="CB264" s="270"/>
      <c r="CC264" s="270"/>
      <c r="CD264" s="270"/>
      <c r="CE264" s="270"/>
      <c r="CF264" s="270"/>
      <c r="CG264" s="270"/>
      <c r="CH264" s="270"/>
      <c r="CI264" s="270"/>
      <c r="CJ264" s="270"/>
      <c r="CK264" s="270"/>
      <c r="CL264" s="270"/>
      <c r="CM264" s="270"/>
      <c r="CN264" s="270"/>
      <c r="CO264" s="270"/>
      <c r="CP264" s="270"/>
      <c r="CQ264" s="270"/>
      <c r="CR264" s="270"/>
      <c r="CS264" s="270"/>
      <c r="CT264" s="270"/>
      <c r="CU264" s="270"/>
      <c r="CV264" s="270"/>
      <c r="CW264" s="270"/>
      <c r="CX264" s="270"/>
      <c r="CY264" s="270"/>
      <c r="CZ264" s="270"/>
      <c r="DA264" s="270"/>
      <c r="DB264" s="270"/>
      <c r="DC264" s="270"/>
      <c r="DD264" s="270"/>
      <c r="DE264" s="270"/>
      <c r="DF264" s="270"/>
      <c r="DG264" s="270"/>
      <c r="DH264" s="270"/>
      <c r="DI264" s="270"/>
      <c r="DJ264" s="270"/>
      <c r="DK264" s="270"/>
      <c r="DL264" s="270"/>
      <c r="DM264" s="270"/>
      <c r="DN264" s="270"/>
      <c r="DO264" s="270"/>
      <c r="DP264" s="270"/>
      <c r="DQ264" s="270"/>
      <c r="DR264" s="270"/>
      <c r="DS264" s="270"/>
      <c r="DT264" s="270"/>
      <c r="DU264" s="270"/>
      <c r="DV264" s="270"/>
      <c r="DW264" s="270"/>
      <c r="DX264" s="270"/>
      <c r="DY264" s="270"/>
      <c r="DZ264" s="270"/>
      <c r="EA264" s="270"/>
      <c r="EB264" s="270"/>
      <c r="EC264" s="270"/>
      <c r="ED264" s="270"/>
      <c r="EE264" s="270"/>
      <c r="EF264" s="270"/>
      <c r="EG264" s="270"/>
      <c r="EH264" s="270"/>
      <c r="EI264" s="270"/>
      <c r="EJ264" s="270"/>
      <c r="EK264" s="270"/>
      <c r="EL264" s="270"/>
      <c r="EM264" s="270"/>
      <c r="EN264" s="270"/>
      <c r="EO264" s="270"/>
      <c r="EP264" s="270"/>
      <c r="EQ264" s="270"/>
      <c r="ER264" s="270"/>
      <c r="ES264" s="270"/>
      <c r="ET264" s="270"/>
      <c r="EU264" s="270"/>
      <c r="EV264" s="270"/>
      <c r="EW264" s="270"/>
      <c r="EX264" s="270"/>
      <c r="EY264" s="270"/>
      <c r="EZ264" s="270"/>
      <c r="FA264" s="270"/>
      <c r="FB264" s="270"/>
      <c r="FC264" s="270"/>
      <c r="FD264" s="270"/>
      <c r="FE264" s="270"/>
      <c r="FF264" s="270"/>
      <c r="FG264" s="270"/>
      <c r="FH264" s="270"/>
      <c r="FI264" s="270"/>
      <c r="FJ264" s="270"/>
      <c r="FK264" s="270"/>
      <c r="FL264" s="270"/>
      <c r="FM264" s="270"/>
      <c r="FN264" s="270"/>
      <c r="FO264" s="270"/>
      <c r="FP264" s="270"/>
      <c r="FQ264" s="270"/>
      <c r="FR264" s="270"/>
      <c r="FS264" s="270"/>
      <c r="FT264" s="270"/>
      <c r="FU264" s="270"/>
      <c r="FV264" s="270"/>
      <c r="FW264" s="270"/>
      <c r="FX264" s="270"/>
      <c r="FY264" s="270"/>
      <c r="FZ264" s="270"/>
      <c r="GA264" s="270"/>
      <c r="GB264" s="270"/>
      <c r="GC264" s="270"/>
      <c r="GD264" s="270"/>
      <c r="GE264" s="270"/>
      <c r="GF264" s="270"/>
      <c r="GG264" s="270"/>
      <c r="GH264" s="270"/>
      <c r="GI264" s="270"/>
      <c r="GJ264" s="270"/>
      <c r="GK264" s="270"/>
      <c r="GL264" s="270"/>
      <c r="GM264" s="270"/>
      <c r="GN264" s="270"/>
      <c r="GO264" s="270"/>
      <c r="GP264" s="270"/>
      <c r="GQ264" s="270"/>
      <c r="GR264" s="270"/>
      <c r="GS264" s="270"/>
      <c r="GT264" s="270"/>
      <c r="GU264" s="270"/>
      <c r="GV264" s="270"/>
      <c r="GW264" s="270"/>
      <c r="GX264" s="270"/>
      <c r="GY264" s="270"/>
      <c r="GZ264" s="270"/>
      <c r="HA264" s="270"/>
      <c r="HB264" s="270"/>
      <c r="HC264" s="270"/>
      <c r="HD264" s="270"/>
      <c r="HE264" s="270"/>
      <c r="HF264" s="270"/>
      <c r="HG264" s="270"/>
      <c r="HH264" s="270"/>
      <c r="HI264" s="270"/>
      <c r="HJ264" s="270"/>
      <c r="HK264" s="270"/>
      <c r="HL264" s="270"/>
      <c r="HM264" s="270"/>
      <c r="HN264" s="270"/>
      <c r="HO264" s="270"/>
      <c r="HP264" s="270"/>
      <c r="HQ264" s="270"/>
      <c r="HR264" s="270"/>
      <c r="HS264" s="270"/>
      <c r="HT264" s="270"/>
      <c r="HU264" s="270"/>
      <c r="HV264" s="270"/>
      <c r="HW264" s="270"/>
      <c r="HX264" s="270"/>
      <c r="HY264" s="270"/>
      <c r="HZ264" s="270"/>
      <c r="IA264" s="270"/>
      <c r="IB264" s="270"/>
      <c r="IC264" s="270"/>
      <c r="ID264" s="270"/>
      <c r="IE264" s="270"/>
      <c r="IF264" s="270"/>
      <c r="IG264" s="270"/>
      <c r="IH264" s="270"/>
      <c r="II264" s="270"/>
      <c r="IJ264" s="270"/>
      <c r="IK264" s="270"/>
      <c r="IL264" s="270"/>
      <c r="IM264" s="270"/>
      <c r="IN264" s="270"/>
      <c r="IO264" s="270"/>
      <c r="IP264" s="270"/>
      <c r="IQ264" s="270"/>
      <c r="IR264" s="270"/>
      <c r="IS264" s="270"/>
      <c r="IT264" s="270"/>
      <c r="IU264" s="270"/>
      <c r="IV264" s="270"/>
    </row>
    <row r="265" spans="1:256" s="271" customFormat="1">
      <c r="A265" s="270" t="s">
        <v>590</v>
      </c>
      <c r="B265" s="271">
        <v>4.5999999999999996</v>
      </c>
      <c r="C265" s="271">
        <v>6.25</v>
      </c>
      <c r="D265" s="271">
        <v>2</v>
      </c>
      <c r="E265" s="271">
        <v>1.122222222</v>
      </c>
      <c r="F265" s="271">
        <v>0.92467326000000005</v>
      </c>
      <c r="G265" s="270">
        <v>21</v>
      </c>
      <c r="H265" s="270">
        <v>3</v>
      </c>
      <c r="I265" s="270"/>
      <c r="J265" s="270"/>
      <c r="K265" s="270"/>
      <c r="L265" s="270"/>
      <c r="M265" s="270"/>
      <c r="N265" s="270"/>
      <c r="O265" s="270"/>
      <c r="P265" s="270"/>
      <c r="Q265" s="270"/>
      <c r="R265" s="270"/>
      <c r="S265" s="270"/>
      <c r="T265" s="270"/>
      <c r="U265" s="270"/>
      <c r="V265" s="270"/>
      <c r="W265" s="270"/>
      <c r="X265" s="270"/>
      <c r="Y265" s="270"/>
      <c r="Z265" s="270"/>
      <c r="AA265" s="270"/>
      <c r="AB265" s="270"/>
      <c r="AC265" s="270"/>
      <c r="AD265" s="270"/>
      <c r="AE265" s="270"/>
      <c r="AF265" s="270"/>
      <c r="AG265" s="270"/>
      <c r="AH265" s="270"/>
      <c r="AI265" s="270"/>
      <c r="AJ265" s="270"/>
      <c r="AK265" s="270"/>
      <c r="AL265" s="270"/>
      <c r="AM265" s="270"/>
      <c r="AN265" s="270"/>
      <c r="AO265" s="270"/>
      <c r="AP265" s="270"/>
      <c r="AQ265" s="270"/>
      <c r="AR265" s="270"/>
      <c r="AS265" s="270"/>
      <c r="AT265" s="270"/>
      <c r="AU265" s="270"/>
      <c r="AV265" s="270"/>
      <c r="AW265" s="270"/>
      <c r="AX265" s="270"/>
      <c r="AY265" s="270"/>
      <c r="AZ265" s="270"/>
      <c r="BA265" s="270"/>
      <c r="BB265" s="270"/>
      <c r="BC265" s="270"/>
      <c r="BD265" s="270"/>
      <c r="BE265" s="270"/>
      <c r="BF265" s="270"/>
      <c r="BG265" s="270"/>
      <c r="BH265" s="270"/>
      <c r="BI265" s="270"/>
      <c r="BJ265" s="270"/>
      <c r="BK265" s="270"/>
      <c r="BL265" s="270"/>
      <c r="BM265" s="270"/>
      <c r="BN265" s="270"/>
      <c r="BO265" s="270"/>
      <c r="BP265" s="270"/>
      <c r="BQ265" s="270"/>
      <c r="BR265" s="270"/>
      <c r="BS265" s="270"/>
      <c r="BT265" s="270"/>
      <c r="BU265" s="270"/>
      <c r="BV265" s="270"/>
      <c r="BW265" s="270"/>
      <c r="BX265" s="270"/>
      <c r="BY265" s="270"/>
      <c r="BZ265" s="270"/>
      <c r="CA265" s="270"/>
      <c r="CB265" s="270"/>
      <c r="CC265" s="270"/>
      <c r="CD265" s="270"/>
      <c r="CE265" s="270"/>
      <c r="CF265" s="270"/>
      <c r="CG265" s="270"/>
      <c r="CH265" s="270"/>
      <c r="CI265" s="270"/>
      <c r="CJ265" s="270"/>
      <c r="CK265" s="270"/>
      <c r="CL265" s="270"/>
      <c r="CM265" s="270"/>
      <c r="CN265" s="270"/>
      <c r="CO265" s="270"/>
      <c r="CP265" s="270"/>
      <c r="CQ265" s="270"/>
      <c r="CR265" s="270"/>
      <c r="CS265" s="270"/>
      <c r="CT265" s="270"/>
      <c r="CU265" s="270"/>
      <c r="CV265" s="270"/>
      <c r="CW265" s="270"/>
      <c r="CX265" s="270"/>
      <c r="CY265" s="270"/>
      <c r="CZ265" s="270"/>
      <c r="DA265" s="270"/>
      <c r="DB265" s="270"/>
      <c r="DC265" s="270"/>
      <c r="DD265" s="270"/>
      <c r="DE265" s="270"/>
      <c r="DF265" s="270"/>
      <c r="DG265" s="270"/>
      <c r="DH265" s="270"/>
      <c r="DI265" s="270"/>
      <c r="DJ265" s="270"/>
      <c r="DK265" s="270"/>
      <c r="DL265" s="270"/>
      <c r="DM265" s="270"/>
      <c r="DN265" s="270"/>
      <c r="DO265" s="270"/>
      <c r="DP265" s="270"/>
      <c r="DQ265" s="270"/>
      <c r="DR265" s="270"/>
      <c r="DS265" s="270"/>
      <c r="DT265" s="270"/>
      <c r="DU265" s="270"/>
      <c r="DV265" s="270"/>
      <c r="DW265" s="270"/>
      <c r="DX265" s="270"/>
      <c r="DY265" s="270"/>
      <c r="DZ265" s="270"/>
      <c r="EA265" s="270"/>
      <c r="EB265" s="270"/>
      <c r="EC265" s="270"/>
      <c r="ED265" s="270"/>
      <c r="EE265" s="270"/>
      <c r="EF265" s="270"/>
      <c r="EG265" s="270"/>
      <c r="EH265" s="270"/>
      <c r="EI265" s="270"/>
      <c r="EJ265" s="270"/>
      <c r="EK265" s="270"/>
      <c r="EL265" s="270"/>
      <c r="EM265" s="270"/>
      <c r="EN265" s="270"/>
      <c r="EO265" s="270"/>
      <c r="EP265" s="270"/>
      <c r="EQ265" s="270"/>
      <c r="ER265" s="270"/>
      <c r="ES265" s="270"/>
      <c r="ET265" s="270"/>
      <c r="EU265" s="270"/>
      <c r="EV265" s="270"/>
      <c r="EW265" s="270"/>
      <c r="EX265" s="270"/>
      <c r="EY265" s="270"/>
      <c r="EZ265" s="270"/>
      <c r="FA265" s="270"/>
      <c r="FB265" s="270"/>
      <c r="FC265" s="270"/>
      <c r="FD265" s="270"/>
      <c r="FE265" s="270"/>
      <c r="FF265" s="270"/>
      <c r="FG265" s="270"/>
      <c r="FH265" s="270"/>
      <c r="FI265" s="270"/>
      <c r="FJ265" s="270"/>
      <c r="FK265" s="270"/>
      <c r="FL265" s="270"/>
      <c r="FM265" s="270"/>
      <c r="FN265" s="270"/>
      <c r="FO265" s="270"/>
      <c r="FP265" s="270"/>
      <c r="FQ265" s="270"/>
      <c r="FR265" s="270"/>
      <c r="FS265" s="270"/>
      <c r="FT265" s="270"/>
      <c r="FU265" s="270"/>
      <c r="FV265" s="270"/>
      <c r="FW265" s="270"/>
      <c r="FX265" s="270"/>
      <c r="FY265" s="270"/>
      <c r="FZ265" s="270"/>
      <c r="GA265" s="270"/>
      <c r="GB265" s="270"/>
      <c r="GC265" s="270"/>
      <c r="GD265" s="270"/>
      <c r="GE265" s="270"/>
      <c r="GF265" s="270"/>
      <c r="GG265" s="270"/>
      <c r="GH265" s="270"/>
      <c r="GI265" s="270"/>
      <c r="GJ265" s="270"/>
      <c r="GK265" s="270"/>
      <c r="GL265" s="270"/>
      <c r="GM265" s="270"/>
      <c r="GN265" s="270"/>
      <c r="GO265" s="270"/>
      <c r="GP265" s="270"/>
      <c r="GQ265" s="270"/>
      <c r="GR265" s="270"/>
      <c r="GS265" s="270"/>
      <c r="GT265" s="270"/>
      <c r="GU265" s="270"/>
      <c r="GV265" s="270"/>
      <c r="GW265" s="270"/>
      <c r="GX265" s="270"/>
      <c r="GY265" s="270"/>
      <c r="GZ265" s="270"/>
      <c r="HA265" s="270"/>
      <c r="HB265" s="270"/>
      <c r="HC265" s="270"/>
      <c r="HD265" s="270"/>
      <c r="HE265" s="270"/>
      <c r="HF265" s="270"/>
      <c r="HG265" s="270"/>
      <c r="HH265" s="270"/>
      <c r="HI265" s="270"/>
      <c r="HJ265" s="270"/>
      <c r="HK265" s="270"/>
      <c r="HL265" s="270"/>
      <c r="HM265" s="270"/>
      <c r="HN265" s="270"/>
      <c r="HO265" s="270"/>
      <c r="HP265" s="270"/>
      <c r="HQ265" s="270"/>
      <c r="HR265" s="270"/>
      <c r="HS265" s="270"/>
      <c r="HT265" s="270"/>
      <c r="HU265" s="270"/>
      <c r="HV265" s="270"/>
      <c r="HW265" s="270"/>
      <c r="HX265" s="270"/>
      <c r="HY265" s="270"/>
      <c r="HZ265" s="270"/>
      <c r="IA265" s="270"/>
      <c r="IB265" s="270"/>
      <c r="IC265" s="270"/>
      <c r="ID265" s="270"/>
      <c r="IE265" s="270"/>
      <c r="IF265" s="270"/>
      <c r="IG265" s="270"/>
      <c r="IH265" s="270"/>
      <c r="II265" s="270"/>
      <c r="IJ265" s="270"/>
      <c r="IK265" s="270"/>
      <c r="IL265" s="270"/>
      <c r="IM265" s="270"/>
      <c r="IN265" s="270"/>
      <c r="IO265" s="270"/>
      <c r="IP265" s="270"/>
      <c r="IQ265" s="270"/>
      <c r="IR265" s="270"/>
      <c r="IS265" s="270"/>
      <c r="IT265" s="270"/>
      <c r="IU265" s="270"/>
      <c r="IV265" s="270"/>
    </row>
    <row r="266" spans="1:256" s="271" customFormat="1">
      <c r="A266" s="270" t="s">
        <v>590</v>
      </c>
      <c r="B266" s="271">
        <v>1.3</v>
      </c>
      <c r="C266" s="271">
        <v>7.25</v>
      </c>
      <c r="D266" s="271">
        <v>3</v>
      </c>
      <c r="E266" s="271">
        <v>1.43333333</v>
      </c>
      <c r="F266" s="271">
        <v>1.3730758700000001</v>
      </c>
      <c r="G266" s="270">
        <v>18</v>
      </c>
      <c r="H266" s="270">
        <v>4</v>
      </c>
      <c r="I266" s="270"/>
      <c r="J266" s="270"/>
      <c r="K266" s="270"/>
      <c r="L266" s="270"/>
      <c r="M266" s="270"/>
      <c r="N266" s="270"/>
      <c r="O266" s="270"/>
      <c r="P266" s="270"/>
      <c r="Q266" s="270"/>
      <c r="R266" s="270"/>
      <c r="S266" s="270"/>
      <c r="T266" s="270"/>
      <c r="U266" s="270"/>
      <c r="V266" s="270"/>
      <c r="W266" s="270"/>
      <c r="X266" s="270"/>
      <c r="Y266" s="270"/>
      <c r="Z266" s="270"/>
      <c r="AA266" s="270"/>
      <c r="AB266" s="270"/>
      <c r="AC266" s="270"/>
      <c r="AD266" s="270"/>
      <c r="AE266" s="270"/>
      <c r="AF266" s="270"/>
      <c r="AG266" s="270"/>
      <c r="AH266" s="270"/>
      <c r="AI266" s="270"/>
      <c r="AJ266" s="270"/>
      <c r="AK266" s="270"/>
      <c r="AL266" s="270"/>
      <c r="AM266" s="270"/>
      <c r="AN266" s="270"/>
      <c r="AO266" s="270"/>
      <c r="AP266" s="270"/>
      <c r="AQ266" s="270"/>
      <c r="AR266" s="270"/>
      <c r="AS266" s="270"/>
      <c r="AT266" s="270"/>
      <c r="AU266" s="270"/>
      <c r="AV266" s="270"/>
      <c r="AW266" s="270"/>
      <c r="AX266" s="270"/>
      <c r="AY266" s="270"/>
      <c r="AZ266" s="270"/>
      <c r="BA266" s="270"/>
      <c r="BB266" s="270"/>
      <c r="BC266" s="270"/>
      <c r="BD266" s="270"/>
      <c r="BE266" s="270"/>
      <c r="BF266" s="270"/>
      <c r="BG266" s="270"/>
      <c r="BH266" s="270"/>
      <c r="BI266" s="270"/>
      <c r="BJ266" s="270"/>
      <c r="BK266" s="270"/>
      <c r="BL266" s="270"/>
      <c r="BM266" s="270"/>
      <c r="BN266" s="270"/>
      <c r="BO266" s="270"/>
      <c r="BP266" s="270"/>
      <c r="BQ266" s="270"/>
      <c r="BR266" s="270"/>
      <c r="BS266" s="270"/>
      <c r="BT266" s="270"/>
      <c r="BU266" s="270"/>
      <c r="BV266" s="270"/>
      <c r="BW266" s="270"/>
      <c r="BX266" s="270"/>
      <c r="BY266" s="270"/>
      <c r="BZ266" s="270"/>
      <c r="CA266" s="270"/>
      <c r="CB266" s="270"/>
      <c r="CC266" s="270"/>
      <c r="CD266" s="270"/>
      <c r="CE266" s="270"/>
      <c r="CF266" s="270"/>
      <c r="CG266" s="270"/>
      <c r="CH266" s="270"/>
      <c r="CI266" s="270"/>
      <c r="CJ266" s="270"/>
      <c r="CK266" s="270"/>
      <c r="CL266" s="270"/>
      <c r="CM266" s="270"/>
      <c r="CN266" s="270"/>
      <c r="CO266" s="270"/>
      <c r="CP266" s="270"/>
      <c r="CQ266" s="270"/>
      <c r="CR266" s="270"/>
      <c r="CS266" s="270"/>
      <c r="CT266" s="270"/>
      <c r="CU266" s="270"/>
      <c r="CV266" s="270"/>
      <c r="CW266" s="270"/>
      <c r="CX266" s="270"/>
      <c r="CY266" s="270"/>
      <c r="CZ266" s="270"/>
      <c r="DA266" s="270"/>
      <c r="DB266" s="270"/>
      <c r="DC266" s="270"/>
      <c r="DD266" s="270"/>
      <c r="DE266" s="270"/>
      <c r="DF266" s="270"/>
      <c r="DG266" s="270"/>
      <c r="DH266" s="270"/>
      <c r="DI266" s="270"/>
      <c r="DJ266" s="270"/>
      <c r="DK266" s="270"/>
      <c r="DL266" s="270"/>
      <c r="DM266" s="270"/>
      <c r="DN266" s="270"/>
      <c r="DO266" s="270"/>
      <c r="DP266" s="270"/>
      <c r="DQ266" s="270"/>
      <c r="DR266" s="270"/>
      <c r="DS266" s="270"/>
      <c r="DT266" s="270"/>
      <c r="DU266" s="270"/>
      <c r="DV266" s="270"/>
      <c r="DW266" s="270"/>
      <c r="DX266" s="270"/>
      <c r="DY266" s="270"/>
      <c r="DZ266" s="270"/>
      <c r="EA266" s="270"/>
      <c r="EB266" s="270"/>
      <c r="EC266" s="270"/>
      <c r="ED266" s="270"/>
      <c r="EE266" s="270"/>
      <c r="EF266" s="270"/>
      <c r="EG266" s="270"/>
      <c r="EH266" s="270"/>
      <c r="EI266" s="270"/>
      <c r="EJ266" s="270"/>
      <c r="EK266" s="270"/>
      <c r="EL266" s="270"/>
      <c r="EM266" s="270"/>
      <c r="EN266" s="270"/>
      <c r="EO266" s="270"/>
      <c r="EP266" s="270"/>
      <c r="EQ266" s="270"/>
      <c r="ER266" s="270"/>
      <c r="ES266" s="270"/>
      <c r="ET266" s="270"/>
      <c r="EU266" s="270"/>
      <c r="EV266" s="270"/>
      <c r="EW266" s="270"/>
      <c r="EX266" s="270"/>
      <c r="EY266" s="270"/>
      <c r="EZ266" s="270"/>
      <c r="FA266" s="270"/>
      <c r="FB266" s="270"/>
      <c r="FC266" s="270"/>
      <c r="FD266" s="270"/>
      <c r="FE266" s="270"/>
      <c r="FF266" s="270"/>
      <c r="FG266" s="270"/>
      <c r="FH266" s="270"/>
      <c r="FI266" s="270"/>
      <c r="FJ266" s="270"/>
      <c r="FK266" s="270"/>
      <c r="FL266" s="270"/>
      <c r="FM266" s="270"/>
      <c r="FN266" s="270"/>
      <c r="FO266" s="270"/>
      <c r="FP266" s="270"/>
      <c r="FQ266" s="270"/>
      <c r="FR266" s="270"/>
      <c r="FS266" s="270"/>
      <c r="FT266" s="270"/>
      <c r="FU266" s="270"/>
      <c r="FV266" s="270"/>
      <c r="FW266" s="270"/>
      <c r="FX266" s="270"/>
      <c r="FY266" s="270"/>
      <c r="FZ266" s="270"/>
      <c r="GA266" s="270"/>
      <c r="GB266" s="270"/>
      <c r="GC266" s="270"/>
      <c r="GD266" s="270"/>
      <c r="GE266" s="270"/>
      <c r="GF266" s="270"/>
      <c r="GG266" s="270"/>
      <c r="GH266" s="270"/>
      <c r="GI266" s="270"/>
      <c r="GJ266" s="270"/>
      <c r="GK266" s="270"/>
      <c r="GL266" s="270"/>
      <c r="GM266" s="270"/>
      <c r="GN266" s="270"/>
      <c r="GO266" s="270"/>
      <c r="GP266" s="270"/>
      <c r="GQ266" s="270"/>
      <c r="GR266" s="270"/>
      <c r="GS266" s="270"/>
      <c r="GT266" s="270"/>
      <c r="GU266" s="270"/>
      <c r="GV266" s="270"/>
      <c r="GW266" s="270"/>
      <c r="GX266" s="270"/>
      <c r="GY266" s="270"/>
      <c r="GZ266" s="270"/>
      <c r="HA266" s="270"/>
      <c r="HB266" s="270"/>
      <c r="HC266" s="270"/>
      <c r="HD266" s="270"/>
      <c r="HE266" s="270"/>
      <c r="HF266" s="270"/>
      <c r="HG266" s="270"/>
      <c r="HH266" s="270"/>
      <c r="HI266" s="270"/>
      <c r="HJ266" s="270"/>
      <c r="HK266" s="270"/>
      <c r="HL266" s="270"/>
      <c r="HM266" s="270"/>
      <c r="HN266" s="270"/>
      <c r="HO266" s="270"/>
      <c r="HP266" s="270"/>
      <c r="HQ266" s="270"/>
      <c r="HR266" s="270"/>
      <c r="HS266" s="270"/>
      <c r="HT266" s="270"/>
      <c r="HU266" s="270"/>
      <c r="HV266" s="270"/>
      <c r="HW266" s="270"/>
      <c r="HX266" s="270"/>
      <c r="HY266" s="270"/>
      <c r="HZ266" s="270"/>
      <c r="IA266" s="270"/>
      <c r="IB266" s="270"/>
      <c r="IC266" s="270"/>
      <c r="ID266" s="270"/>
      <c r="IE266" s="270"/>
      <c r="IF266" s="270"/>
      <c r="IG266" s="270"/>
      <c r="IH266" s="270"/>
      <c r="II266" s="270"/>
      <c r="IJ266" s="270"/>
      <c r="IK266" s="270"/>
      <c r="IL266" s="270"/>
      <c r="IM266" s="270"/>
      <c r="IN266" s="270"/>
      <c r="IO266" s="270"/>
      <c r="IP266" s="270"/>
      <c r="IQ266" s="270"/>
      <c r="IR266" s="270"/>
      <c r="IS266" s="270"/>
      <c r="IT266" s="270"/>
      <c r="IU266" s="270"/>
      <c r="IV266" s="270"/>
    </row>
    <row r="267" spans="1:256" s="271" customFormat="1">
      <c r="A267" s="270" t="s">
        <v>590</v>
      </c>
      <c r="B267" s="270">
        <v>3</v>
      </c>
      <c r="C267" s="270">
        <v>5.75</v>
      </c>
      <c r="D267" s="270">
        <v>2</v>
      </c>
      <c r="E267" s="270">
        <v>1.1755555600000001</v>
      </c>
      <c r="F267" s="270">
        <v>0.92822954000000002</v>
      </c>
      <c r="G267" s="271">
        <v>13</v>
      </c>
      <c r="H267" s="270">
        <v>2</v>
      </c>
      <c r="I267" s="270"/>
      <c r="J267" s="270"/>
      <c r="K267" s="270"/>
      <c r="L267" s="270"/>
      <c r="M267" s="270"/>
      <c r="N267" s="270"/>
      <c r="O267" s="270"/>
      <c r="P267" s="270"/>
      <c r="Q267" s="270"/>
      <c r="R267" s="270"/>
      <c r="S267" s="270"/>
      <c r="T267" s="270"/>
      <c r="U267" s="270"/>
      <c r="V267" s="270"/>
      <c r="W267" s="270"/>
      <c r="X267" s="270"/>
      <c r="Y267" s="270"/>
      <c r="Z267" s="270"/>
      <c r="AA267" s="270"/>
      <c r="AB267" s="270"/>
      <c r="AC267" s="270"/>
      <c r="AD267" s="270"/>
      <c r="AE267" s="270"/>
      <c r="AF267" s="270"/>
      <c r="AG267" s="270"/>
      <c r="AH267" s="270"/>
      <c r="AI267" s="270"/>
      <c r="AJ267" s="270"/>
      <c r="AK267" s="270"/>
      <c r="AL267" s="270"/>
      <c r="AM267" s="270"/>
      <c r="AN267" s="270"/>
      <c r="AO267" s="270"/>
      <c r="AP267" s="270"/>
      <c r="AQ267" s="270"/>
      <c r="AR267" s="270"/>
      <c r="AS267" s="270"/>
      <c r="AT267" s="270"/>
      <c r="AU267" s="270"/>
      <c r="AV267" s="270"/>
      <c r="AW267" s="270"/>
      <c r="AX267" s="270"/>
      <c r="AY267" s="270"/>
      <c r="AZ267" s="270"/>
      <c r="BA267" s="270"/>
      <c r="BB267" s="270"/>
      <c r="BC267" s="270"/>
      <c r="BD267" s="270"/>
      <c r="BE267" s="270"/>
      <c r="BF267" s="270"/>
      <c r="BG267" s="270"/>
      <c r="BH267" s="270"/>
      <c r="BI267" s="270"/>
      <c r="BJ267" s="270"/>
      <c r="BK267" s="270"/>
      <c r="BL267" s="270"/>
      <c r="BM267" s="270"/>
      <c r="BN267" s="270"/>
      <c r="BO267" s="270"/>
      <c r="BP267" s="270"/>
      <c r="BQ267" s="270"/>
      <c r="BR267" s="270"/>
      <c r="BS267" s="270"/>
      <c r="BT267" s="270"/>
      <c r="BU267" s="270"/>
      <c r="BV267" s="270"/>
      <c r="BW267" s="270"/>
      <c r="BX267" s="270"/>
      <c r="BY267" s="270"/>
      <c r="BZ267" s="270"/>
      <c r="CA267" s="270"/>
      <c r="CB267" s="270"/>
      <c r="CC267" s="270"/>
      <c r="CD267" s="270"/>
      <c r="CE267" s="270"/>
      <c r="CF267" s="270"/>
      <c r="CG267" s="270"/>
      <c r="CH267" s="270"/>
      <c r="CI267" s="270"/>
      <c r="CJ267" s="270"/>
      <c r="CK267" s="270"/>
      <c r="CL267" s="270"/>
      <c r="CM267" s="270"/>
      <c r="CN267" s="270"/>
      <c r="CO267" s="270"/>
      <c r="CP267" s="270"/>
      <c r="CQ267" s="270"/>
      <c r="CR267" s="270"/>
      <c r="CS267" s="270"/>
      <c r="CT267" s="270"/>
      <c r="CU267" s="270"/>
      <c r="CV267" s="270"/>
      <c r="CW267" s="270"/>
      <c r="CX267" s="270"/>
      <c r="CY267" s="270"/>
      <c r="CZ267" s="270"/>
      <c r="DA267" s="270"/>
      <c r="DB267" s="270"/>
      <c r="DC267" s="270"/>
      <c r="DD267" s="270"/>
      <c r="DE267" s="270"/>
      <c r="DF267" s="270"/>
      <c r="DG267" s="270"/>
      <c r="DH267" s="270"/>
      <c r="DI267" s="270"/>
      <c r="DJ267" s="270"/>
      <c r="DK267" s="270"/>
      <c r="DL267" s="270"/>
      <c r="DM267" s="270"/>
      <c r="DN267" s="270"/>
      <c r="DO267" s="270"/>
      <c r="DP267" s="270"/>
      <c r="DQ267" s="270"/>
      <c r="DR267" s="270"/>
      <c r="DS267" s="270"/>
      <c r="DT267" s="270"/>
      <c r="DU267" s="270"/>
      <c r="DV267" s="270"/>
      <c r="DW267" s="270"/>
      <c r="DX267" s="270"/>
      <c r="DY267" s="270"/>
      <c r="DZ267" s="270"/>
      <c r="EA267" s="270"/>
      <c r="EB267" s="270"/>
      <c r="EC267" s="270"/>
      <c r="ED267" s="270"/>
      <c r="EE267" s="270"/>
      <c r="EF267" s="270"/>
      <c r="EG267" s="270"/>
      <c r="EH267" s="270"/>
      <c r="EI267" s="270"/>
      <c r="EJ267" s="270"/>
      <c r="EK267" s="270"/>
      <c r="EL267" s="270"/>
      <c r="EM267" s="270"/>
      <c r="EN267" s="270"/>
      <c r="EO267" s="270"/>
      <c r="EP267" s="270"/>
      <c r="EQ267" s="270"/>
      <c r="ER267" s="270"/>
      <c r="ES267" s="270"/>
      <c r="ET267" s="270"/>
      <c r="EU267" s="270"/>
      <c r="EV267" s="270"/>
      <c r="EW267" s="270"/>
      <c r="EX267" s="270"/>
      <c r="EY267" s="270"/>
      <c r="EZ267" s="270"/>
      <c r="FA267" s="270"/>
      <c r="FB267" s="270"/>
      <c r="FC267" s="270"/>
      <c r="FD267" s="270"/>
      <c r="FE267" s="270"/>
      <c r="FF267" s="270"/>
      <c r="FG267" s="270"/>
      <c r="FH267" s="270"/>
      <c r="FI267" s="270"/>
      <c r="FJ267" s="270"/>
      <c r="FK267" s="270"/>
      <c r="FL267" s="270"/>
      <c r="FM267" s="270"/>
      <c r="FN267" s="270"/>
      <c r="FO267" s="270"/>
      <c r="FP267" s="270"/>
      <c r="FQ267" s="270"/>
      <c r="FR267" s="270"/>
      <c r="FS267" s="270"/>
      <c r="FT267" s="270"/>
      <c r="FU267" s="270"/>
      <c r="FV267" s="270"/>
      <c r="FW267" s="270"/>
      <c r="FX267" s="270"/>
      <c r="FY267" s="270"/>
      <c r="FZ267" s="270"/>
      <c r="GA267" s="270"/>
      <c r="GB267" s="270"/>
      <c r="GC267" s="270"/>
      <c r="GD267" s="270"/>
      <c r="GE267" s="270"/>
      <c r="GF267" s="270"/>
      <c r="GG267" s="270"/>
      <c r="GH267" s="270"/>
      <c r="GI267" s="270"/>
      <c r="GJ267" s="270"/>
      <c r="GK267" s="270"/>
      <c r="GL267" s="270"/>
      <c r="GM267" s="270"/>
      <c r="GN267" s="270"/>
      <c r="GO267" s="270"/>
      <c r="GP267" s="270"/>
      <c r="GQ267" s="270"/>
      <c r="GR267" s="270"/>
      <c r="GS267" s="270"/>
      <c r="GT267" s="270"/>
      <c r="GU267" s="270"/>
      <c r="GV267" s="270"/>
      <c r="GW267" s="270"/>
      <c r="GX267" s="270"/>
      <c r="GY267" s="270"/>
      <c r="GZ267" s="270"/>
      <c r="HA267" s="270"/>
      <c r="HB267" s="270"/>
      <c r="HC267" s="270"/>
      <c r="HD267" s="270"/>
      <c r="HE267" s="270"/>
      <c r="HF267" s="270"/>
      <c r="HG267" s="270"/>
      <c r="HH267" s="270"/>
      <c r="HI267" s="270"/>
      <c r="HJ267" s="270"/>
      <c r="HK267" s="270"/>
      <c r="HL267" s="270"/>
      <c r="HM267" s="270"/>
      <c r="HN267" s="270"/>
      <c r="HO267" s="270"/>
      <c r="HP267" s="270"/>
      <c r="HQ267" s="270"/>
      <c r="HR267" s="270"/>
      <c r="HS267" s="270"/>
      <c r="HT267" s="270"/>
      <c r="HU267" s="270"/>
      <c r="HV267" s="270"/>
      <c r="HW267" s="270"/>
      <c r="HX267" s="270"/>
      <c r="HY267" s="270"/>
      <c r="HZ267" s="270"/>
      <c r="IA267" s="270"/>
      <c r="IB267" s="270"/>
      <c r="IC267" s="270"/>
      <c r="ID267" s="270"/>
      <c r="IE267" s="270"/>
      <c r="IF267" s="270"/>
      <c r="IG267" s="270"/>
      <c r="IH267" s="270"/>
      <c r="II267" s="270"/>
      <c r="IJ267" s="270"/>
      <c r="IK267" s="270"/>
      <c r="IL267" s="270"/>
      <c r="IM267" s="270"/>
      <c r="IN267" s="270"/>
      <c r="IO267" s="270"/>
      <c r="IP267" s="270"/>
      <c r="IQ267" s="270"/>
      <c r="IR267" s="270"/>
      <c r="IS267" s="270"/>
      <c r="IT267" s="270"/>
      <c r="IU267" s="270"/>
      <c r="IV267" s="270"/>
    </row>
    <row r="268" spans="1:256" s="271" customFormat="1">
      <c r="A268" s="270" t="s">
        <v>590</v>
      </c>
      <c r="B268" s="270">
        <v>12</v>
      </c>
      <c r="C268" s="270">
        <v>13</v>
      </c>
      <c r="D268" s="271">
        <v>2</v>
      </c>
      <c r="E268" s="270">
        <v>1.1000000000000001</v>
      </c>
      <c r="F268" s="271">
        <v>0.74609679494659298</v>
      </c>
      <c r="G268" s="271">
        <v>17</v>
      </c>
      <c r="H268" s="270">
        <v>5</v>
      </c>
      <c r="I268" s="270"/>
      <c r="J268" s="268"/>
      <c r="K268" s="268"/>
      <c r="L268" s="268"/>
      <c r="M268" s="268"/>
      <c r="N268" s="268"/>
      <c r="O268" s="268"/>
      <c r="P268" s="268"/>
      <c r="Q268" s="268"/>
      <c r="R268" s="268"/>
      <c r="S268" s="270"/>
      <c r="T268" s="270"/>
      <c r="U268" s="270"/>
      <c r="V268" s="270"/>
      <c r="W268" s="270"/>
      <c r="X268" s="270"/>
      <c r="Y268" s="270"/>
      <c r="Z268" s="270"/>
      <c r="AA268" s="270"/>
      <c r="AB268" s="270"/>
      <c r="AC268" s="270"/>
      <c r="AD268" s="270"/>
      <c r="AE268" s="270"/>
      <c r="AF268" s="270"/>
      <c r="AG268" s="270"/>
      <c r="AH268" s="270"/>
      <c r="AI268" s="270"/>
      <c r="AJ268" s="270"/>
      <c r="AK268" s="270"/>
      <c r="AL268" s="270"/>
      <c r="AM268" s="270"/>
      <c r="AN268" s="270"/>
      <c r="AO268" s="270"/>
      <c r="AP268" s="270"/>
      <c r="AQ268" s="270"/>
      <c r="AR268" s="270"/>
      <c r="AS268" s="270"/>
      <c r="AT268" s="270"/>
      <c r="AU268" s="270"/>
      <c r="AV268" s="270"/>
      <c r="AW268" s="270"/>
      <c r="AX268" s="270"/>
      <c r="AY268" s="270"/>
      <c r="AZ268" s="270"/>
      <c r="BA268" s="270"/>
      <c r="BB268" s="270"/>
      <c r="BC268" s="270"/>
      <c r="BD268" s="270"/>
      <c r="BE268" s="270"/>
      <c r="BF268" s="270"/>
      <c r="BG268" s="270"/>
      <c r="BH268" s="270"/>
      <c r="BI268" s="270"/>
      <c r="BJ268" s="270"/>
      <c r="BK268" s="270"/>
      <c r="BL268" s="270"/>
      <c r="BM268" s="270"/>
      <c r="BN268" s="270"/>
      <c r="BO268" s="270"/>
      <c r="BP268" s="270"/>
      <c r="BQ268" s="270"/>
      <c r="BR268" s="270"/>
      <c r="BS268" s="270"/>
      <c r="BT268" s="270"/>
      <c r="BU268" s="270"/>
      <c r="BV268" s="270"/>
      <c r="BW268" s="270"/>
      <c r="BX268" s="270"/>
      <c r="BY268" s="270"/>
      <c r="BZ268" s="270"/>
      <c r="CA268" s="270"/>
      <c r="CB268" s="270"/>
      <c r="CC268" s="270"/>
      <c r="CD268" s="270"/>
      <c r="CE268" s="270"/>
      <c r="CF268" s="270"/>
      <c r="CG268" s="270"/>
      <c r="CH268" s="270"/>
      <c r="CI268" s="270"/>
      <c r="CJ268" s="270"/>
      <c r="CK268" s="270"/>
      <c r="CL268" s="270"/>
      <c r="CM268" s="270"/>
      <c r="CN268" s="270"/>
      <c r="CO268" s="270"/>
      <c r="CP268" s="270"/>
      <c r="CQ268" s="270"/>
      <c r="CR268" s="270"/>
      <c r="CS268" s="270"/>
      <c r="CT268" s="270"/>
      <c r="CU268" s="270"/>
      <c r="CV268" s="270"/>
      <c r="CW268" s="270"/>
      <c r="CX268" s="270"/>
      <c r="CY268" s="270"/>
      <c r="CZ268" s="270"/>
      <c r="DA268" s="270"/>
      <c r="DB268" s="270"/>
      <c r="DC268" s="270"/>
      <c r="DD268" s="270"/>
      <c r="DE268" s="270"/>
      <c r="DF268" s="270"/>
      <c r="DG268" s="270"/>
      <c r="DH268" s="270"/>
      <c r="DI268" s="270"/>
      <c r="DJ268" s="270"/>
      <c r="DK268" s="270"/>
      <c r="DL268" s="270"/>
      <c r="DM268" s="270"/>
      <c r="DN268" s="270"/>
      <c r="DO268" s="270"/>
      <c r="DP268" s="270"/>
      <c r="DQ268" s="270"/>
      <c r="DR268" s="270"/>
      <c r="DS268" s="270"/>
      <c r="DT268" s="270"/>
      <c r="DU268" s="270"/>
      <c r="DV268" s="270"/>
      <c r="DW268" s="270"/>
      <c r="DX268" s="270"/>
      <c r="DY268" s="270"/>
      <c r="DZ268" s="270"/>
      <c r="EA268" s="270"/>
      <c r="EB268" s="270"/>
      <c r="EC268" s="270"/>
      <c r="ED268" s="270"/>
      <c r="EE268" s="270"/>
      <c r="EF268" s="270"/>
      <c r="EG268" s="270"/>
      <c r="EH268" s="270"/>
      <c r="EI268" s="270"/>
      <c r="EJ268" s="270"/>
      <c r="EK268" s="270"/>
      <c r="EL268" s="270"/>
      <c r="EM268" s="270"/>
      <c r="EN268" s="270"/>
      <c r="EO268" s="270"/>
      <c r="EP268" s="270"/>
      <c r="EQ268" s="270"/>
      <c r="ER268" s="270"/>
      <c r="ES268" s="270"/>
      <c r="ET268" s="270"/>
      <c r="EU268" s="270"/>
      <c r="EV268" s="270"/>
      <c r="EW268" s="270"/>
      <c r="EX268" s="270"/>
      <c r="EY268" s="270"/>
      <c r="EZ268" s="270"/>
      <c r="FA268" s="270"/>
      <c r="FB268" s="270"/>
      <c r="FC268" s="270"/>
      <c r="FD268" s="270"/>
      <c r="FE268" s="270"/>
      <c r="FF268" s="270"/>
      <c r="FG268" s="270"/>
      <c r="FH268" s="270"/>
      <c r="FI268" s="270"/>
      <c r="FJ268" s="270"/>
      <c r="FK268" s="270"/>
      <c r="FL268" s="270"/>
      <c r="FM268" s="270"/>
      <c r="FN268" s="270"/>
      <c r="FO268" s="270"/>
      <c r="FP268" s="270"/>
      <c r="FQ268" s="270"/>
      <c r="FR268" s="270"/>
      <c r="FS268" s="270"/>
      <c r="FT268" s="270"/>
      <c r="FU268" s="270"/>
      <c r="FV268" s="270"/>
      <c r="FW268" s="270"/>
      <c r="FX268" s="270"/>
      <c r="FY268" s="270"/>
      <c r="FZ268" s="270"/>
      <c r="GA268" s="270"/>
      <c r="GB268" s="270"/>
      <c r="GC268" s="270"/>
      <c r="GD268" s="270"/>
      <c r="GE268" s="270"/>
      <c r="GF268" s="270"/>
      <c r="GG268" s="270"/>
      <c r="GH268" s="270"/>
      <c r="GI268" s="270"/>
      <c r="GJ268" s="270"/>
      <c r="GK268" s="270"/>
      <c r="GL268" s="270"/>
      <c r="GM268" s="270"/>
      <c r="GN268" s="270"/>
      <c r="GO268" s="270"/>
      <c r="GP268" s="270"/>
      <c r="GQ268" s="270"/>
      <c r="GR268" s="270"/>
      <c r="GS268" s="270"/>
      <c r="GT268" s="270"/>
      <c r="GU268" s="270"/>
      <c r="GV268" s="270"/>
      <c r="GW268" s="270"/>
      <c r="GX268" s="270"/>
      <c r="GY268" s="270"/>
      <c r="GZ268" s="270"/>
      <c r="HA268" s="270"/>
      <c r="HB268" s="270"/>
      <c r="HC268" s="270"/>
      <c r="HD268" s="270"/>
      <c r="HE268" s="270"/>
      <c r="HF268" s="270"/>
      <c r="HG268" s="270"/>
      <c r="HH268" s="270"/>
      <c r="HI268" s="270"/>
      <c r="HJ268" s="270"/>
      <c r="HK268" s="270"/>
      <c r="HL268" s="270"/>
      <c r="HM268" s="270"/>
      <c r="HN268" s="270"/>
      <c r="HO268" s="270"/>
      <c r="HP268" s="270"/>
      <c r="HQ268" s="270"/>
      <c r="HR268" s="270"/>
      <c r="HS268" s="270"/>
      <c r="HT268" s="270"/>
      <c r="HU268" s="270"/>
      <c r="HV268" s="270"/>
      <c r="HW268" s="270"/>
      <c r="HX268" s="270"/>
      <c r="HY268" s="270"/>
      <c r="HZ268" s="270"/>
      <c r="IA268" s="270"/>
      <c r="IB268" s="270"/>
      <c r="IC268" s="270"/>
      <c r="ID268" s="270"/>
      <c r="IE268" s="270"/>
      <c r="IF268" s="270"/>
      <c r="IG268" s="270"/>
      <c r="IH268" s="270"/>
      <c r="II268" s="270"/>
      <c r="IJ268" s="270"/>
      <c r="IK268" s="270"/>
      <c r="IL268" s="270"/>
      <c r="IM268" s="270"/>
      <c r="IN268" s="270"/>
      <c r="IO268" s="270"/>
      <c r="IP268" s="270"/>
      <c r="IQ268" s="270"/>
      <c r="IR268" s="270"/>
      <c r="IS268" s="270"/>
      <c r="IT268" s="270"/>
      <c r="IU268" s="270"/>
      <c r="IV268" s="270"/>
    </row>
    <row r="269" spans="1:256" s="267" customFormat="1">
      <c r="A269" s="268" t="s">
        <v>527</v>
      </c>
      <c r="B269" s="267">
        <v>1.3</v>
      </c>
      <c r="C269" s="267">
        <v>7.25</v>
      </c>
      <c r="D269" s="267">
        <v>3</v>
      </c>
      <c r="E269" s="267">
        <v>1.43333333</v>
      </c>
      <c r="F269" s="267">
        <v>1.3730758700000001</v>
      </c>
      <c r="G269" s="267">
        <v>18</v>
      </c>
      <c r="H269" s="268">
        <v>1</v>
      </c>
      <c r="I269" s="268"/>
      <c r="J269" s="268"/>
      <c r="K269" s="268"/>
      <c r="L269" s="268"/>
      <c r="M269" s="268"/>
      <c r="N269" s="268"/>
      <c r="O269" s="268"/>
      <c r="P269" s="268"/>
      <c r="Q269" s="268"/>
      <c r="R269" s="268"/>
      <c r="S269" s="268"/>
      <c r="T269" s="268"/>
      <c r="U269" s="268"/>
      <c r="V269" s="268"/>
      <c r="W269" s="268"/>
      <c r="X269" s="268"/>
      <c r="Y269" s="268"/>
      <c r="Z269" s="268"/>
      <c r="AA269" s="268"/>
      <c r="AB269" s="268"/>
      <c r="AC269" s="268"/>
      <c r="AD269" s="268"/>
      <c r="AE269" s="268"/>
      <c r="AF269" s="268"/>
      <c r="AG269" s="268"/>
      <c r="AH269" s="268"/>
      <c r="AI269" s="268"/>
      <c r="AJ269" s="268"/>
      <c r="AK269" s="268"/>
      <c r="AL269" s="268"/>
      <c r="AM269" s="268"/>
      <c r="AN269" s="268"/>
      <c r="AO269" s="268"/>
      <c r="AP269" s="268"/>
      <c r="AQ269" s="268"/>
      <c r="AR269" s="268"/>
      <c r="AS269" s="268"/>
      <c r="AT269" s="268"/>
      <c r="AU269" s="268"/>
      <c r="AV269" s="268"/>
      <c r="AW269" s="268"/>
      <c r="AX269" s="268"/>
      <c r="AY269" s="268"/>
      <c r="AZ269" s="268"/>
      <c r="BA269" s="268"/>
      <c r="BB269" s="268"/>
      <c r="BC269" s="268"/>
      <c r="BD269" s="268"/>
      <c r="BE269" s="268"/>
      <c r="BF269" s="268"/>
      <c r="BG269" s="268"/>
      <c r="BH269" s="268"/>
      <c r="BI269" s="268"/>
      <c r="BJ269" s="268"/>
      <c r="BK269" s="268"/>
      <c r="BL269" s="268"/>
      <c r="BM269" s="268"/>
      <c r="BN269" s="268"/>
      <c r="BO269" s="268"/>
      <c r="BP269" s="268"/>
      <c r="BQ269" s="268"/>
      <c r="BR269" s="268"/>
      <c r="BS269" s="268"/>
      <c r="BT269" s="268"/>
      <c r="BU269" s="268"/>
      <c r="BV269" s="268"/>
      <c r="BW269" s="268"/>
      <c r="BX269" s="268"/>
      <c r="BY269" s="268"/>
      <c r="BZ269" s="268"/>
      <c r="CA269" s="268"/>
      <c r="CB269" s="268"/>
      <c r="CC269" s="268"/>
      <c r="CD269" s="268"/>
      <c r="CE269" s="268"/>
      <c r="CF269" s="268"/>
      <c r="CG269" s="268"/>
      <c r="CH269" s="268"/>
      <c r="CI269" s="268"/>
      <c r="CJ269" s="268"/>
      <c r="CK269" s="268"/>
      <c r="CL269" s="268"/>
      <c r="CM269" s="268"/>
      <c r="CN269" s="268"/>
      <c r="CO269" s="268"/>
      <c r="CP269" s="268"/>
      <c r="CQ269" s="268"/>
      <c r="CR269" s="268"/>
      <c r="CS269" s="268"/>
      <c r="CT269" s="268"/>
      <c r="CU269" s="268"/>
      <c r="CV269" s="268"/>
      <c r="CW269" s="268"/>
      <c r="CX269" s="268"/>
      <c r="CY269" s="268"/>
      <c r="CZ269" s="268"/>
      <c r="DA269" s="268"/>
      <c r="DB269" s="268"/>
      <c r="DC269" s="268"/>
      <c r="DD269" s="268"/>
      <c r="DE269" s="268"/>
      <c r="DF269" s="268"/>
      <c r="DG269" s="268"/>
      <c r="DH269" s="268"/>
      <c r="DI269" s="268"/>
      <c r="DJ269" s="268"/>
      <c r="DK269" s="268"/>
      <c r="DL269" s="268"/>
      <c r="DM269" s="268"/>
      <c r="DN269" s="268"/>
      <c r="DO269" s="268"/>
      <c r="DP269" s="268"/>
      <c r="DQ269" s="268"/>
      <c r="DR269" s="268"/>
      <c r="DS269" s="268"/>
      <c r="DT269" s="268"/>
      <c r="DU269" s="268"/>
      <c r="DV269" s="268"/>
      <c r="DW269" s="268"/>
      <c r="DX269" s="268"/>
      <c r="DY269" s="268"/>
      <c r="DZ269" s="268"/>
      <c r="EA269" s="268"/>
      <c r="EB269" s="268"/>
      <c r="EC269" s="268"/>
      <c r="ED269" s="268"/>
      <c r="EE269" s="268"/>
      <c r="EF269" s="268"/>
      <c r="EG269" s="268"/>
      <c r="EH269" s="268"/>
      <c r="EI269" s="268"/>
      <c r="EJ269" s="268"/>
      <c r="EK269" s="268"/>
      <c r="EL269" s="268"/>
      <c r="EM269" s="268"/>
      <c r="EN269" s="268"/>
      <c r="EO269" s="268"/>
      <c r="EP269" s="268"/>
      <c r="EQ269" s="268"/>
      <c r="ER269" s="268"/>
      <c r="ES269" s="268"/>
      <c r="ET269" s="268"/>
      <c r="EU269" s="268"/>
      <c r="EV269" s="268"/>
      <c r="EW269" s="268"/>
      <c r="EX269" s="268"/>
      <c r="EY269" s="268"/>
      <c r="EZ269" s="268"/>
      <c r="FA269" s="268"/>
      <c r="FB269" s="268"/>
      <c r="FC269" s="268"/>
      <c r="FD269" s="268"/>
      <c r="FE269" s="268"/>
      <c r="FF269" s="268"/>
      <c r="FG269" s="268"/>
      <c r="FH269" s="268"/>
      <c r="FI269" s="268"/>
      <c r="FJ269" s="268"/>
      <c r="FK269" s="268"/>
      <c r="FL269" s="268"/>
      <c r="FM269" s="268"/>
      <c r="FN269" s="268"/>
      <c r="FO269" s="268"/>
      <c r="FP269" s="268"/>
      <c r="FQ269" s="268"/>
      <c r="FR269" s="268"/>
      <c r="FS269" s="268"/>
      <c r="FT269" s="268"/>
      <c r="FU269" s="268"/>
      <c r="FV269" s="268"/>
      <c r="FW269" s="268"/>
      <c r="FX269" s="268"/>
      <c r="FY269" s="268"/>
      <c r="FZ269" s="268"/>
      <c r="GA269" s="268"/>
      <c r="GB269" s="268"/>
      <c r="GC269" s="268"/>
      <c r="GD269" s="268"/>
      <c r="GE269" s="268"/>
      <c r="GF269" s="268"/>
      <c r="GG269" s="268"/>
      <c r="GH269" s="268"/>
      <c r="GI269" s="268"/>
      <c r="GJ269" s="268"/>
      <c r="GK269" s="268"/>
      <c r="GL269" s="268"/>
      <c r="GM269" s="268"/>
      <c r="GN269" s="268"/>
      <c r="GO269" s="268"/>
      <c r="GP269" s="268"/>
      <c r="GQ269" s="268"/>
      <c r="GR269" s="268"/>
      <c r="GS269" s="268"/>
      <c r="GT269" s="268"/>
      <c r="GU269" s="268"/>
      <c r="GV269" s="268"/>
      <c r="GW269" s="268"/>
      <c r="GX269" s="268"/>
      <c r="GY269" s="268"/>
      <c r="GZ269" s="268"/>
      <c r="HA269" s="268"/>
      <c r="HB269" s="268"/>
      <c r="HC269" s="268"/>
      <c r="HD269" s="268"/>
      <c r="HE269" s="268"/>
      <c r="HF269" s="268"/>
      <c r="HG269" s="268"/>
      <c r="HH269" s="268"/>
      <c r="HI269" s="268"/>
      <c r="HJ269" s="268"/>
      <c r="HK269" s="268"/>
      <c r="HL269" s="268"/>
      <c r="HM269" s="268"/>
      <c r="HN269" s="268"/>
      <c r="HO269" s="268"/>
      <c r="HP269" s="268"/>
      <c r="HQ269" s="268"/>
      <c r="HR269" s="268"/>
      <c r="HS269" s="268"/>
      <c r="HT269" s="268"/>
      <c r="HU269" s="268"/>
      <c r="HV269" s="268"/>
      <c r="HW269" s="268"/>
      <c r="HX269" s="268"/>
      <c r="HY269" s="268"/>
      <c r="HZ269" s="268"/>
      <c r="IA269" s="268"/>
      <c r="IB269" s="268"/>
      <c r="IC269" s="268"/>
      <c r="ID269" s="268"/>
      <c r="IE269" s="268"/>
      <c r="IF269" s="268"/>
      <c r="IG269" s="268"/>
      <c r="IH269" s="268"/>
      <c r="II269" s="268"/>
      <c r="IJ269" s="268"/>
      <c r="IK269" s="268"/>
      <c r="IL269" s="268"/>
      <c r="IM269" s="268"/>
      <c r="IN269" s="268"/>
      <c r="IO269" s="268"/>
      <c r="IP269" s="268"/>
      <c r="IQ269" s="268"/>
      <c r="IR269" s="268"/>
      <c r="IS269" s="268"/>
      <c r="IT269" s="268"/>
      <c r="IU269" s="268"/>
      <c r="IV269" s="268"/>
    </row>
    <row r="270" spans="1:256" s="267" customFormat="1">
      <c r="A270" s="268" t="s">
        <v>527</v>
      </c>
      <c r="B270" s="267">
        <v>2.2000000000000002</v>
      </c>
      <c r="C270" s="267">
        <v>4.8</v>
      </c>
      <c r="D270" s="267">
        <v>3</v>
      </c>
      <c r="E270" s="267">
        <v>1.3125</v>
      </c>
      <c r="F270" s="267">
        <v>1.27118591</v>
      </c>
      <c r="G270" s="267">
        <v>17</v>
      </c>
      <c r="H270" s="268">
        <v>2</v>
      </c>
      <c r="I270" s="268"/>
      <c r="J270" s="268"/>
      <c r="K270" s="268"/>
      <c r="L270" s="268"/>
      <c r="M270" s="268"/>
      <c r="N270" s="268"/>
      <c r="O270" s="268"/>
      <c r="P270" s="268"/>
      <c r="Q270" s="268"/>
      <c r="R270" s="268"/>
      <c r="S270" s="268"/>
      <c r="T270" s="268"/>
      <c r="U270" s="268"/>
      <c r="V270" s="268"/>
      <c r="W270" s="268"/>
      <c r="X270" s="268"/>
      <c r="Y270" s="268"/>
      <c r="Z270" s="268"/>
      <c r="AA270" s="268"/>
      <c r="AB270" s="268"/>
      <c r="AC270" s="268"/>
      <c r="AD270" s="268"/>
      <c r="AE270" s="268"/>
      <c r="AF270" s="268"/>
      <c r="AG270" s="268"/>
      <c r="AH270" s="268"/>
      <c r="AI270" s="268"/>
      <c r="AJ270" s="268"/>
      <c r="AK270" s="268"/>
      <c r="AL270" s="268"/>
      <c r="AM270" s="268"/>
      <c r="AN270" s="268"/>
      <c r="AO270" s="268"/>
      <c r="AP270" s="268"/>
      <c r="AQ270" s="268"/>
      <c r="AR270" s="268"/>
      <c r="AS270" s="268"/>
      <c r="AT270" s="268"/>
      <c r="AU270" s="268"/>
      <c r="AV270" s="268"/>
      <c r="AW270" s="268"/>
      <c r="AX270" s="268"/>
      <c r="AY270" s="268"/>
      <c r="AZ270" s="268"/>
      <c r="BA270" s="268"/>
      <c r="BB270" s="268"/>
      <c r="BC270" s="268"/>
      <c r="BD270" s="268"/>
      <c r="BE270" s="268"/>
      <c r="BF270" s="268"/>
      <c r="BG270" s="268"/>
      <c r="BH270" s="268"/>
      <c r="BI270" s="268"/>
      <c r="BJ270" s="268"/>
      <c r="BK270" s="268"/>
      <c r="BL270" s="268"/>
      <c r="BM270" s="268"/>
      <c r="BN270" s="268"/>
      <c r="BO270" s="268"/>
      <c r="BP270" s="268"/>
      <c r="BQ270" s="268"/>
      <c r="BR270" s="268"/>
      <c r="BS270" s="268"/>
      <c r="BT270" s="268"/>
      <c r="BU270" s="268"/>
      <c r="BV270" s="268"/>
      <c r="BW270" s="268"/>
      <c r="BX270" s="268"/>
      <c r="BY270" s="268"/>
      <c r="BZ270" s="268"/>
      <c r="CA270" s="268"/>
      <c r="CB270" s="268"/>
      <c r="CC270" s="268"/>
      <c r="CD270" s="268"/>
      <c r="CE270" s="268"/>
      <c r="CF270" s="268"/>
      <c r="CG270" s="268"/>
      <c r="CH270" s="268"/>
      <c r="CI270" s="268"/>
      <c r="CJ270" s="268"/>
      <c r="CK270" s="268"/>
      <c r="CL270" s="268"/>
      <c r="CM270" s="268"/>
      <c r="CN270" s="268"/>
      <c r="CO270" s="268"/>
      <c r="CP270" s="268"/>
      <c r="CQ270" s="268"/>
      <c r="CR270" s="268"/>
      <c r="CS270" s="268"/>
      <c r="CT270" s="268"/>
      <c r="CU270" s="268"/>
      <c r="CV270" s="268"/>
      <c r="CW270" s="268"/>
      <c r="CX270" s="268"/>
      <c r="CY270" s="268"/>
      <c r="CZ270" s="268"/>
      <c r="DA270" s="268"/>
      <c r="DB270" s="268"/>
      <c r="DC270" s="268"/>
      <c r="DD270" s="268"/>
      <c r="DE270" s="268"/>
      <c r="DF270" s="268"/>
      <c r="DG270" s="268"/>
      <c r="DH270" s="268"/>
      <c r="DI270" s="268"/>
      <c r="DJ270" s="268"/>
      <c r="DK270" s="268"/>
      <c r="DL270" s="268"/>
      <c r="DM270" s="268"/>
      <c r="DN270" s="268"/>
      <c r="DO270" s="268"/>
      <c r="DP270" s="268"/>
      <c r="DQ270" s="268"/>
      <c r="DR270" s="268"/>
      <c r="DS270" s="268"/>
      <c r="DT270" s="268"/>
      <c r="DU270" s="268"/>
      <c r="DV270" s="268"/>
      <c r="DW270" s="268"/>
      <c r="DX270" s="268"/>
      <c r="DY270" s="268"/>
      <c r="DZ270" s="268"/>
      <c r="EA270" s="268"/>
      <c r="EB270" s="268"/>
      <c r="EC270" s="268"/>
      <c r="ED270" s="268"/>
      <c r="EE270" s="268"/>
      <c r="EF270" s="268"/>
      <c r="EG270" s="268"/>
      <c r="EH270" s="268"/>
      <c r="EI270" s="268"/>
      <c r="EJ270" s="268"/>
      <c r="EK270" s="268"/>
      <c r="EL270" s="268"/>
      <c r="EM270" s="268"/>
      <c r="EN270" s="268"/>
      <c r="EO270" s="268"/>
      <c r="EP270" s="268"/>
      <c r="EQ270" s="268"/>
      <c r="ER270" s="268"/>
      <c r="ES270" s="268"/>
      <c r="ET270" s="268"/>
      <c r="EU270" s="268"/>
      <c r="EV270" s="268"/>
      <c r="EW270" s="268"/>
      <c r="EX270" s="268"/>
      <c r="EY270" s="268"/>
      <c r="EZ270" s="268"/>
      <c r="FA270" s="268"/>
      <c r="FB270" s="268"/>
      <c r="FC270" s="268"/>
      <c r="FD270" s="268"/>
      <c r="FE270" s="268"/>
      <c r="FF270" s="268"/>
      <c r="FG270" s="268"/>
      <c r="FH270" s="268"/>
      <c r="FI270" s="268"/>
      <c r="FJ270" s="268"/>
      <c r="FK270" s="268"/>
      <c r="FL270" s="268"/>
      <c r="FM270" s="268"/>
      <c r="FN270" s="268"/>
      <c r="FO270" s="268"/>
      <c r="FP270" s="268"/>
      <c r="FQ270" s="268"/>
      <c r="FR270" s="268"/>
      <c r="FS270" s="268"/>
      <c r="FT270" s="268"/>
      <c r="FU270" s="268"/>
      <c r="FV270" s="268"/>
      <c r="FW270" s="268"/>
      <c r="FX270" s="268"/>
      <c r="FY270" s="268"/>
      <c r="FZ270" s="268"/>
      <c r="GA270" s="268"/>
      <c r="GB270" s="268"/>
      <c r="GC270" s="268"/>
      <c r="GD270" s="268"/>
      <c r="GE270" s="268"/>
      <c r="GF270" s="268"/>
      <c r="GG270" s="268"/>
      <c r="GH270" s="268"/>
      <c r="GI270" s="268"/>
      <c r="GJ270" s="268"/>
      <c r="GK270" s="268"/>
      <c r="GL270" s="268"/>
      <c r="GM270" s="268"/>
      <c r="GN270" s="268"/>
      <c r="GO270" s="268"/>
      <c r="GP270" s="268"/>
      <c r="GQ270" s="268"/>
      <c r="GR270" s="268"/>
      <c r="GS270" s="268"/>
      <c r="GT270" s="268"/>
      <c r="GU270" s="268"/>
      <c r="GV270" s="268"/>
      <c r="GW270" s="268"/>
      <c r="GX270" s="268"/>
      <c r="GY270" s="268"/>
      <c r="GZ270" s="268"/>
      <c r="HA270" s="268"/>
      <c r="HB270" s="268"/>
      <c r="HC270" s="268"/>
      <c r="HD270" s="268"/>
      <c r="HE270" s="268"/>
      <c r="HF270" s="268"/>
      <c r="HG270" s="268"/>
      <c r="HH270" s="268"/>
      <c r="HI270" s="268"/>
      <c r="HJ270" s="268"/>
      <c r="HK270" s="268"/>
      <c r="HL270" s="268"/>
      <c r="HM270" s="268"/>
      <c r="HN270" s="268"/>
      <c r="HO270" s="268"/>
      <c r="HP270" s="268"/>
      <c r="HQ270" s="268"/>
      <c r="HR270" s="268"/>
      <c r="HS270" s="268"/>
      <c r="HT270" s="268"/>
      <c r="HU270" s="268"/>
      <c r="HV270" s="268"/>
      <c r="HW270" s="268"/>
      <c r="HX270" s="268"/>
      <c r="HY270" s="268"/>
      <c r="HZ270" s="268"/>
      <c r="IA270" s="268"/>
      <c r="IB270" s="268"/>
      <c r="IC270" s="268"/>
      <c r="ID270" s="268"/>
      <c r="IE270" s="268"/>
      <c r="IF270" s="268"/>
      <c r="IG270" s="268"/>
      <c r="IH270" s="268"/>
      <c r="II270" s="268"/>
      <c r="IJ270" s="268"/>
      <c r="IK270" s="268"/>
      <c r="IL270" s="268"/>
      <c r="IM270" s="268"/>
      <c r="IN270" s="268"/>
      <c r="IO270" s="268"/>
      <c r="IP270" s="268"/>
      <c r="IQ270" s="268"/>
      <c r="IR270" s="268"/>
      <c r="IS270" s="268"/>
      <c r="IT270" s="268"/>
      <c r="IU270" s="268"/>
      <c r="IV270" s="268"/>
    </row>
    <row r="271" spans="1:256" s="267" customFormat="1">
      <c r="A271" s="268" t="s">
        <v>527</v>
      </c>
      <c r="B271" s="267">
        <v>3.3</v>
      </c>
      <c r="C271" s="267" t="s">
        <v>18</v>
      </c>
      <c r="D271" s="267">
        <v>2</v>
      </c>
      <c r="E271" s="267">
        <v>1.0516666699999999</v>
      </c>
      <c r="F271" s="267">
        <v>0.74828675</v>
      </c>
      <c r="G271" s="267">
        <v>12</v>
      </c>
      <c r="H271" s="268">
        <v>2</v>
      </c>
      <c r="I271" s="268"/>
      <c r="J271" s="268"/>
      <c r="K271" s="268"/>
      <c r="L271" s="268"/>
      <c r="M271" s="268"/>
      <c r="N271" s="268"/>
      <c r="O271" s="268"/>
      <c r="P271" s="268"/>
      <c r="Q271" s="268"/>
      <c r="R271" s="268"/>
      <c r="S271" s="268"/>
      <c r="T271" s="268"/>
      <c r="U271" s="268"/>
      <c r="V271" s="268"/>
      <c r="W271" s="268"/>
      <c r="X271" s="268"/>
      <c r="Y271" s="268"/>
      <c r="Z271" s="268"/>
      <c r="AA271" s="268"/>
      <c r="AB271" s="268"/>
      <c r="AC271" s="268"/>
      <c r="AD271" s="268"/>
      <c r="AE271" s="268"/>
      <c r="AF271" s="268"/>
      <c r="AG271" s="268"/>
      <c r="AH271" s="268"/>
      <c r="AI271" s="268"/>
      <c r="AJ271" s="268"/>
      <c r="AK271" s="268"/>
      <c r="AL271" s="268"/>
      <c r="AM271" s="268"/>
      <c r="AN271" s="268"/>
      <c r="AO271" s="268"/>
      <c r="AP271" s="268"/>
      <c r="AQ271" s="268"/>
      <c r="AR271" s="268"/>
      <c r="AS271" s="268"/>
      <c r="AT271" s="268"/>
      <c r="AU271" s="268"/>
      <c r="AV271" s="268"/>
      <c r="AW271" s="268"/>
      <c r="AX271" s="268"/>
      <c r="AY271" s="268"/>
      <c r="AZ271" s="268"/>
      <c r="BA271" s="268"/>
      <c r="BB271" s="268"/>
      <c r="BC271" s="268"/>
      <c r="BD271" s="268"/>
      <c r="BE271" s="268"/>
      <c r="BF271" s="268"/>
      <c r="BG271" s="268"/>
      <c r="BH271" s="268"/>
      <c r="BI271" s="268"/>
      <c r="BJ271" s="268"/>
      <c r="BK271" s="268"/>
      <c r="BL271" s="268"/>
      <c r="BM271" s="268"/>
      <c r="BN271" s="268"/>
      <c r="BO271" s="268"/>
      <c r="BP271" s="268"/>
      <c r="BQ271" s="268"/>
      <c r="BR271" s="268"/>
      <c r="BS271" s="268"/>
      <c r="BT271" s="268"/>
      <c r="BU271" s="268"/>
      <c r="BV271" s="268"/>
      <c r="BW271" s="268"/>
      <c r="BX271" s="268"/>
      <c r="BY271" s="268"/>
      <c r="BZ271" s="268"/>
      <c r="CA271" s="268"/>
      <c r="CB271" s="268"/>
      <c r="CC271" s="268"/>
      <c r="CD271" s="268"/>
      <c r="CE271" s="268"/>
      <c r="CF271" s="268"/>
      <c r="CG271" s="268"/>
      <c r="CH271" s="268"/>
      <c r="CI271" s="268"/>
      <c r="CJ271" s="268"/>
      <c r="CK271" s="268"/>
      <c r="CL271" s="268"/>
      <c r="CM271" s="268"/>
      <c r="CN271" s="268"/>
      <c r="CO271" s="268"/>
      <c r="CP271" s="268"/>
      <c r="CQ271" s="268"/>
      <c r="CR271" s="268"/>
      <c r="CS271" s="268"/>
      <c r="CT271" s="268"/>
      <c r="CU271" s="268"/>
      <c r="CV271" s="268"/>
      <c r="CW271" s="268"/>
      <c r="CX271" s="268"/>
      <c r="CY271" s="268"/>
      <c r="CZ271" s="268"/>
      <c r="DA271" s="268"/>
      <c r="DB271" s="268"/>
      <c r="DC271" s="268"/>
      <c r="DD271" s="268"/>
      <c r="DE271" s="268"/>
      <c r="DF271" s="268"/>
      <c r="DG271" s="268"/>
      <c r="DH271" s="268"/>
      <c r="DI271" s="268"/>
      <c r="DJ271" s="268"/>
      <c r="DK271" s="268"/>
      <c r="DL271" s="268"/>
      <c r="DM271" s="268"/>
      <c r="DN271" s="268"/>
      <c r="DO271" s="268"/>
      <c r="DP271" s="268"/>
      <c r="DQ271" s="268"/>
      <c r="DR271" s="268"/>
      <c r="DS271" s="268"/>
      <c r="DT271" s="268"/>
      <c r="DU271" s="268"/>
      <c r="DV271" s="268"/>
      <c r="DW271" s="268"/>
      <c r="DX271" s="268"/>
      <c r="DY271" s="268"/>
      <c r="DZ271" s="268"/>
      <c r="EA271" s="268"/>
      <c r="EB271" s="268"/>
      <c r="EC271" s="268"/>
      <c r="ED271" s="268"/>
      <c r="EE271" s="268"/>
      <c r="EF271" s="268"/>
      <c r="EG271" s="268"/>
      <c r="EH271" s="268"/>
      <c r="EI271" s="268"/>
      <c r="EJ271" s="268"/>
      <c r="EK271" s="268"/>
      <c r="EL271" s="268"/>
      <c r="EM271" s="268"/>
      <c r="EN271" s="268"/>
      <c r="EO271" s="268"/>
      <c r="EP271" s="268"/>
      <c r="EQ271" s="268"/>
      <c r="ER271" s="268"/>
      <c r="ES271" s="268"/>
      <c r="ET271" s="268"/>
      <c r="EU271" s="268"/>
      <c r="EV271" s="268"/>
      <c r="EW271" s="268"/>
      <c r="EX271" s="268"/>
      <c r="EY271" s="268"/>
      <c r="EZ271" s="268"/>
      <c r="FA271" s="268"/>
      <c r="FB271" s="268"/>
      <c r="FC271" s="268"/>
      <c r="FD271" s="268"/>
      <c r="FE271" s="268"/>
      <c r="FF271" s="268"/>
      <c r="FG271" s="268"/>
      <c r="FH271" s="268"/>
      <c r="FI271" s="268"/>
      <c r="FJ271" s="268"/>
      <c r="FK271" s="268"/>
      <c r="FL271" s="268"/>
      <c r="FM271" s="268"/>
      <c r="FN271" s="268"/>
      <c r="FO271" s="268"/>
      <c r="FP271" s="268"/>
      <c r="FQ271" s="268"/>
      <c r="FR271" s="268"/>
      <c r="FS271" s="268"/>
      <c r="FT271" s="268"/>
      <c r="FU271" s="268"/>
      <c r="FV271" s="268"/>
      <c r="FW271" s="268"/>
      <c r="FX271" s="268"/>
      <c r="FY271" s="268"/>
      <c r="FZ271" s="268"/>
      <c r="GA271" s="268"/>
      <c r="GB271" s="268"/>
      <c r="GC271" s="268"/>
      <c r="GD271" s="268"/>
      <c r="GE271" s="268"/>
      <c r="GF271" s="268"/>
      <c r="GG271" s="268"/>
      <c r="GH271" s="268"/>
      <c r="GI271" s="268"/>
      <c r="GJ271" s="268"/>
      <c r="GK271" s="268"/>
      <c r="GL271" s="268"/>
      <c r="GM271" s="268"/>
      <c r="GN271" s="268"/>
      <c r="GO271" s="268"/>
      <c r="GP271" s="268"/>
      <c r="GQ271" s="268"/>
      <c r="GR271" s="268"/>
      <c r="GS271" s="268"/>
      <c r="GT271" s="268"/>
      <c r="GU271" s="268"/>
      <c r="GV271" s="268"/>
      <c r="GW271" s="268"/>
      <c r="GX271" s="268"/>
      <c r="GY271" s="268"/>
      <c r="GZ271" s="268"/>
      <c r="HA271" s="268"/>
      <c r="HB271" s="268"/>
      <c r="HC271" s="268"/>
      <c r="HD271" s="268"/>
      <c r="HE271" s="268"/>
      <c r="HF271" s="268"/>
      <c r="HG271" s="268"/>
      <c r="HH271" s="268"/>
      <c r="HI271" s="268"/>
      <c r="HJ271" s="268"/>
      <c r="HK271" s="268"/>
      <c r="HL271" s="268"/>
      <c r="HM271" s="268"/>
      <c r="HN271" s="268"/>
      <c r="HO271" s="268"/>
      <c r="HP271" s="268"/>
      <c r="HQ271" s="268"/>
      <c r="HR271" s="268"/>
      <c r="HS271" s="268"/>
      <c r="HT271" s="268"/>
      <c r="HU271" s="268"/>
      <c r="HV271" s="268"/>
      <c r="HW271" s="268"/>
      <c r="HX271" s="268"/>
      <c r="HY271" s="268"/>
      <c r="HZ271" s="268"/>
      <c r="IA271" s="268"/>
      <c r="IB271" s="268"/>
      <c r="IC271" s="268"/>
      <c r="ID271" s="268"/>
      <c r="IE271" s="268"/>
      <c r="IF271" s="268"/>
      <c r="IG271" s="268"/>
      <c r="IH271" s="268"/>
      <c r="II271" s="268"/>
      <c r="IJ271" s="268"/>
      <c r="IK271" s="268"/>
      <c r="IL271" s="268"/>
      <c r="IM271" s="268"/>
      <c r="IN271" s="268"/>
      <c r="IO271" s="268"/>
      <c r="IP271" s="268"/>
      <c r="IQ271" s="268"/>
      <c r="IR271" s="268"/>
      <c r="IS271" s="268"/>
      <c r="IT271" s="268"/>
      <c r="IU271" s="268"/>
      <c r="IV271" s="268"/>
    </row>
    <row r="272" spans="1:256" s="267" customFormat="1">
      <c r="A272" s="268" t="s">
        <v>527</v>
      </c>
      <c r="B272" s="267">
        <v>2.6</v>
      </c>
      <c r="C272" s="267">
        <v>3.2</v>
      </c>
      <c r="D272" s="267">
        <v>2</v>
      </c>
      <c r="E272" s="267">
        <v>1.1088888889999999</v>
      </c>
      <c r="F272" s="267">
        <v>1.3048579</v>
      </c>
      <c r="G272" s="267">
        <v>13</v>
      </c>
      <c r="H272" s="268">
        <v>1</v>
      </c>
      <c r="I272" s="268"/>
      <c r="J272" s="268"/>
      <c r="K272" s="268"/>
      <c r="L272" s="268"/>
      <c r="M272" s="268"/>
      <c r="N272" s="268"/>
      <c r="O272" s="268"/>
      <c r="P272" s="268"/>
      <c r="Q272" s="268"/>
      <c r="R272" s="268"/>
      <c r="S272" s="268"/>
      <c r="T272" s="268"/>
      <c r="U272" s="268"/>
      <c r="V272" s="268"/>
      <c r="W272" s="268"/>
      <c r="X272" s="268"/>
      <c r="Y272" s="268"/>
      <c r="Z272" s="268"/>
      <c r="AA272" s="268"/>
      <c r="AB272" s="268"/>
      <c r="AC272" s="268"/>
      <c r="AD272" s="268"/>
      <c r="AE272" s="268"/>
      <c r="AF272" s="268"/>
      <c r="AG272" s="268"/>
      <c r="AH272" s="268"/>
      <c r="AI272" s="268"/>
      <c r="AJ272" s="268"/>
      <c r="AK272" s="268"/>
      <c r="AL272" s="268"/>
      <c r="AM272" s="268"/>
      <c r="AN272" s="268"/>
      <c r="AO272" s="268"/>
      <c r="AP272" s="268"/>
      <c r="AQ272" s="268"/>
      <c r="AR272" s="268"/>
      <c r="AS272" s="268"/>
      <c r="AT272" s="268"/>
      <c r="AU272" s="268"/>
      <c r="AV272" s="268"/>
      <c r="AW272" s="268"/>
      <c r="AX272" s="268"/>
      <c r="AY272" s="268"/>
      <c r="AZ272" s="268"/>
      <c r="BA272" s="268"/>
      <c r="BB272" s="268"/>
      <c r="BC272" s="268"/>
      <c r="BD272" s="268"/>
      <c r="BE272" s="268"/>
      <c r="BF272" s="268"/>
      <c r="BG272" s="268"/>
      <c r="BH272" s="268"/>
      <c r="BI272" s="268"/>
      <c r="BJ272" s="268"/>
      <c r="BK272" s="268"/>
      <c r="BL272" s="268"/>
      <c r="BM272" s="268"/>
      <c r="BN272" s="268"/>
      <c r="BO272" s="268"/>
      <c r="BP272" s="268"/>
      <c r="BQ272" s="268"/>
      <c r="BR272" s="268"/>
      <c r="BS272" s="268"/>
      <c r="BT272" s="268"/>
      <c r="BU272" s="268"/>
      <c r="BV272" s="268"/>
      <c r="BW272" s="268"/>
      <c r="BX272" s="268"/>
      <c r="BY272" s="268"/>
      <c r="BZ272" s="268"/>
      <c r="CA272" s="268"/>
      <c r="CB272" s="268"/>
      <c r="CC272" s="268"/>
      <c r="CD272" s="268"/>
      <c r="CE272" s="268"/>
      <c r="CF272" s="268"/>
      <c r="CG272" s="268"/>
      <c r="CH272" s="268"/>
      <c r="CI272" s="268"/>
      <c r="CJ272" s="268"/>
      <c r="CK272" s="268"/>
      <c r="CL272" s="268"/>
      <c r="CM272" s="268"/>
      <c r="CN272" s="268"/>
      <c r="CO272" s="268"/>
      <c r="CP272" s="268"/>
      <c r="CQ272" s="268"/>
      <c r="CR272" s="268"/>
      <c r="CS272" s="268"/>
      <c r="CT272" s="268"/>
      <c r="CU272" s="268"/>
      <c r="CV272" s="268"/>
      <c r="CW272" s="268"/>
      <c r="CX272" s="268"/>
      <c r="CY272" s="268"/>
      <c r="CZ272" s="268"/>
      <c r="DA272" s="268"/>
      <c r="DB272" s="268"/>
      <c r="DC272" s="268"/>
      <c r="DD272" s="268"/>
      <c r="DE272" s="268"/>
      <c r="DF272" s="268"/>
      <c r="DG272" s="268"/>
      <c r="DH272" s="268"/>
      <c r="DI272" s="268"/>
      <c r="DJ272" s="268"/>
      <c r="DK272" s="268"/>
      <c r="DL272" s="268"/>
      <c r="DM272" s="268"/>
      <c r="DN272" s="268"/>
      <c r="DO272" s="268"/>
      <c r="DP272" s="268"/>
      <c r="DQ272" s="268"/>
      <c r="DR272" s="268"/>
      <c r="DS272" s="268"/>
      <c r="DT272" s="268"/>
      <c r="DU272" s="268"/>
      <c r="DV272" s="268"/>
      <c r="DW272" s="268"/>
      <c r="DX272" s="268"/>
      <c r="DY272" s="268"/>
      <c r="DZ272" s="268"/>
      <c r="EA272" s="268"/>
      <c r="EB272" s="268"/>
      <c r="EC272" s="268"/>
      <c r="ED272" s="268"/>
      <c r="EE272" s="268"/>
      <c r="EF272" s="268"/>
      <c r="EG272" s="268"/>
      <c r="EH272" s="268"/>
      <c r="EI272" s="268"/>
      <c r="EJ272" s="268"/>
      <c r="EK272" s="268"/>
      <c r="EL272" s="268"/>
      <c r="EM272" s="268"/>
      <c r="EN272" s="268"/>
      <c r="EO272" s="268"/>
      <c r="EP272" s="268"/>
      <c r="EQ272" s="268"/>
      <c r="ER272" s="268"/>
      <c r="ES272" s="268"/>
      <c r="ET272" s="268"/>
      <c r="EU272" s="268"/>
      <c r="EV272" s="268"/>
      <c r="EW272" s="268"/>
      <c r="EX272" s="268"/>
      <c r="EY272" s="268"/>
      <c r="EZ272" s="268"/>
      <c r="FA272" s="268"/>
      <c r="FB272" s="268"/>
      <c r="FC272" s="268"/>
      <c r="FD272" s="268"/>
      <c r="FE272" s="268"/>
      <c r="FF272" s="268"/>
      <c r="FG272" s="268"/>
      <c r="FH272" s="268"/>
      <c r="FI272" s="268"/>
      <c r="FJ272" s="268"/>
      <c r="FK272" s="268"/>
      <c r="FL272" s="268"/>
      <c r="FM272" s="268"/>
      <c r="FN272" s="268"/>
      <c r="FO272" s="268"/>
      <c r="FP272" s="268"/>
      <c r="FQ272" s="268"/>
      <c r="FR272" s="268"/>
      <c r="FS272" s="268"/>
      <c r="FT272" s="268"/>
      <c r="FU272" s="268"/>
      <c r="FV272" s="268"/>
      <c r="FW272" s="268"/>
      <c r="FX272" s="268"/>
      <c r="FY272" s="268"/>
      <c r="FZ272" s="268"/>
      <c r="GA272" s="268"/>
      <c r="GB272" s="268"/>
      <c r="GC272" s="268"/>
      <c r="GD272" s="268"/>
      <c r="GE272" s="268"/>
      <c r="GF272" s="268"/>
      <c r="GG272" s="268"/>
      <c r="GH272" s="268"/>
      <c r="GI272" s="268"/>
      <c r="GJ272" s="268"/>
      <c r="GK272" s="268"/>
      <c r="GL272" s="268"/>
      <c r="GM272" s="268"/>
      <c r="GN272" s="268"/>
      <c r="GO272" s="268"/>
      <c r="GP272" s="268"/>
      <c r="GQ272" s="268"/>
      <c r="GR272" s="268"/>
      <c r="GS272" s="268"/>
      <c r="GT272" s="268"/>
      <c r="GU272" s="268"/>
      <c r="GV272" s="268"/>
      <c r="GW272" s="268"/>
      <c r="GX272" s="268"/>
      <c r="GY272" s="268"/>
      <c r="GZ272" s="268"/>
      <c r="HA272" s="268"/>
      <c r="HB272" s="268"/>
      <c r="HC272" s="268"/>
      <c r="HD272" s="268"/>
      <c r="HE272" s="268"/>
      <c r="HF272" s="268"/>
      <c r="HG272" s="268"/>
      <c r="HH272" s="268"/>
      <c r="HI272" s="268"/>
      <c r="HJ272" s="268"/>
      <c r="HK272" s="268"/>
      <c r="HL272" s="268"/>
      <c r="HM272" s="268"/>
      <c r="HN272" s="268"/>
      <c r="HO272" s="268"/>
      <c r="HP272" s="268"/>
      <c r="HQ272" s="268"/>
      <c r="HR272" s="268"/>
      <c r="HS272" s="268"/>
      <c r="HT272" s="268"/>
      <c r="HU272" s="268"/>
      <c r="HV272" s="268"/>
      <c r="HW272" s="268"/>
      <c r="HX272" s="268"/>
      <c r="HY272" s="268"/>
      <c r="HZ272" s="268"/>
      <c r="IA272" s="268"/>
      <c r="IB272" s="268"/>
      <c r="IC272" s="268"/>
      <c r="ID272" s="268"/>
      <c r="IE272" s="268"/>
      <c r="IF272" s="268"/>
      <c r="IG272" s="268"/>
      <c r="IH272" s="268"/>
      <c r="II272" s="268"/>
      <c r="IJ272" s="268"/>
      <c r="IK272" s="268"/>
      <c r="IL272" s="268"/>
      <c r="IM272" s="268"/>
      <c r="IN272" s="268"/>
      <c r="IO272" s="268"/>
      <c r="IP272" s="268"/>
      <c r="IQ272" s="268"/>
      <c r="IR272" s="268"/>
      <c r="IS272" s="268"/>
      <c r="IT272" s="268"/>
      <c r="IU272" s="268"/>
      <c r="IV272" s="268"/>
    </row>
    <row r="273" spans="1:256" s="267" customFormat="1">
      <c r="A273" s="268" t="s">
        <v>527</v>
      </c>
      <c r="B273" s="267">
        <v>3.85</v>
      </c>
      <c r="C273" s="267">
        <v>6.35</v>
      </c>
      <c r="D273" s="267">
        <v>3</v>
      </c>
      <c r="E273" s="267">
        <v>1.36111111</v>
      </c>
      <c r="F273" s="267">
        <v>1.3427670300000001</v>
      </c>
      <c r="G273" s="267">
        <v>26</v>
      </c>
      <c r="H273" s="268">
        <v>2</v>
      </c>
      <c r="I273" s="268"/>
      <c r="J273" s="268"/>
      <c r="K273" s="268"/>
      <c r="L273" s="268"/>
      <c r="M273" s="268"/>
      <c r="N273" s="268"/>
      <c r="O273" s="268"/>
      <c r="P273" s="268"/>
      <c r="Q273" s="268"/>
      <c r="R273" s="268"/>
      <c r="S273" s="268"/>
      <c r="T273" s="268"/>
      <c r="U273" s="268"/>
      <c r="V273" s="268"/>
      <c r="W273" s="268"/>
      <c r="X273" s="268"/>
      <c r="Y273" s="268"/>
      <c r="Z273" s="268"/>
      <c r="AA273" s="268"/>
      <c r="AB273" s="268"/>
      <c r="AC273" s="268"/>
      <c r="AD273" s="268"/>
      <c r="AE273" s="268"/>
      <c r="AF273" s="268"/>
      <c r="AG273" s="268"/>
      <c r="AH273" s="268"/>
      <c r="AI273" s="268"/>
      <c r="AJ273" s="268"/>
      <c r="AK273" s="268"/>
      <c r="AL273" s="268"/>
      <c r="AM273" s="268"/>
      <c r="AN273" s="268"/>
      <c r="AO273" s="268"/>
      <c r="AP273" s="268"/>
      <c r="AQ273" s="268"/>
      <c r="AR273" s="268"/>
      <c r="AS273" s="268"/>
      <c r="AT273" s="268"/>
      <c r="AU273" s="268"/>
      <c r="AV273" s="268"/>
      <c r="AW273" s="268"/>
      <c r="AX273" s="268"/>
      <c r="AY273" s="268"/>
      <c r="AZ273" s="268"/>
      <c r="BA273" s="268"/>
      <c r="BB273" s="268"/>
      <c r="BC273" s="268"/>
      <c r="BD273" s="268"/>
      <c r="BE273" s="268"/>
      <c r="BF273" s="268"/>
      <c r="BG273" s="268"/>
      <c r="BH273" s="268"/>
      <c r="BI273" s="268"/>
      <c r="BJ273" s="268"/>
      <c r="BK273" s="268"/>
      <c r="BL273" s="268"/>
      <c r="BM273" s="268"/>
      <c r="BN273" s="268"/>
      <c r="BO273" s="268"/>
      <c r="BP273" s="268"/>
      <c r="BQ273" s="268"/>
      <c r="BR273" s="268"/>
      <c r="BS273" s="268"/>
      <c r="BT273" s="268"/>
      <c r="BU273" s="268"/>
      <c r="BV273" s="268"/>
      <c r="BW273" s="268"/>
      <c r="BX273" s="268"/>
      <c r="BY273" s="268"/>
      <c r="BZ273" s="268"/>
      <c r="CA273" s="268"/>
      <c r="CB273" s="268"/>
      <c r="CC273" s="268"/>
      <c r="CD273" s="268"/>
      <c r="CE273" s="268"/>
      <c r="CF273" s="268"/>
      <c r="CG273" s="268"/>
      <c r="CH273" s="268"/>
      <c r="CI273" s="268"/>
      <c r="CJ273" s="268"/>
      <c r="CK273" s="268"/>
      <c r="CL273" s="268"/>
      <c r="CM273" s="268"/>
      <c r="CN273" s="268"/>
      <c r="CO273" s="268"/>
      <c r="CP273" s="268"/>
      <c r="CQ273" s="268"/>
      <c r="CR273" s="268"/>
      <c r="CS273" s="268"/>
      <c r="CT273" s="268"/>
      <c r="CU273" s="268"/>
      <c r="CV273" s="268"/>
      <c r="CW273" s="268"/>
      <c r="CX273" s="268"/>
      <c r="CY273" s="268"/>
      <c r="CZ273" s="268"/>
      <c r="DA273" s="268"/>
      <c r="DB273" s="268"/>
      <c r="DC273" s="268"/>
      <c r="DD273" s="268"/>
      <c r="DE273" s="268"/>
      <c r="DF273" s="268"/>
      <c r="DG273" s="268"/>
      <c r="DH273" s="268"/>
      <c r="DI273" s="268"/>
      <c r="DJ273" s="268"/>
      <c r="DK273" s="268"/>
      <c r="DL273" s="268"/>
      <c r="DM273" s="268"/>
      <c r="DN273" s="268"/>
      <c r="DO273" s="268"/>
      <c r="DP273" s="268"/>
      <c r="DQ273" s="268"/>
      <c r="DR273" s="268"/>
      <c r="DS273" s="268"/>
      <c r="DT273" s="268"/>
      <c r="DU273" s="268"/>
      <c r="DV273" s="268"/>
      <c r="DW273" s="268"/>
      <c r="DX273" s="268"/>
      <c r="DY273" s="268"/>
      <c r="DZ273" s="268"/>
      <c r="EA273" s="268"/>
      <c r="EB273" s="268"/>
      <c r="EC273" s="268"/>
      <c r="ED273" s="268"/>
      <c r="EE273" s="268"/>
      <c r="EF273" s="268"/>
      <c r="EG273" s="268"/>
      <c r="EH273" s="268"/>
      <c r="EI273" s="268"/>
      <c r="EJ273" s="268"/>
      <c r="EK273" s="268"/>
      <c r="EL273" s="268"/>
      <c r="EM273" s="268"/>
      <c r="EN273" s="268"/>
      <c r="EO273" s="268"/>
      <c r="EP273" s="268"/>
      <c r="EQ273" s="268"/>
      <c r="ER273" s="268"/>
      <c r="ES273" s="268"/>
      <c r="ET273" s="268"/>
      <c r="EU273" s="268"/>
      <c r="EV273" s="268"/>
      <c r="EW273" s="268"/>
      <c r="EX273" s="268"/>
      <c r="EY273" s="268"/>
      <c r="EZ273" s="268"/>
      <c r="FA273" s="268"/>
      <c r="FB273" s="268"/>
      <c r="FC273" s="268"/>
      <c r="FD273" s="268"/>
      <c r="FE273" s="268"/>
      <c r="FF273" s="268"/>
      <c r="FG273" s="268"/>
      <c r="FH273" s="268"/>
      <c r="FI273" s="268"/>
      <c r="FJ273" s="268"/>
      <c r="FK273" s="268"/>
      <c r="FL273" s="268"/>
      <c r="FM273" s="268"/>
      <c r="FN273" s="268"/>
      <c r="FO273" s="268"/>
      <c r="FP273" s="268"/>
      <c r="FQ273" s="268"/>
      <c r="FR273" s="268"/>
      <c r="FS273" s="268"/>
      <c r="FT273" s="268"/>
      <c r="FU273" s="268"/>
      <c r="FV273" s="268"/>
      <c r="FW273" s="268"/>
      <c r="FX273" s="268"/>
      <c r="FY273" s="268"/>
      <c r="FZ273" s="268"/>
      <c r="GA273" s="268"/>
      <c r="GB273" s="268"/>
      <c r="GC273" s="268"/>
      <c r="GD273" s="268"/>
      <c r="GE273" s="268"/>
      <c r="GF273" s="268"/>
      <c r="GG273" s="268"/>
      <c r="GH273" s="268"/>
      <c r="GI273" s="268"/>
      <c r="GJ273" s="268"/>
      <c r="GK273" s="268"/>
      <c r="GL273" s="268"/>
      <c r="GM273" s="268"/>
      <c r="GN273" s="268"/>
      <c r="GO273" s="268"/>
      <c r="GP273" s="268"/>
      <c r="GQ273" s="268"/>
      <c r="GR273" s="268"/>
      <c r="GS273" s="268"/>
      <c r="GT273" s="268"/>
      <c r="GU273" s="268"/>
      <c r="GV273" s="268"/>
      <c r="GW273" s="268"/>
      <c r="GX273" s="268"/>
      <c r="GY273" s="268"/>
      <c r="GZ273" s="268"/>
      <c r="HA273" s="268"/>
      <c r="HB273" s="268"/>
      <c r="HC273" s="268"/>
      <c r="HD273" s="268"/>
      <c r="HE273" s="268"/>
      <c r="HF273" s="268"/>
      <c r="HG273" s="268"/>
      <c r="HH273" s="268"/>
      <c r="HI273" s="268"/>
      <c r="HJ273" s="268"/>
      <c r="HK273" s="268"/>
      <c r="HL273" s="268"/>
      <c r="HM273" s="268"/>
      <c r="HN273" s="268"/>
      <c r="HO273" s="268"/>
      <c r="HP273" s="268"/>
      <c r="HQ273" s="268"/>
      <c r="HR273" s="268"/>
      <c r="HS273" s="268"/>
      <c r="HT273" s="268"/>
      <c r="HU273" s="268"/>
      <c r="HV273" s="268"/>
      <c r="HW273" s="268"/>
      <c r="HX273" s="268"/>
      <c r="HY273" s="268"/>
      <c r="HZ273" s="268"/>
      <c r="IA273" s="268"/>
      <c r="IB273" s="268"/>
      <c r="IC273" s="268"/>
      <c r="ID273" s="268"/>
      <c r="IE273" s="268"/>
      <c r="IF273" s="268"/>
      <c r="IG273" s="268"/>
      <c r="IH273" s="268"/>
      <c r="II273" s="268"/>
      <c r="IJ273" s="268"/>
      <c r="IK273" s="268"/>
      <c r="IL273" s="268"/>
      <c r="IM273" s="268"/>
      <c r="IN273" s="268"/>
      <c r="IO273" s="268"/>
      <c r="IP273" s="268"/>
      <c r="IQ273" s="268"/>
      <c r="IR273" s="268"/>
      <c r="IS273" s="268"/>
      <c r="IT273" s="268"/>
      <c r="IU273" s="268"/>
      <c r="IV273" s="268"/>
    </row>
    <row r="274" spans="1:256" s="267" customFormat="1">
      <c r="A274" s="268" t="s">
        <v>527</v>
      </c>
      <c r="B274" s="267">
        <v>5.7</v>
      </c>
      <c r="C274" s="267">
        <v>8.8000000000000007</v>
      </c>
      <c r="D274" s="267">
        <v>2</v>
      </c>
      <c r="E274" s="267">
        <v>1.0777777799999999</v>
      </c>
      <c r="F274" s="267">
        <v>1.24570494</v>
      </c>
      <c r="G274" s="267">
        <v>20</v>
      </c>
      <c r="H274" s="268">
        <v>6</v>
      </c>
      <c r="I274" s="268"/>
      <c r="J274" s="268"/>
      <c r="K274" s="268"/>
      <c r="L274" s="268"/>
      <c r="M274" s="268"/>
      <c r="N274" s="268"/>
      <c r="O274" s="268"/>
      <c r="P274" s="268"/>
      <c r="Q274" s="268"/>
      <c r="R274" s="268"/>
      <c r="S274" s="268"/>
      <c r="T274" s="268"/>
      <c r="U274" s="268"/>
      <c r="V274" s="268"/>
      <c r="W274" s="268"/>
      <c r="X274" s="268"/>
      <c r="Y274" s="268"/>
      <c r="Z274" s="268"/>
      <c r="AA274" s="268"/>
      <c r="AB274" s="268"/>
      <c r="AC274" s="268"/>
      <c r="AD274" s="268"/>
      <c r="AE274" s="268"/>
      <c r="AF274" s="268"/>
      <c r="AG274" s="268"/>
      <c r="AH274" s="268"/>
      <c r="AI274" s="268"/>
      <c r="AJ274" s="268"/>
      <c r="AK274" s="268"/>
      <c r="AL274" s="268"/>
      <c r="AM274" s="268"/>
      <c r="AN274" s="268"/>
      <c r="AO274" s="268"/>
      <c r="AP274" s="268"/>
      <c r="AQ274" s="268"/>
      <c r="AR274" s="268"/>
      <c r="AS274" s="268"/>
      <c r="AT274" s="268"/>
      <c r="AU274" s="268"/>
      <c r="AV274" s="268"/>
      <c r="AW274" s="268"/>
      <c r="AX274" s="268"/>
      <c r="AY274" s="268"/>
      <c r="AZ274" s="268"/>
      <c r="BA274" s="268"/>
      <c r="BB274" s="268"/>
      <c r="BC274" s="268"/>
      <c r="BD274" s="268"/>
      <c r="BE274" s="268"/>
      <c r="BF274" s="268"/>
      <c r="BG274" s="268"/>
      <c r="BH274" s="268"/>
      <c r="BI274" s="268"/>
      <c r="BJ274" s="268"/>
      <c r="BK274" s="268"/>
      <c r="BL274" s="268"/>
      <c r="BM274" s="268"/>
      <c r="BN274" s="268"/>
      <c r="BO274" s="268"/>
      <c r="BP274" s="268"/>
      <c r="BQ274" s="268"/>
      <c r="BR274" s="268"/>
      <c r="BS274" s="268"/>
      <c r="BT274" s="268"/>
      <c r="BU274" s="268"/>
      <c r="BV274" s="268"/>
      <c r="BW274" s="268"/>
      <c r="BX274" s="268"/>
      <c r="BY274" s="268"/>
      <c r="BZ274" s="268"/>
      <c r="CA274" s="268"/>
      <c r="CB274" s="268"/>
      <c r="CC274" s="268"/>
      <c r="CD274" s="268"/>
      <c r="CE274" s="268"/>
      <c r="CF274" s="268"/>
      <c r="CG274" s="268"/>
      <c r="CH274" s="268"/>
      <c r="CI274" s="268"/>
      <c r="CJ274" s="268"/>
      <c r="CK274" s="268"/>
      <c r="CL274" s="268"/>
      <c r="CM274" s="268"/>
      <c r="CN274" s="268"/>
      <c r="CO274" s="268"/>
      <c r="CP274" s="268"/>
      <c r="CQ274" s="268"/>
      <c r="CR274" s="268"/>
      <c r="CS274" s="268"/>
      <c r="CT274" s="268"/>
      <c r="CU274" s="268"/>
      <c r="CV274" s="268"/>
      <c r="CW274" s="268"/>
      <c r="CX274" s="268"/>
      <c r="CY274" s="268"/>
      <c r="CZ274" s="268"/>
      <c r="DA274" s="268"/>
      <c r="DB274" s="268"/>
      <c r="DC274" s="268"/>
      <c r="DD274" s="268"/>
      <c r="DE274" s="268"/>
      <c r="DF274" s="268"/>
      <c r="DG274" s="268"/>
      <c r="DH274" s="268"/>
      <c r="DI274" s="268"/>
      <c r="DJ274" s="268"/>
      <c r="DK274" s="268"/>
      <c r="DL274" s="268"/>
      <c r="DM274" s="268"/>
      <c r="DN274" s="268"/>
      <c r="DO274" s="268"/>
      <c r="DP274" s="268"/>
      <c r="DQ274" s="268"/>
      <c r="DR274" s="268"/>
      <c r="DS274" s="268"/>
      <c r="DT274" s="268"/>
      <c r="DU274" s="268"/>
      <c r="DV274" s="268"/>
      <c r="DW274" s="268"/>
      <c r="DX274" s="268"/>
      <c r="DY274" s="268"/>
      <c r="DZ274" s="268"/>
      <c r="EA274" s="268"/>
      <c r="EB274" s="268"/>
      <c r="EC274" s="268"/>
      <c r="ED274" s="268"/>
      <c r="EE274" s="268"/>
      <c r="EF274" s="268"/>
      <c r="EG274" s="268"/>
      <c r="EH274" s="268"/>
      <c r="EI274" s="268"/>
      <c r="EJ274" s="268"/>
      <c r="EK274" s="268"/>
      <c r="EL274" s="268"/>
      <c r="EM274" s="268"/>
      <c r="EN274" s="268"/>
      <c r="EO274" s="268"/>
      <c r="EP274" s="268"/>
      <c r="EQ274" s="268"/>
      <c r="ER274" s="268"/>
      <c r="ES274" s="268"/>
      <c r="ET274" s="268"/>
      <c r="EU274" s="268"/>
      <c r="EV274" s="268"/>
      <c r="EW274" s="268"/>
      <c r="EX274" s="268"/>
      <c r="EY274" s="268"/>
      <c r="EZ274" s="268"/>
      <c r="FA274" s="268"/>
      <c r="FB274" s="268"/>
      <c r="FC274" s="268"/>
      <c r="FD274" s="268"/>
      <c r="FE274" s="268"/>
      <c r="FF274" s="268"/>
      <c r="FG274" s="268"/>
      <c r="FH274" s="268"/>
      <c r="FI274" s="268"/>
      <c r="FJ274" s="268"/>
      <c r="FK274" s="268"/>
      <c r="FL274" s="268"/>
      <c r="FM274" s="268"/>
      <c r="FN274" s="268"/>
      <c r="FO274" s="268"/>
      <c r="FP274" s="268"/>
      <c r="FQ274" s="268"/>
      <c r="FR274" s="268"/>
      <c r="FS274" s="268"/>
      <c r="FT274" s="268"/>
      <c r="FU274" s="268"/>
      <c r="FV274" s="268"/>
      <c r="FW274" s="268"/>
      <c r="FX274" s="268"/>
      <c r="FY274" s="268"/>
      <c r="FZ274" s="268"/>
      <c r="GA274" s="268"/>
      <c r="GB274" s="268"/>
      <c r="GC274" s="268"/>
      <c r="GD274" s="268"/>
      <c r="GE274" s="268"/>
      <c r="GF274" s="268"/>
      <c r="GG274" s="268"/>
      <c r="GH274" s="268"/>
      <c r="GI274" s="268"/>
      <c r="GJ274" s="268"/>
      <c r="GK274" s="268"/>
      <c r="GL274" s="268"/>
      <c r="GM274" s="268"/>
      <c r="GN274" s="268"/>
      <c r="GO274" s="268"/>
      <c r="GP274" s="268"/>
      <c r="GQ274" s="268"/>
      <c r="GR274" s="268"/>
      <c r="GS274" s="268"/>
      <c r="GT274" s="268"/>
      <c r="GU274" s="268"/>
      <c r="GV274" s="268"/>
      <c r="GW274" s="268"/>
      <c r="GX274" s="268"/>
      <c r="GY274" s="268"/>
      <c r="GZ274" s="268"/>
      <c r="HA274" s="268"/>
      <c r="HB274" s="268"/>
      <c r="HC274" s="268"/>
      <c r="HD274" s="268"/>
      <c r="HE274" s="268"/>
      <c r="HF274" s="268"/>
      <c r="HG274" s="268"/>
      <c r="HH274" s="268"/>
      <c r="HI274" s="268"/>
      <c r="HJ274" s="268"/>
      <c r="HK274" s="268"/>
      <c r="HL274" s="268"/>
      <c r="HM274" s="268"/>
      <c r="HN274" s="268"/>
      <c r="HO274" s="268"/>
      <c r="HP274" s="268"/>
      <c r="HQ274" s="268"/>
      <c r="HR274" s="268"/>
      <c r="HS274" s="268"/>
      <c r="HT274" s="268"/>
      <c r="HU274" s="268"/>
      <c r="HV274" s="268"/>
      <c r="HW274" s="268"/>
      <c r="HX274" s="268"/>
      <c r="HY274" s="268"/>
      <c r="HZ274" s="268"/>
      <c r="IA274" s="268"/>
      <c r="IB274" s="268"/>
      <c r="IC274" s="268"/>
      <c r="ID274" s="268"/>
      <c r="IE274" s="268"/>
      <c r="IF274" s="268"/>
      <c r="IG274" s="268"/>
      <c r="IH274" s="268"/>
      <c r="II274" s="268"/>
      <c r="IJ274" s="268"/>
      <c r="IK274" s="268"/>
      <c r="IL274" s="268"/>
      <c r="IM274" s="268"/>
      <c r="IN274" s="268"/>
      <c r="IO274" s="268"/>
      <c r="IP274" s="268"/>
      <c r="IQ274" s="268"/>
      <c r="IR274" s="268"/>
      <c r="IS274" s="268"/>
      <c r="IT274" s="268"/>
      <c r="IU274" s="268"/>
      <c r="IV274" s="268"/>
    </row>
    <row r="275" spans="1:256" s="267" customFormat="1">
      <c r="A275" s="268" t="s">
        <v>527</v>
      </c>
      <c r="B275" s="267" t="s">
        <v>170</v>
      </c>
      <c r="C275" s="267" t="s">
        <v>170</v>
      </c>
      <c r="D275" s="267">
        <v>3</v>
      </c>
      <c r="E275" s="267">
        <v>1.31277778</v>
      </c>
      <c r="F275" s="267">
        <v>1.2709537500000001</v>
      </c>
      <c r="G275" s="267">
        <v>15</v>
      </c>
      <c r="H275" s="268">
        <v>2</v>
      </c>
      <c r="I275" s="268"/>
      <c r="J275" s="268"/>
      <c r="K275" s="268"/>
      <c r="L275" s="268"/>
      <c r="M275" s="268"/>
      <c r="N275" s="268"/>
      <c r="O275" s="268"/>
      <c r="P275" s="268"/>
      <c r="Q275" s="268"/>
      <c r="R275" s="268"/>
      <c r="S275" s="268"/>
      <c r="T275" s="268"/>
      <c r="U275" s="268"/>
      <c r="V275" s="268"/>
      <c r="W275" s="268"/>
      <c r="X275" s="268"/>
      <c r="Y275" s="268"/>
      <c r="Z275" s="268"/>
      <c r="AA275" s="268"/>
      <c r="AB275" s="268"/>
      <c r="AC275" s="268"/>
      <c r="AD275" s="268"/>
      <c r="AE275" s="268"/>
      <c r="AF275" s="268"/>
      <c r="AG275" s="268"/>
      <c r="AH275" s="268"/>
      <c r="AI275" s="268"/>
      <c r="AJ275" s="268"/>
      <c r="AK275" s="268"/>
      <c r="AL275" s="268"/>
      <c r="AM275" s="268"/>
      <c r="AN275" s="268"/>
      <c r="AO275" s="268"/>
      <c r="AP275" s="268"/>
      <c r="AQ275" s="268"/>
      <c r="AR275" s="268"/>
      <c r="AS275" s="268"/>
      <c r="AT275" s="268"/>
      <c r="AU275" s="268"/>
      <c r="AV275" s="268"/>
      <c r="AW275" s="268"/>
      <c r="AX275" s="268"/>
      <c r="AY275" s="268"/>
      <c r="AZ275" s="268"/>
      <c r="BA275" s="268"/>
      <c r="BB275" s="268"/>
      <c r="BC275" s="268"/>
      <c r="BD275" s="268"/>
      <c r="BE275" s="268"/>
      <c r="BF275" s="268"/>
      <c r="BG275" s="268"/>
      <c r="BH275" s="268"/>
      <c r="BI275" s="268"/>
      <c r="BJ275" s="268"/>
      <c r="BK275" s="268"/>
      <c r="BL275" s="268"/>
      <c r="BM275" s="268"/>
      <c r="BN275" s="268"/>
      <c r="BO275" s="268"/>
      <c r="BP275" s="268"/>
      <c r="BQ275" s="268"/>
      <c r="BR275" s="268"/>
      <c r="BS275" s="268"/>
      <c r="BT275" s="268"/>
      <c r="BU275" s="268"/>
      <c r="BV275" s="268"/>
      <c r="BW275" s="268"/>
      <c r="BX275" s="268"/>
      <c r="BY275" s="268"/>
      <c r="BZ275" s="268"/>
      <c r="CA275" s="268"/>
      <c r="CB275" s="268"/>
      <c r="CC275" s="268"/>
      <c r="CD275" s="268"/>
      <c r="CE275" s="268"/>
      <c r="CF275" s="268"/>
      <c r="CG275" s="268"/>
      <c r="CH275" s="268"/>
      <c r="CI275" s="268"/>
      <c r="CJ275" s="268"/>
      <c r="CK275" s="268"/>
      <c r="CL275" s="268"/>
      <c r="CM275" s="268"/>
      <c r="CN275" s="268"/>
      <c r="CO275" s="268"/>
      <c r="CP275" s="268"/>
      <c r="CQ275" s="268"/>
      <c r="CR275" s="268"/>
      <c r="CS275" s="268"/>
      <c r="CT275" s="268"/>
      <c r="CU275" s="268"/>
      <c r="CV275" s="268"/>
      <c r="CW275" s="268"/>
      <c r="CX275" s="268"/>
      <c r="CY275" s="268"/>
      <c r="CZ275" s="268"/>
      <c r="DA275" s="268"/>
      <c r="DB275" s="268"/>
      <c r="DC275" s="268"/>
      <c r="DD275" s="268"/>
      <c r="DE275" s="268"/>
      <c r="DF275" s="268"/>
      <c r="DG275" s="268"/>
      <c r="DH275" s="268"/>
      <c r="DI275" s="268"/>
      <c r="DJ275" s="268"/>
      <c r="DK275" s="268"/>
      <c r="DL275" s="268"/>
      <c r="DM275" s="268"/>
      <c r="DN275" s="268"/>
      <c r="DO275" s="268"/>
      <c r="DP275" s="268"/>
      <c r="DQ275" s="268"/>
      <c r="DR275" s="268"/>
      <c r="DS275" s="268"/>
      <c r="DT275" s="268"/>
      <c r="DU275" s="268"/>
      <c r="DV275" s="268"/>
      <c r="DW275" s="268"/>
      <c r="DX275" s="268"/>
      <c r="DY275" s="268"/>
      <c r="DZ275" s="268"/>
      <c r="EA275" s="268"/>
      <c r="EB275" s="268"/>
      <c r="EC275" s="268"/>
      <c r="ED275" s="268"/>
      <c r="EE275" s="268"/>
      <c r="EF275" s="268"/>
      <c r="EG275" s="268"/>
      <c r="EH275" s="268"/>
      <c r="EI275" s="268"/>
      <c r="EJ275" s="268"/>
      <c r="EK275" s="268"/>
      <c r="EL275" s="268"/>
      <c r="EM275" s="268"/>
      <c r="EN275" s="268"/>
      <c r="EO275" s="268"/>
      <c r="EP275" s="268"/>
      <c r="EQ275" s="268"/>
      <c r="ER275" s="268"/>
      <c r="ES275" s="268"/>
      <c r="ET275" s="268"/>
      <c r="EU275" s="268"/>
      <c r="EV275" s="268"/>
      <c r="EW275" s="268"/>
      <c r="EX275" s="268"/>
      <c r="EY275" s="268"/>
      <c r="EZ275" s="268"/>
      <c r="FA275" s="268"/>
      <c r="FB275" s="268"/>
      <c r="FC275" s="268"/>
      <c r="FD275" s="268"/>
      <c r="FE275" s="268"/>
      <c r="FF275" s="268"/>
      <c r="FG275" s="268"/>
      <c r="FH275" s="268"/>
      <c r="FI275" s="268"/>
      <c r="FJ275" s="268"/>
      <c r="FK275" s="268"/>
      <c r="FL275" s="268"/>
      <c r="FM275" s="268"/>
      <c r="FN275" s="268"/>
      <c r="FO275" s="268"/>
      <c r="FP275" s="268"/>
      <c r="FQ275" s="268"/>
      <c r="FR275" s="268"/>
      <c r="FS275" s="268"/>
      <c r="FT275" s="268"/>
      <c r="FU275" s="268"/>
      <c r="FV275" s="268"/>
      <c r="FW275" s="268"/>
      <c r="FX275" s="268"/>
      <c r="FY275" s="268"/>
      <c r="FZ275" s="268"/>
      <c r="GA275" s="268"/>
      <c r="GB275" s="268"/>
      <c r="GC275" s="268"/>
      <c r="GD275" s="268"/>
      <c r="GE275" s="268"/>
      <c r="GF275" s="268"/>
      <c r="GG275" s="268"/>
      <c r="GH275" s="268"/>
      <c r="GI275" s="268"/>
      <c r="GJ275" s="268"/>
      <c r="GK275" s="268"/>
      <c r="GL275" s="268"/>
      <c r="GM275" s="268"/>
      <c r="GN275" s="268"/>
      <c r="GO275" s="268"/>
      <c r="GP275" s="268"/>
      <c r="GQ275" s="268"/>
      <c r="GR275" s="268"/>
      <c r="GS275" s="268"/>
      <c r="GT275" s="268"/>
      <c r="GU275" s="268"/>
      <c r="GV275" s="268"/>
      <c r="GW275" s="268"/>
      <c r="GX275" s="268"/>
      <c r="GY275" s="268"/>
      <c r="GZ275" s="268"/>
      <c r="HA275" s="268"/>
      <c r="HB275" s="268"/>
      <c r="HC275" s="268"/>
      <c r="HD275" s="268"/>
      <c r="HE275" s="268"/>
      <c r="HF275" s="268"/>
      <c r="HG275" s="268"/>
      <c r="HH275" s="268"/>
      <c r="HI275" s="268"/>
      <c r="HJ275" s="268"/>
      <c r="HK275" s="268"/>
      <c r="HL275" s="268"/>
      <c r="HM275" s="268"/>
      <c r="HN275" s="268"/>
      <c r="HO275" s="268"/>
      <c r="HP275" s="268"/>
      <c r="HQ275" s="268"/>
      <c r="HR275" s="268"/>
      <c r="HS275" s="268"/>
      <c r="HT275" s="268"/>
      <c r="HU275" s="268"/>
      <c r="HV275" s="268"/>
      <c r="HW275" s="268"/>
      <c r="HX275" s="268"/>
      <c r="HY275" s="268"/>
      <c r="HZ275" s="268"/>
      <c r="IA275" s="268"/>
      <c r="IB275" s="268"/>
      <c r="IC275" s="268"/>
      <c r="ID275" s="268"/>
      <c r="IE275" s="268"/>
      <c r="IF275" s="268"/>
      <c r="IG275" s="268"/>
      <c r="IH275" s="268"/>
      <c r="II275" s="268"/>
      <c r="IJ275" s="268"/>
      <c r="IK275" s="268"/>
      <c r="IL275" s="268"/>
      <c r="IM275" s="268"/>
      <c r="IN275" s="268"/>
      <c r="IO275" s="268"/>
      <c r="IP275" s="268"/>
      <c r="IQ275" s="268"/>
      <c r="IR275" s="268"/>
      <c r="IS275" s="268"/>
      <c r="IT275" s="268"/>
      <c r="IU275" s="268"/>
      <c r="IV275" s="268"/>
    </row>
    <row r="276" spans="1:256" s="267" customFormat="1">
      <c r="A276" s="268" t="s">
        <v>527</v>
      </c>
      <c r="B276" s="267">
        <v>4.0999999999999996</v>
      </c>
      <c r="C276" s="267">
        <v>4.7</v>
      </c>
      <c r="D276" s="267">
        <v>2</v>
      </c>
      <c r="E276" s="267">
        <v>1.3333333000000001</v>
      </c>
      <c r="F276" s="267">
        <v>1.1896018399999999</v>
      </c>
      <c r="G276" s="267">
        <v>16</v>
      </c>
      <c r="H276" s="268">
        <v>1</v>
      </c>
      <c r="I276" s="268"/>
      <c r="J276" s="268"/>
      <c r="K276" s="268"/>
      <c r="L276" s="268"/>
      <c r="M276" s="268"/>
      <c r="N276" s="268"/>
      <c r="O276" s="268"/>
      <c r="P276" s="268"/>
      <c r="Q276" s="268"/>
      <c r="R276" s="268"/>
      <c r="S276" s="268"/>
      <c r="T276" s="268"/>
      <c r="U276" s="268"/>
      <c r="V276" s="268"/>
      <c r="W276" s="268"/>
      <c r="X276" s="268"/>
      <c r="Y276" s="268"/>
      <c r="Z276" s="268"/>
      <c r="AA276" s="268"/>
      <c r="AB276" s="268"/>
      <c r="AC276" s="268"/>
      <c r="AD276" s="268"/>
      <c r="AE276" s="268"/>
      <c r="AF276" s="268"/>
      <c r="AG276" s="268"/>
      <c r="AH276" s="268"/>
      <c r="AI276" s="268"/>
      <c r="AJ276" s="268"/>
      <c r="AK276" s="268"/>
      <c r="AL276" s="268"/>
      <c r="AM276" s="268"/>
      <c r="AN276" s="268"/>
      <c r="AO276" s="268"/>
      <c r="AP276" s="268"/>
      <c r="AQ276" s="268"/>
      <c r="AR276" s="268"/>
      <c r="AS276" s="268"/>
      <c r="AT276" s="268"/>
      <c r="AU276" s="268"/>
      <c r="AV276" s="268"/>
      <c r="AW276" s="268"/>
      <c r="AX276" s="268"/>
      <c r="AY276" s="268"/>
      <c r="AZ276" s="268"/>
      <c r="BA276" s="268"/>
      <c r="BB276" s="268"/>
      <c r="BC276" s="268"/>
      <c r="BD276" s="268"/>
      <c r="BE276" s="268"/>
      <c r="BF276" s="268"/>
      <c r="BG276" s="268"/>
      <c r="BH276" s="268"/>
      <c r="BI276" s="268"/>
      <c r="BJ276" s="268"/>
      <c r="BK276" s="268"/>
      <c r="BL276" s="268"/>
      <c r="BM276" s="268"/>
      <c r="BN276" s="268"/>
      <c r="BO276" s="268"/>
      <c r="BP276" s="268"/>
      <c r="BQ276" s="268"/>
      <c r="BR276" s="268"/>
      <c r="BS276" s="268"/>
      <c r="BT276" s="268"/>
      <c r="BU276" s="268"/>
      <c r="BV276" s="268"/>
      <c r="BW276" s="268"/>
      <c r="BX276" s="268"/>
      <c r="BY276" s="268"/>
      <c r="BZ276" s="268"/>
      <c r="CA276" s="268"/>
      <c r="CB276" s="268"/>
      <c r="CC276" s="268"/>
      <c r="CD276" s="268"/>
      <c r="CE276" s="268"/>
      <c r="CF276" s="268"/>
      <c r="CG276" s="268"/>
      <c r="CH276" s="268"/>
      <c r="CI276" s="268"/>
      <c r="CJ276" s="268"/>
      <c r="CK276" s="268"/>
      <c r="CL276" s="268"/>
      <c r="CM276" s="268"/>
      <c r="CN276" s="268"/>
      <c r="CO276" s="268"/>
      <c r="CP276" s="268"/>
      <c r="CQ276" s="268"/>
      <c r="CR276" s="268"/>
      <c r="CS276" s="268"/>
      <c r="CT276" s="268"/>
      <c r="CU276" s="268"/>
      <c r="CV276" s="268"/>
      <c r="CW276" s="268"/>
      <c r="CX276" s="268"/>
      <c r="CY276" s="268"/>
      <c r="CZ276" s="268"/>
      <c r="DA276" s="268"/>
      <c r="DB276" s="268"/>
      <c r="DC276" s="268"/>
      <c r="DD276" s="268"/>
      <c r="DE276" s="268"/>
      <c r="DF276" s="268"/>
      <c r="DG276" s="268"/>
      <c r="DH276" s="268"/>
      <c r="DI276" s="268"/>
      <c r="DJ276" s="268"/>
      <c r="DK276" s="268"/>
      <c r="DL276" s="268"/>
      <c r="DM276" s="268"/>
      <c r="DN276" s="268"/>
      <c r="DO276" s="268"/>
      <c r="DP276" s="268"/>
      <c r="DQ276" s="268"/>
      <c r="DR276" s="268"/>
      <c r="DS276" s="268"/>
      <c r="DT276" s="268"/>
      <c r="DU276" s="268"/>
      <c r="DV276" s="268"/>
      <c r="DW276" s="268"/>
      <c r="DX276" s="268"/>
      <c r="DY276" s="268"/>
      <c r="DZ276" s="268"/>
      <c r="EA276" s="268"/>
      <c r="EB276" s="268"/>
      <c r="EC276" s="268"/>
      <c r="ED276" s="268"/>
      <c r="EE276" s="268"/>
      <c r="EF276" s="268"/>
      <c r="EG276" s="268"/>
      <c r="EH276" s="268"/>
      <c r="EI276" s="268"/>
      <c r="EJ276" s="268"/>
      <c r="EK276" s="268"/>
      <c r="EL276" s="268"/>
      <c r="EM276" s="268"/>
      <c r="EN276" s="268"/>
      <c r="EO276" s="268"/>
      <c r="EP276" s="268"/>
      <c r="EQ276" s="268"/>
      <c r="ER276" s="268"/>
      <c r="ES276" s="268"/>
      <c r="ET276" s="268"/>
      <c r="EU276" s="268"/>
      <c r="EV276" s="268"/>
      <c r="EW276" s="268"/>
      <c r="EX276" s="268"/>
      <c r="EY276" s="268"/>
      <c r="EZ276" s="268"/>
      <c r="FA276" s="268"/>
      <c r="FB276" s="268"/>
      <c r="FC276" s="268"/>
      <c r="FD276" s="268"/>
      <c r="FE276" s="268"/>
      <c r="FF276" s="268"/>
      <c r="FG276" s="268"/>
      <c r="FH276" s="268"/>
      <c r="FI276" s="268"/>
      <c r="FJ276" s="268"/>
      <c r="FK276" s="268"/>
      <c r="FL276" s="268"/>
      <c r="FM276" s="268"/>
      <c r="FN276" s="268"/>
      <c r="FO276" s="268"/>
      <c r="FP276" s="268"/>
      <c r="FQ276" s="268"/>
      <c r="FR276" s="268"/>
      <c r="FS276" s="268"/>
      <c r="FT276" s="268"/>
      <c r="FU276" s="268"/>
      <c r="FV276" s="268"/>
      <c r="FW276" s="268"/>
      <c r="FX276" s="268"/>
      <c r="FY276" s="268"/>
      <c r="FZ276" s="268"/>
      <c r="GA276" s="268"/>
      <c r="GB276" s="268"/>
      <c r="GC276" s="268"/>
      <c r="GD276" s="268"/>
      <c r="GE276" s="268"/>
      <c r="GF276" s="268"/>
      <c r="GG276" s="268"/>
      <c r="GH276" s="268"/>
      <c r="GI276" s="268"/>
      <c r="GJ276" s="268"/>
      <c r="GK276" s="268"/>
      <c r="GL276" s="268"/>
      <c r="GM276" s="268"/>
      <c r="GN276" s="268"/>
      <c r="GO276" s="268"/>
      <c r="GP276" s="268"/>
      <c r="GQ276" s="268"/>
      <c r="GR276" s="268"/>
      <c r="GS276" s="268"/>
      <c r="GT276" s="268"/>
      <c r="GU276" s="268"/>
      <c r="GV276" s="268"/>
      <c r="GW276" s="268"/>
      <c r="GX276" s="268"/>
      <c r="GY276" s="268"/>
      <c r="GZ276" s="268"/>
      <c r="HA276" s="268"/>
      <c r="HB276" s="268"/>
      <c r="HC276" s="268"/>
      <c r="HD276" s="268"/>
      <c r="HE276" s="268"/>
      <c r="HF276" s="268"/>
      <c r="HG276" s="268"/>
      <c r="HH276" s="268"/>
      <c r="HI276" s="268"/>
      <c r="HJ276" s="268"/>
      <c r="HK276" s="268"/>
      <c r="HL276" s="268"/>
      <c r="HM276" s="268"/>
      <c r="HN276" s="268"/>
      <c r="HO276" s="268"/>
      <c r="HP276" s="268"/>
      <c r="HQ276" s="268"/>
      <c r="HR276" s="268"/>
      <c r="HS276" s="268"/>
      <c r="HT276" s="268"/>
      <c r="HU276" s="268"/>
      <c r="HV276" s="268"/>
      <c r="HW276" s="268"/>
      <c r="HX276" s="268"/>
      <c r="HY276" s="268"/>
      <c r="HZ276" s="268"/>
      <c r="IA276" s="268"/>
      <c r="IB276" s="268"/>
      <c r="IC276" s="268"/>
      <c r="ID276" s="268"/>
      <c r="IE276" s="268"/>
      <c r="IF276" s="268"/>
      <c r="IG276" s="268"/>
      <c r="IH276" s="268"/>
      <c r="II276" s="268"/>
      <c r="IJ276" s="268"/>
      <c r="IK276" s="268"/>
      <c r="IL276" s="268"/>
      <c r="IM276" s="268"/>
      <c r="IN276" s="268"/>
      <c r="IO276" s="268"/>
      <c r="IP276" s="268"/>
      <c r="IQ276" s="268"/>
      <c r="IR276" s="268"/>
      <c r="IS276" s="268"/>
      <c r="IT276" s="268"/>
      <c r="IU276" s="268"/>
      <c r="IV276" s="268"/>
    </row>
    <row r="277" spans="1:256" s="267" customFormat="1">
      <c r="A277" s="268" t="s">
        <v>527</v>
      </c>
      <c r="B277" s="267">
        <v>2.6</v>
      </c>
      <c r="C277" s="267">
        <v>4.25</v>
      </c>
      <c r="D277" s="267">
        <v>3</v>
      </c>
      <c r="E277" s="267">
        <v>1.3</v>
      </c>
      <c r="F277" s="267">
        <v>1.7782608099999999</v>
      </c>
      <c r="G277" s="267">
        <v>16</v>
      </c>
      <c r="H277" s="268">
        <v>1</v>
      </c>
      <c r="I277" s="268"/>
      <c r="J277" s="268"/>
      <c r="K277" s="268"/>
      <c r="L277" s="268"/>
      <c r="M277" s="268"/>
      <c r="N277" s="268"/>
      <c r="O277" s="268"/>
      <c r="P277" s="268"/>
      <c r="Q277" s="268"/>
      <c r="R277" s="268"/>
      <c r="S277" s="268"/>
      <c r="T277" s="268"/>
      <c r="U277" s="268"/>
      <c r="V277" s="268"/>
      <c r="W277" s="268"/>
      <c r="X277" s="268"/>
      <c r="Y277" s="268"/>
      <c r="Z277" s="268"/>
      <c r="AA277" s="268"/>
      <c r="AB277" s="268"/>
      <c r="AC277" s="268"/>
      <c r="AD277" s="268"/>
      <c r="AE277" s="268"/>
      <c r="AF277" s="268"/>
      <c r="AG277" s="268"/>
      <c r="AH277" s="268"/>
      <c r="AI277" s="268"/>
      <c r="AJ277" s="268"/>
      <c r="AK277" s="268"/>
      <c r="AL277" s="268"/>
      <c r="AM277" s="268"/>
      <c r="AN277" s="268"/>
      <c r="AO277" s="268"/>
      <c r="AP277" s="268"/>
      <c r="AQ277" s="268"/>
      <c r="AR277" s="268"/>
      <c r="AS277" s="268"/>
      <c r="AT277" s="268"/>
      <c r="AU277" s="268"/>
      <c r="AV277" s="268"/>
      <c r="AW277" s="268"/>
      <c r="AX277" s="268"/>
      <c r="AY277" s="268"/>
      <c r="AZ277" s="268"/>
      <c r="BA277" s="268"/>
      <c r="BB277" s="268"/>
      <c r="BC277" s="268"/>
      <c r="BD277" s="268"/>
      <c r="BE277" s="268"/>
      <c r="BF277" s="268"/>
      <c r="BG277" s="268"/>
      <c r="BH277" s="268"/>
      <c r="BI277" s="268"/>
      <c r="BJ277" s="268"/>
      <c r="BK277" s="268"/>
      <c r="BL277" s="268"/>
      <c r="BM277" s="268"/>
      <c r="BN277" s="268"/>
      <c r="BO277" s="268"/>
      <c r="BP277" s="268"/>
      <c r="BQ277" s="268"/>
      <c r="BR277" s="268"/>
      <c r="BS277" s="268"/>
      <c r="BT277" s="268"/>
      <c r="BU277" s="268"/>
      <c r="BV277" s="268"/>
      <c r="BW277" s="268"/>
      <c r="BX277" s="268"/>
      <c r="BY277" s="268"/>
      <c r="BZ277" s="268"/>
      <c r="CA277" s="268"/>
      <c r="CB277" s="268"/>
      <c r="CC277" s="268"/>
      <c r="CD277" s="268"/>
      <c r="CE277" s="268"/>
      <c r="CF277" s="268"/>
      <c r="CG277" s="268"/>
      <c r="CH277" s="268"/>
      <c r="CI277" s="268"/>
      <c r="CJ277" s="268"/>
      <c r="CK277" s="268"/>
      <c r="CL277" s="268"/>
      <c r="CM277" s="268"/>
      <c r="CN277" s="268"/>
      <c r="CO277" s="268"/>
      <c r="CP277" s="268"/>
      <c r="CQ277" s="268"/>
      <c r="CR277" s="268"/>
      <c r="CS277" s="268"/>
      <c r="CT277" s="268"/>
      <c r="CU277" s="268"/>
      <c r="CV277" s="268"/>
      <c r="CW277" s="268"/>
      <c r="CX277" s="268"/>
      <c r="CY277" s="268"/>
      <c r="CZ277" s="268"/>
      <c r="DA277" s="268"/>
      <c r="DB277" s="268"/>
      <c r="DC277" s="268"/>
      <c r="DD277" s="268"/>
      <c r="DE277" s="268"/>
      <c r="DF277" s="268"/>
      <c r="DG277" s="268"/>
      <c r="DH277" s="268"/>
      <c r="DI277" s="268"/>
      <c r="DJ277" s="268"/>
      <c r="DK277" s="268"/>
      <c r="DL277" s="268"/>
      <c r="DM277" s="268"/>
      <c r="DN277" s="268"/>
      <c r="DO277" s="268"/>
      <c r="DP277" s="268"/>
      <c r="DQ277" s="268"/>
      <c r="DR277" s="268"/>
      <c r="DS277" s="268"/>
      <c r="DT277" s="268"/>
      <c r="DU277" s="268"/>
      <c r="DV277" s="268"/>
      <c r="DW277" s="268"/>
      <c r="DX277" s="268"/>
      <c r="DY277" s="268"/>
      <c r="DZ277" s="268"/>
      <c r="EA277" s="268"/>
      <c r="EB277" s="268"/>
      <c r="EC277" s="268"/>
      <c r="ED277" s="268"/>
      <c r="EE277" s="268"/>
      <c r="EF277" s="268"/>
      <c r="EG277" s="268"/>
      <c r="EH277" s="268"/>
      <c r="EI277" s="268"/>
      <c r="EJ277" s="268"/>
      <c r="EK277" s="268"/>
      <c r="EL277" s="268"/>
      <c r="EM277" s="268"/>
      <c r="EN277" s="268"/>
      <c r="EO277" s="268"/>
      <c r="EP277" s="268"/>
      <c r="EQ277" s="268"/>
      <c r="ER277" s="268"/>
      <c r="ES277" s="268"/>
      <c r="ET277" s="268"/>
      <c r="EU277" s="268"/>
      <c r="EV277" s="268"/>
      <c r="EW277" s="268"/>
      <c r="EX277" s="268"/>
      <c r="EY277" s="268"/>
      <c r="EZ277" s="268"/>
      <c r="FA277" s="268"/>
      <c r="FB277" s="268"/>
      <c r="FC277" s="268"/>
      <c r="FD277" s="268"/>
      <c r="FE277" s="268"/>
      <c r="FF277" s="268"/>
      <c r="FG277" s="268"/>
      <c r="FH277" s="268"/>
      <c r="FI277" s="268"/>
      <c r="FJ277" s="268"/>
      <c r="FK277" s="268"/>
      <c r="FL277" s="268"/>
      <c r="FM277" s="268"/>
      <c r="FN277" s="268"/>
      <c r="FO277" s="268"/>
      <c r="FP277" s="268"/>
      <c r="FQ277" s="268"/>
      <c r="FR277" s="268"/>
      <c r="FS277" s="268"/>
      <c r="FT277" s="268"/>
      <c r="FU277" s="268"/>
      <c r="FV277" s="268"/>
      <c r="FW277" s="268"/>
      <c r="FX277" s="268"/>
      <c r="FY277" s="268"/>
      <c r="FZ277" s="268"/>
      <c r="GA277" s="268"/>
      <c r="GB277" s="268"/>
      <c r="GC277" s="268"/>
      <c r="GD277" s="268"/>
      <c r="GE277" s="268"/>
      <c r="GF277" s="268"/>
      <c r="GG277" s="268"/>
      <c r="GH277" s="268"/>
      <c r="GI277" s="268"/>
      <c r="GJ277" s="268"/>
      <c r="GK277" s="268"/>
      <c r="GL277" s="268"/>
      <c r="GM277" s="268"/>
      <c r="GN277" s="268"/>
      <c r="GO277" s="268"/>
      <c r="GP277" s="268"/>
      <c r="GQ277" s="268"/>
      <c r="GR277" s="268"/>
      <c r="GS277" s="268"/>
      <c r="GT277" s="268"/>
      <c r="GU277" s="268"/>
      <c r="GV277" s="268"/>
      <c r="GW277" s="268"/>
      <c r="GX277" s="268"/>
      <c r="GY277" s="268"/>
      <c r="GZ277" s="268"/>
      <c r="HA277" s="268"/>
      <c r="HB277" s="268"/>
      <c r="HC277" s="268"/>
      <c r="HD277" s="268"/>
      <c r="HE277" s="268"/>
      <c r="HF277" s="268"/>
      <c r="HG277" s="268"/>
      <c r="HH277" s="268"/>
      <c r="HI277" s="268"/>
      <c r="HJ277" s="268"/>
      <c r="HK277" s="268"/>
      <c r="HL277" s="268"/>
      <c r="HM277" s="268"/>
      <c r="HN277" s="268"/>
      <c r="HO277" s="268"/>
      <c r="HP277" s="268"/>
      <c r="HQ277" s="268"/>
      <c r="HR277" s="268"/>
      <c r="HS277" s="268"/>
      <c r="HT277" s="268"/>
      <c r="HU277" s="268"/>
      <c r="HV277" s="268"/>
      <c r="HW277" s="268"/>
      <c r="HX277" s="268"/>
      <c r="HY277" s="268"/>
      <c r="HZ277" s="268"/>
      <c r="IA277" s="268"/>
      <c r="IB277" s="268"/>
      <c r="IC277" s="268"/>
      <c r="ID277" s="268"/>
      <c r="IE277" s="268"/>
      <c r="IF277" s="268"/>
      <c r="IG277" s="268"/>
      <c r="IH277" s="268"/>
      <c r="II277" s="268"/>
      <c r="IJ277" s="268"/>
      <c r="IK277" s="268"/>
      <c r="IL277" s="268"/>
      <c r="IM277" s="268"/>
      <c r="IN277" s="268"/>
      <c r="IO277" s="268"/>
      <c r="IP277" s="268"/>
      <c r="IQ277" s="268"/>
      <c r="IR277" s="268"/>
      <c r="IS277" s="268"/>
      <c r="IT277" s="268"/>
      <c r="IU277" s="268"/>
      <c r="IV277" s="268"/>
    </row>
    <row r="278" spans="1:256" s="267" customFormat="1">
      <c r="A278" s="268" t="s">
        <v>527</v>
      </c>
      <c r="B278" s="267">
        <v>0.5</v>
      </c>
      <c r="C278" s="267">
        <v>3</v>
      </c>
      <c r="D278" s="267">
        <v>2</v>
      </c>
      <c r="E278" s="267">
        <v>1.4444444439999999</v>
      </c>
      <c r="F278" s="267">
        <v>1.0482123999999999</v>
      </c>
      <c r="G278" s="267">
        <v>20</v>
      </c>
      <c r="H278" s="268">
        <v>1</v>
      </c>
      <c r="I278" s="268"/>
      <c r="J278" s="268"/>
      <c r="K278" s="268"/>
      <c r="L278" s="268"/>
      <c r="M278" s="268"/>
      <c r="N278" s="268"/>
      <c r="O278" s="268"/>
      <c r="P278" s="268"/>
      <c r="Q278" s="268"/>
      <c r="R278" s="268"/>
      <c r="S278" s="268"/>
      <c r="T278" s="268"/>
      <c r="U278" s="268"/>
      <c r="V278" s="268"/>
      <c r="W278" s="268"/>
      <c r="X278" s="268"/>
      <c r="Y278" s="268"/>
      <c r="Z278" s="268"/>
      <c r="AA278" s="268"/>
      <c r="AB278" s="268"/>
      <c r="AC278" s="268"/>
      <c r="AD278" s="268"/>
      <c r="AE278" s="268"/>
      <c r="AF278" s="268"/>
      <c r="AG278" s="268"/>
      <c r="AH278" s="268"/>
      <c r="AI278" s="268"/>
      <c r="AJ278" s="268"/>
      <c r="AK278" s="268"/>
      <c r="AL278" s="268"/>
      <c r="AM278" s="268"/>
      <c r="AN278" s="268"/>
      <c r="AO278" s="268"/>
      <c r="AP278" s="268"/>
      <c r="AQ278" s="268"/>
      <c r="AR278" s="268"/>
      <c r="AS278" s="268"/>
      <c r="AT278" s="268"/>
      <c r="AU278" s="268"/>
      <c r="AV278" s="268"/>
      <c r="AW278" s="268"/>
      <c r="AX278" s="268"/>
      <c r="AY278" s="268"/>
      <c r="AZ278" s="268"/>
      <c r="BA278" s="268"/>
      <c r="BB278" s="268"/>
      <c r="BC278" s="268"/>
      <c r="BD278" s="268"/>
      <c r="BE278" s="268"/>
      <c r="BF278" s="268"/>
      <c r="BG278" s="268"/>
      <c r="BH278" s="268"/>
      <c r="BI278" s="268"/>
      <c r="BJ278" s="268"/>
      <c r="BK278" s="268"/>
      <c r="BL278" s="268"/>
      <c r="BM278" s="268"/>
      <c r="BN278" s="268"/>
      <c r="BO278" s="268"/>
      <c r="BP278" s="268"/>
      <c r="BQ278" s="268"/>
      <c r="BR278" s="268"/>
      <c r="BS278" s="268"/>
      <c r="BT278" s="268"/>
      <c r="BU278" s="268"/>
      <c r="BV278" s="268"/>
      <c r="BW278" s="268"/>
      <c r="BX278" s="268"/>
      <c r="BY278" s="268"/>
      <c r="BZ278" s="268"/>
      <c r="CA278" s="268"/>
      <c r="CB278" s="268"/>
      <c r="CC278" s="268"/>
      <c r="CD278" s="268"/>
      <c r="CE278" s="268"/>
      <c r="CF278" s="268"/>
      <c r="CG278" s="268"/>
      <c r="CH278" s="268"/>
      <c r="CI278" s="268"/>
      <c r="CJ278" s="268"/>
      <c r="CK278" s="268"/>
      <c r="CL278" s="268"/>
      <c r="CM278" s="268"/>
      <c r="CN278" s="268"/>
      <c r="CO278" s="268"/>
      <c r="CP278" s="268"/>
      <c r="CQ278" s="268"/>
      <c r="CR278" s="268"/>
      <c r="CS278" s="268"/>
      <c r="CT278" s="268"/>
      <c r="CU278" s="268"/>
      <c r="CV278" s="268"/>
      <c r="CW278" s="268"/>
      <c r="CX278" s="268"/>
      <c r="CY278" s="268"/>
      <c r="CZ278" s="268"/>
      <c r="DA278" s="268"/>
      <c r="DB278" s="268"/>
      <c r="DC278" s="268"/>
      <c r="DD278" s="268"/>
      <c r="DE278" s="268"/>
      <c r="DF278" s="268"/>
      <c r="DG278" s="268"/>
      <c r="DH278" s="268"/>
      <c r="DI278" s="268"/>
      <c r="DJ278" s="268"/>
      <c r="DK278" s="268"/>
      <c r="DL278" s="268"/>
      <c r="DM278" s="268"/>
      <c r="DN278" s="268"/>
      <c r="DO278" s="268"/>
      <c r="DP278" s="268"/>
      <c r="DQ278" s="268"/>
      <c r="DR278" s="268"/>
      <c r="DS278" s="268"/>
      <c r="DT278" s="268"/>
      <c r="DU278" s="268"/>
      <c r="DV278" s="268"/>
      <c r="DW278" s="268"/>
      <c r="DX278" s="268"/>
      <c r="DY278" s="268"/>
      <c r="DZ278" s="268"/>
      <c r="EA278" s="268"/>
      <c r="EB278" s="268"/>
      <c r="EC278" s="268"/>
      <c r="ED278" s="268"/>
      <c r="EE278" s="268"/>
      <c r="EF278" s="268"/>
      <c r="EG278" s="268"/>
      <c r="EH278" s="268"/>
      <c r="EI278" s="268"/>
      <c r="EJ278" s="268"/>
      <c r="EK278" s="268"/>
      <c r="EL278" s="268"/>
      <c r="EM278" s="268"/>
      <c r="EN278" s="268"/>
      <c r="EO278" s="268"/>
      <c r="EP278" s="268"/>
      <c r="EQ278" s="268"/>
      <c r="ER278" s="268"/>
      <c r="ES278" s="268"/>
      <c r="ET278" s="268"/>
      <c r="EU278" s="268"/>
      <c r="EV278" s="268"/>
      <c r="EW278" s="268"/>
      <c r="EX278" s="268"/>
      <c r="EY278" s="268"/>
      <c r="EZ278" s="268"/>
      <c r="FA278" s="268"/>
      <c r="FB278" s="268"/>
      <c r="FC278" s="268"/>
      <c r="FD278" s="268"/>
      <c r="FE278" s="268"/>
      <c r="FF278" s="268"/>
      <c r="FG278" s="268"/>
      <c r="FH278" s="268"/>
      <c r="FI278" s="268"/>
      <c r="FJ278" s="268"/>
      <c r="FK278" s="268"/>
      <c r="FL278" s="268"/>
      <c r="FM278" s="268"/>
      <c r="FN278" s="268"/>
      <c r="FO278" s="268"/>
      <c r="FP278" s="268"/>
      <c r="FQ278" s="268"/>
      <c r="FR278" s="268"/>
      <c r="FS278" s="268"/>
      <c r="FT278" s="268"/>
      <c r="FU278" s="268"/>
      <c r="FV278" s="268"/>
      <c r="FW278" s="268"/>
      <c r="FX278" s="268"/>
      <c r="FY278" s="268"/>
      <c r="FZ278" s="268"/>
      <c r="GA278" s="268"/>
      <c r="GB278" s="268"/>
      <c r="GC278" s="268"/>
      <c r="GD278" s="268"/>
      <c r="GE278" s="268"/>
      <c r="GF278" s="268"/>
      <c r="GG278" s="268"/>
      <c r="GH278" s="268"/>
      <c r="GI278" s="268"/>
      <c r="GJ278" s="268"/>
      <c r="GK278" s="268"/>
      <c r="GL278" s="268"/>
      <c r="GM278" s="268"/>
      <c r="GN278" s="268"/>
      <c r="GO278" s="268"/>
      <c r="GP278" s="268"/>
      <c r="GQ278" s="268"/>
      <c r="GR278" s="268"/>
      <c r="GS278" s="268"/>
      <c r="GT278" s="268"/>
      <c r="GU278" s="268"/>
      <c r="GV278" s="268"/>
      <c r="GW278" s="268"/>
      <c r="GX278" s="268"/>
      <c r="GY278" s="268"/>
      <c r="GZ278" s="268"/>
      <c r="HA278" s="268"/>
      <c r="HB278" s="268"/>
      <c r="HC278" s="268"/>
      <c r="HD278" s="268"/>
      <c r="HE278" s="268"/>
      <c r="HF278" s="268"/>
      <c r="HG278" s="268"/>
      <c r="HH278" s="268"/>
      <c r="HI278" s="268"/>
      <c r="HJ278" s="268"/>
      <c r="HK278" s="268"/>
      <c r="HL278" s="268"/>
      <c r="HM278" s="268"/>
      <c r="HN278" s="268"/>
      <c r="HO278" s="268"/>
      <c r="HP278" s="268"/>
      <c r="HQ278" s="268"/>
      <c r="HR278" s="268"/>
      <c r="HS278" s="268"/>
      <c r="HT278" s="268"/>
      <c r="HU278" s="268"/>
      <c r="HV278" s="268"/>
      <c r="HW278" s="268"/>
      <c r="HX278" s="268"/>
      <c r="HY278" s="268"/>
      <c r="HZ278" s="268"/>
      <c r="IA278" s="268"/>
      <c r="IB278" s="268"/>
      <c r="IC278" s="268"/>
      <c r="ID278" s="268"/>
      <c r="IE278" s="268"/>
      <c r="IF278" s="268"/>
      <c r="IG278" s="268"/>
      <c r="IH278" s="268"/>
      <c r="II278" s="268"/>
      <c r="IJ278" s="268"/>
      <c r="IK278" s="268"/>
      <c r="IL278" s="268"/>
      <c r="IM278" s="268"/>
      <c r="IN278" s="268"/>
      <c r="IO278" s="268"/>
      <c r="IP278" s="268"/>
      <c r="IQ278" s="268"/>
      <c r="IR278" s="268"/>
      <c r="IS278" s="268"/>
      <c r="IT278" s="268"/>
      <c r="IU278" s="268"/>
      <c r="IV278" s="268"/>
    </row>
    <row r="279" spans="1:256" s="267" customFormat="1">
      <c r="A279" s="268" t="s">
        <v>527</v>
      </c>
      <c r="B279" s="267">
        <v>4.5</v>
      </c>
      <c r="C279" s="267">
        <v>6.3</v>
      </c>
      <c r="D279" s="267">
        <v>2</v>
      </c>
      <c r="E279" s="267">
        <v>1.6666666999999999</v>
      </c>
      <c r="F279" s="267">
        <v>0.92913681000000004</v>
      </c>
      <c r="G279" s="267">
        <v>17</v>
      </c>
      <c r="H279" s="268">
        <v>1</v>
      </c>
      <c r="I279" s="268"/>
      <c r="J279" s="268"/>
      <c r="K279" s="268"/>
      <c r="L279" s="268"/>
      <c r="M279" s="268"/>
      <c r="N279" s="268"/>
      <c r="O279" s="268"/>
      <c r="P279" s="268"/>
      <c r="Q279" s="268"/>
      <c r="R279" s="268"/>
      <c r="S279" s="268"/>
      <c r="T279" s="268"/>
      <c r="U279" s="268"/>
      <c r="V279" s="268"/>
      <c r="W279" s="268"/>
      <c r="X279" s="268"/>
      <c r="Y279" s="268"/>
      <c r="Z279" s="268"/>
      <c r="AA279" s="268"/>
      <c r="AB279" s="268"/>
      <c r="AC279" s="268"/>
      <c r="AD279" s="268"/>
      <c r="AE279" s="268"/>
      <c r="AF279" s="268"/>
      <c r="AG279" s="268"/>
      <c r="AH279" s="268"/>
      <c r="AI279" s="268"/>
      <c r="AJ279" s="268"/>
      <c r="AK279" s="268"/>
      <c r="AL279" s="268"/>
      <c r="AM279" s="268"/>
      <c r="AN279" s="268"/>
      <c r="AO279" s="268"/>
      <c r="AP279" s="268"/>
      <c r="AQ279" s="268"/>
      <c r="AR279" s="268"/>
      <c r="AS279" s="268"/>
      <c r="AT279" s="268"/>
      <c r="AU279" s="268"/>
      <c r="AV279" s="268"/>
      <c r="AW279" s="268"/>
      <c r="AX279" s="268"/>
      <c r="AY279" s="268"/>
      <c r="AZ279" s="268"/>
      <c r="BA279" s="268"/>
      <c r="BB279" s="268"/>
      <c r="BC279" s="268"/>
      <c r="BD279" s="268"/>
      <c r="BE279" s="268"/>
      <c r="BF279" s="268"/>
      <c r="BG279" s="268"/>
      <c r="BH279" s="268"/>
      <c r="BI279" s="268"/>
      <c r="BJ279" s="268"/>
      <c r="BK279" s="268"/>
      <c r="BL279" s="268"/>
      <c r="BM279" s="268"/>
      <c r="BN279" s="268"/>
      <c r="BO279" s="268"/>
      <c r="BP279" s="268"/>
      <c r="BQ279" s="268"/>
      <c r="BR279" s="268"/>
      <c r="BS279" s="268"/>
      <c r="BT279" s="268"/>
      <c r="BU279" s="268"/>
      <c r="BV279" s="268"/>
      <c r="BW279" s="268"/>
      <c r="BX279" s="268"/>
      <c r="BY279" s="268"/>
      <c r="BZ279" s="268"/>
      <c r="CA279" s="268"/>
      <c r="CB279" s="268"/>
      <c r="CC279" s="268"/>
      <c r="CD279" s="268"/>
      <c r="CE279" s="268"/>
      <c r="CF279" s="268"/>
      <c r="CG279" s="268"/>
      <c r="CH279" s="268"/>
      <c r="CI279" s="268"/>
      <c r="CJ279" s="268"/>
      <c r="CK279" s="268"/>
      <c r="CL279" s="268"/>
      <c r="CM279" s="268"/>
      <c r="CN279" s="268"/>
      <c r="CO279" s="268"/>
      <c r="CP279" s="268"/>
      <c r="CQ279" s="268"/>
      <c r="CR279" s="268"/>
      <c r="CS279" s="268"/>
      <c r="CT279" s="268"/>
      <c r="CU279" s="268"/>
      <c r="CV279" s="268"/>
      <c r="CW279" s="268"/>
      <c r="CX279" s="268"/>
      <c r="CY279" s="268"/>
      <c r="CZ279" s="268"/>
      <c r="DA279" s="268"/>
      <c r="DB279" s="268"/>
      <c r="DC279" s="268"/>
      <c r="DD279" s="268"/>
      <c r="DE279" s="268"/>
      <c r="DF279" s="268"/>
      <c r="DG279" s="268"/>
      <c r="DH279" s="268"/>
      <c r="DI279" s="268"/>
      <c r="DJ279" s="268"/>
      <c r="DK279" s="268"/>
      <c r="DL279" s="268"/>
      <c r="DM279" s="268"/>
      <c r="DN279" s="268"/>
      <c r="DO279" s="268"/>
      <c r="DP279" s="268"/>
      <c r="DQ279" s="268"/>
      <c r="DR279" s="268"/>
      <c r="DS279" s="268"/>
      <c r="DT279" s="268"/>
      <c r="DU279" s="268"/>
      <c r="DV279" s="268"/>
      <c r="DW279" s="268"/>
      <c r="DX279" s="268"/>
      <c r="DY279" s="268"/>
      <c r="DZ279" s="268"/>
      <c r="EA279" s="268"/>
      <c r="EB279" s="268"/>
      <c r="EC279" s="268"/>
      <c r="ED279" s="268"/>
      <c r="EE279" s="268"/>
      <c r="EF279" s="268"/>
      <c r="EG279" s="268"/>
      <c r="EH279" s="268"/>
      <c r="EI279" s="268"/>
      <c r="EJ279" s="268"/>
      <c r="EK279" s="268"/>
      <c r="EL279" s="268"/>
      <c r="EM279" s="268"/>
      <c r="EN279" s="268"/>
      <c r="EO279" s="268"/>
      <c r="EP279" s="268"/>
      <c r="EQ279" s="268"/>
      <c r="ER279" s="268"/>
      <c r="ES279" s="268"/>
      <c r="ET279" s="268"/>
      <c r="EU279" s="268"/>
      <c r="EV279" s="268"/>
      <c r="EW279" s="268"/>
      <c r="EX279" s="268"/>
      <c r="EY279" s="268"/>
      <c r="EZ279" s="268"/>
      <c r="FA279" s="268"/>
      <c r="FB279" s="268"/>
      <c r="FC279" s="268"/>
      <c r="FD279" s="268"/>
      <c r="FE279" s="268"/>
      <c r="FF279" s="268"/>
      <c r="FG279" s="268"/>
      <c r="FH279" s="268"/>
      <c r="FI279" s="268"/>
      <c r="FJ279" s="268"/>
      <c r="FK279" s="268"/>
      <c r="FL279" s="268"/>
      <c r="FM279" s="268"/>
      <c r="FN279" s="268"/>
      <c r="FO279" s="268"/>
      <c r="FP279" s="268"/>
      <c r="FQ279" s="268"/>
      <c r="FR279" s="268"/>
      <c r="FS279" s="268"/>
      <c r="FT279" s="268"/>
      <c r="FU279" s="268"/>
      <c r="FV279" s="268"/>
      <c r="FW279" s="268"/>
      <c r="FX279" s="268"/>
      <c r="FY279" s="268"/>
      <c r="FZ279" s="268"/>
      <c r="GA279" s="268"/>
      <c r="GB279" s="268"/>
      <c r="GC279" s="268"/>
      <c r="GD279" s="268"/>
      <c r="GE279" s="268"/>
      <c r="GF279" s="268"/>
      <c r="GG279" s="268"/>
      <c r="GH279" s="268"/>
      <c r="GI279" s="268"/>
      <c r="GJ279" s="268"/>
      <c r="GK279" s="268"/>
      <c r="GL279" s="268"/>
      <c r="GM279" s="268"/>
      <c r="GN279" s="268"/>
      <c r="GO279" s="268"/>
      <c r="GP279" s="268"/>
      <c r="GQ279" s="268"/>
      <c r="GR279" s="268"/>
      <c r="GS279" s="268"/>
      <c r="GT279" s="268"/>
      <c r="GU279" s="268"/>
      <c r="GV279" s="268"/>
      <c r="GW279" s="268"/>
      <c r="GX279" s="268"/>
      <c r="GY279" s="268"/>
      <c r="GZ279" s="268"/>
      <c r="HA279" s="268"/>
      <c r="HB279" s="268"/>
      <c r="HC279" s="268"/>
      <c r="HD279" s="268"/>
      <c r="HE279" s="268"/>
      <c r="HF279" s="268"/>
      <c r="HG279" s="268"/>
      <c r="HH279" s="268"/>
      <c r="HI279" s="268"/>
      <c r="HJ279" s="268"/>
      <c r="HK279" s="268"/>
      <c r="HL279" s="268"/>
      <c r="HM279" s="268"/>
      <c r="HN279" s="268"/>
      <c r="HO279" s="268"/>
      <c r="HP279" s="268"/>
      <c r="HQ279" s="268"/>
      <c r="HR279" s="268"/>
      <c r="HS279" s="268"/>
      <c r="HT279" s="268"/>
      <c r="HU279" s="268"/>
      <c r="HV279" s="268"/>
      <c r="HW279" s="268"/>
      <c r="HX279" s="268"/>
      <c r="HY279" s="268"/>
      <c r="HZ279" s="268"/>
      <c r="IA279" s="268"/>
      <c r="IB279" s="268"/>
      <c r="IC279" s="268"/>
      <c r="ID279" s="268"/>
      <c r="IE279" s="268"/>
      <c r="IF279" s="268"/>
      <c r="IG279" s="268"/>
      <c r="IH279" s="268"/>
      <c r="II279" s="268"/>
      <c r="IJ279" s="268"/>
      <c r="IK279" s="268"/>
      <c r="IL279" s="268"/>
      <c r="IM279" s="268"/>
      <c r="IN279" s="268"/>
      <c r="IO279" s="268"/>
      <c r="IP279" s="268"/>
      <c r="IQ279" s="268"/>
      <c r="IR279" s="268"/>
      <c r="IS279" s="268"/>
      <c r="IT279" s="268"/>
      <c r="IU279" s="268"/>
      <c r="IV279" s="268"/>
    </row>
    <row r="280" spans="1:256" s="267" customFormat="1">
      <c r="A280" s="268" t="s">
        <v>527</v>
      </c>
      <c r="B280" s="268">
        <v>12</v>
      </c>
      <c r="C280" s="268">
        <v>13</v>
      </c>
      <c r="D280" s="267">
        <v>2</v>
      </c>
      <c r="E280" s="268">
        <v>1.1000000000000001</v>
      </c>
      <c r="F280" s="267">
        <v>0.74609679494659298</v>
      </c>
      <c r="G280" s="267">
        <v>17</v>
      </c>
      <c r="H280" s="268">
        <v>8</v>
      </c>
      <c r="I280" s="268"/>
      <c r="J280" s="268"/>
      <c r="K280" s="268"/>
      <c r="L280" s="268"/>
      <c r="M280" s="268"/>
      <c r="N280" s="268"/>
      <c r="O280" s="268"/>
      <c r="P280" s="268"/>
      <c r="Q280" s="268"/>
      <c r="R280" s="268"/>
      <c r="S280" s="268"/>
      <c r="T280" s="268"/>
      <c r="U280" s="268"/>
      <c r="V280" s="268"/>
      <c r="W280" s="268"/>
      <c r="X280" s="268"/>
      <c r="Y280" s="268"/>
      <c r="Z280" s="268"/>
      <c r="AA280" s="268"/>
      <c r="AB280" s="268"/>
      <c r="AC280" s="268"/>
      <c r="AD280" s="268"/>
      <c r="AE280" s="268"/>
      <c r="AF280" s="268"/>
      <c r="AG280" s="268"/>
      <c r="AH280" s="268"/>
      <c r="AI280" s="268"/>
      <c r="AJ280" s="268"/>
      <c r="AK280" s="268"/>
      <c r="AL280" s="268"/>
      <c r="AM280" s="268"/>
      <c r="AN280" s="268"/>
      <c r="AO280" s="268"/>
      <c r="AP280" s="268"/>
      <c r="AQ280" s="268"/>
      <c r="AR280" s="268"/>
      <c r="AS280" s="268"/>
      <c r="AT280" s="268"/>
      <c r="AU280" s="268"/>
      <c r="AV280" s="268"/>
      <c r="AW280" s="268"/>
      <c r="AX280" s="268"/>
      <c r="AY280" s="268"/>
      <c r="AZ280" s="268"/>
      <c r="BA280" s="268"/>
      <c r="BB280" s="268"/>
      <c r="BC280" s="268"/>
      <c r="BD280" s="268"/>
      <c r="BE280" s="268"/>
      <c r="BF280" s="268"/>
      <c r="BG280" s="268"/>
      <c r="BH280" s="268"/>
      <c r="BI280" s="268"/>
      <c r="BJ280" s="268"/>
      <c r="BK280" s="268"/>
      <c r="BL280" s="268"/>
      <c r="BM280" s="268"/>
      <c r="BN280" s="268"/>
      <c r="BO280" s="268"/>
      <c r="BP280" s="268"/>
      <c r="BQ280" s="268"/>
      <c r="BR280" s="268"/>
      <c r="BS280" s="268"/>
      <c r="BT280" s="268"/>
      <c r="BU280" s="268"/>
      <c r="BV280" s="268"/>
      <c r="BW280" s="268"/>
      <c r="BX280" s="268"/>
      <c r="BY280" s="268"/>
      <c r="BZ280" s="268"/>
      <c r="CA280" s="268"/>
      <c r="CB280" s="268"/>
      <c r="CC280" s="268"/>
      <c r="CD280" s="268"/>
      <c r="CE280" s="268"/>
      <c r="CF280" s="268"/>
      <c r="CG280" s="268"/>
      <c r="CH280" s="268"/>
      <c r="CI280" s="268"/>
      <c r="CJ280" s="268"/>
      <c r="CK280" s="268"/>
      <c r="CL280" s="268"/>
      <c r="CM280" s="268"/>
      <c r="CN280" s="268"/>
      <c r="CO280" s="268"/>
      <c r="CP280" s="268"/>
      <c r="CQ280" s="268"/>
      <c r="CR280" s="268"/>
      <c r="CS280" s="268"/>
      <c r="CT280" s="268"/>
      <c r="CU280" s="268"/>
      <c r="CV280" s="268"/>
      <c r="CW280" s="268"/>
      <c r="CX280" s="268"/>
      <c r="CY280" s="268"/>
      <c r="CZ280" s="268"/>
      <c r="DA280" s="268"/>
      <c r="DB280" s="268"/>
      <c r="DC280" s="268"/>
      <c r="DD280" s="268"/>
      <c r="DE280" s="268"/>
      <c r="DF280" s="268"/>
      <c r="DG280" s="268"/>
      <c r="DH280" s="268"/>
      <c r="DI280" s="268"/>
      <c r="DJ280" s="268"/>
      <c r="DK280" s="268"/>
      <c r="DL280" s="268"/>
      <c r="DM280" s="268"/>
      <c r="DN280" s="268"/>
      <c r="DO280" s="268"/>
      <c r="DP280" s="268"/>
      <c r="DQ280" s="268"/>
      <c r="DR280" s="268"/>
      <c r="DS280" s="268"/>
      <c r="DT280" s="268"/>
      <c r="DU280" s="268"/>
      <c r="DV280" s="268"/>
      <c r="DW280" s="268"/>
      <c r="DX280" s="268"/>
      <c r="DY280" s="268"/>
      <c r="DZ280" s="268"/>
      <c r="EA280" s="268"/>
      <c r="EB280" s="268"/>
      <c r="EC280" s="268"/>
      <c r="ED280" s="268"/>
      <c r="EE280" s="268"/>
      <c r="EF280" s="268"/>
      <c r="EG280" s="268"/>
      <c r="EH280" s="268"/>
      <c r="EI280" s="268"/>
      <c r="EJ280" s="268"/>
      <c r="EK280" s="268"/>
      <c r="EL280" s="268"/>
      <c r="EM280" s="268"/>
      <c r="EN280" s="268"/>
      <c r="EO280" s="268"/>
      <c r="EP280" s="268"/>
      <c r="EQ280" s="268"/>
      <c r="ER280" s="268"/>
      <c r="ES280" s="268"/>
      <c r="ET280" s="268"/>
      <c r="EU280" s="268"/>
      <c r="EV280" s="268"/>
      <c r="EW280" s="268"/>
      <c r="EX280" s="268"/>
      <c r="EY280" s="268"/>
      <c r="EZ280" s="268"/>
      <c r="FA280" s="268"/>
      <c r="FB280" s="268"/>
      <c r="FC280" s="268"/>
      <c r="FD280" s="268"/>
      <c r="FE280" s="268"/>
      <c r="FF280" s="268"/>
      <c r="FG280" s="268"/>
      <c r="FH280" s="268"/>
      <c r="FI280" s="268"/>
      <c r="FJ280" s="268"/>
      <c r="FK280" s="268"/>
      <c r="FL280" s="268"/>
      <c r="FM280" s="268"/>
      <c r="FN280" s="268"/>
      <c r="FO280" s="268"/>
      <c r="FP280" s="268"/>
      <c r="FQ280" s="268"/>
      <c r="FR280" s="268"/>
      <c r="FS280" s="268"/>
      <c r="FT280" s="268"/>
      <c r="FU280" s="268"/>
      <c r="FV280" s="268"/>
      <c r="FW280" s="268"/>
      <c r="FX280" s="268"/>
      <c r="FY280" s="268"/>
      <c r="FZ280" s="268"/>
      <c r="GA280" s="268"/>
      <c r="GB280" s="268"/>
      <c r="GC280" s="268"/>
      <c r="GD280" s="268"/>
      <c r="GE280" s="268"/>
      <c r="GF280" s="268"/>
      <c r="GG280" s="268"/>
      <c r="GH280" s="268"/>
      <c r="GI280" s="268"/>
      <c r="GJ280" s="268"/>
      <c r="GK280" s="268"/>
      <c r="GL280" s="268"/>
      <c r="GM280" s="268"/>
      <c r="GN280" s="268"/>
      <c r="GO280" s="268"/>
      <c r="GP280" s="268"/>
      <c r="GQ280" s="268"/>
      <c r="GR280" s="268"/>
      <c r="GS280" s="268"/>
      <c r="GT280" s="268"/>
      <c r="GU280" s="268"/>
      <c r="GV280" s="268"/>
      <c r="GW280" s="268"/>
      <c r="GX280" s="268"/>
      <c r="GY280" s="268"/>
      <c r="GZ280" s="268"/>
      <c r="HA280" s="268"/>
      <c r="HB280" s="268"/>
      <c r="HC280" s="268"/>
      <c r="HD280" s="268"/>
      <c r="HE280" s="268"/>
      <c r="HF280" s="268"/>
      <c r="HG280" s="268"/>
      <c r="HH280" s="268"/>
      <c r="HI280" s="268"/>
      <c r="HJ280" s="268"/>
      <c r="HK280" s="268"/>
      <c r="HL280" s="268"/>
      <c r="HM280" s="268"/>
      <c r="HN280" s="268"/>
      <c r="HO280" s="268"/>
      <c r="HP280" s="268"/>
      <c r="HQ280" s="268"/>
      <c r="HR280" s="268"/>
      <c r="HS280" s="268"/>
      <c r="HT280" s="268"/>
      <c r="HU280" s="268"/>
      <c r="HV280" s="268"/>
      <c r="HW280" s="268"/>
      <c r="HX280" s="268"/>
      <c r="HY280" s="268"/>
      <c r="HZ280" s="268"/>
      <c r="IA280" s="268"/>
      <c r="IB280" s="268"/>
      <c r="IC280" s="268"/>
      <c r="ID280" s="268"/>
      <c r="IE280" s="268"/>
      <c r="IF280" s="268"/>
      <c r="IG280" s="268"/>
      <c r="IH280" s="268"/>
      <c r="II280" s="268"/>
      <c r="IJ280" s="268"/>
      <c r="IK280" s="268"/>
      <c r="IL280" s="268"/>
      <c r="IM280" s="268"/>
      <c r="IN280" s="268"/>
      <c r="IO280" s="268"/>
      <c r="IP280" s="268"/>
      <c r="IQ280" s="268"/>
      <c r="IR280" s="268"/>
      <c r="IS280" s="268"/>
      <c r="IT280" s="268"/>
      <c r="IU280" s="268"/>
      <c r="IV280" s="268"/>
    </row>
    <row r="281" spans="1:256" s="267" customFormat="1">
      <c r="A281" s="268" t="s">
        <v>527</v>
      </c>
      <c r="B281" s="267">
        <v>4.5999999999999996</v>
      </c>
      <c r="C281" s="267">
        <v>6.25</v>
      </c>
      <c r="D281" s="267">
        <v>2</v>
      </c>
      <c r="E281" s="267">
        <v>1.122222222</v>
      </c>
      <c r="F281" s="267">
        <v>0.92467326000000005</v>
      </c>
      <c r="G281" s="268">
        <v>21</v>
      </c>
      <c r="H281" s="268">
        <v>4</v>
      </c>
      <c r="I281" s="268"/>
      <c r="J281" s="268"/>
      <c r="K281" s="268"/>
      <c r="L281" s="268"/>
      <c r="M281" s="268"/>
      <c r="N281" s="268"/>
      <c r="O281" s="268"/>
      <c r="P281" s="268"/>
      <c r="Q281" s="268"/>
      <c r="R281" s="268"/>
      <c r="S281" s="268"/>
      <c r="T281" s="268"/>
      <c r="U281" s="268"/>
      <c r="V281" s="268"/>
      <c r="W281" s="268"/>
      <c r="X281" s="268"/>
      <c r="Y281" s="268"/>
      <c r="Z281" s="268"/>
      <c r="AA281" s="268"/>
      <c r="AB281" s="268"/>
      <c r="AC281" s="268"/>
      <c r="AD281" s="268"/>
      <c r="AE281" s="268"/>
      <c r="AF281" s="268"/>
      <c r="AG281" s="268"/>
      <c r="AH281" s="268"/>
      <c r="AI281" s="268"/>
      <c r="AJ281" s="268"/>
      <c r="AK281" s="268"/>
      <c r="AL281" s="268"/>
      <c r="AM281" s="268"/>
      <c r="AN281" s="268"/>
      <c r="AO281" s="268"/>
      <c r="AP281" s="268"/>
      <c r="AQ281" s="268"/>
      <c r="AR281" s="268"/>
      <c r="AS281" s="268"/>
      <c r="AT281" s="268"/>
      <c r="AU281" s="268"/>
      <c r="AV281" s="268"/>
      <c r="AW281" s="268"/>
      <c r="AX281" s="268"/>
      <c r="AY281" s="268"/>
      <c r="AZ281" s="268"/>
      <c r="BA281" s="268"/>
      <c r="BB281" s="268"/>
      <c r="BC281" s="268"/>
      <c r="BD281" s="268"/>
      <c r="BE281" s="268"/>
      <c r="BF281" s="268"/>
      <c r="BG281" s="268"/>
      <c r="BH281" s="268"/>
      <c r="BI281" s="268"/>
      <c r="BJ281" s="268"/>
      <c r="BK281" s="268"/>
      <c r="BL281" s="268"/>
      <c r="BM281" s="268"/>
      <c r="BN281" s="268"/>
      <c r="BO281" s="268"/>
      <c r="BP281" s="268"/>
      <c r="BQ281" s="268"/>
      <c r="BR281" s="268"/>
      <c r="BS281" s="268"/>
      <c r="BT281" s="268"/>
      <c r="BU281" s="268"/>
      <c r="BV281" s="268"/>
      <c r="BW281" s="268"/>
      <c r="BX281" s="268"/>
      <c r="BY281" s="268"/>
      <c r="BZ281" s="268"/>
      <c r="CA281" s="268"/>
      <c r="CB281" s="268"/>
      <c r="CC281" s="268"/>
      <c r="CD281" s="268"/>
      <c r="CE281" s="268"/>
      <c r="CF281" s="268"/>
      <c r="CG281" s="268"/>
      <c r="CH281" s="268"/>
      <c r="CI281" s="268"/>
      <c r="CJ281" s="268"/>
      <c r="CK281" s="268"/>
      <c r="CL281" s="268"/>
      <c r="CM281" s="268"/>
      <c r="CN281" s="268"/>
      <c r="CO281" s="268"/>
      <c r="CP281" s="268"/>
      <c r="CQ281" s="268"/>
      <c r="CR281" s="268"/>
      <c r="CS281" s="268"/>
      <c r="CT281" s="268"/>
      <c r="CU281" s="268"/>
      <c r="CV281" s="268"/>
      <c r="CW281" s="268"/>
      <c r="CX281" s="268"/>
      <c r="CY281" s="268"/>
      <c r="CZ281" s="268"/>
      <c r="DA281" s="268"/>
      <c r="DB281" s="268"/>
      <c r="DC281" s="268"/>
      <c r="DD281" s="268"/>
      <c r="DE281" s="268"/>
      <c r="DF281" s="268"/>
      <c r="DG281" s="268"/>
      <c r="DH281" s="268"/>
      <c r="DI281" s="268"/>
      <c r="DJ281" s="268"/>
      <c r="DK281" s="268"/>
      <c r="DL281" s="268"/>
      <c r="DM281" s="268"/>
      <c r="DN281" s="268"/>
      <c r="DO281" s="268"/>
      <c r="DP281" s="268"/>
      <c r="DQ281" s="268"/>
      <c r="DR281" s="268"/>
      <c r="DS281" s="268"/>
      <c r="DT281" s="268"/>
      <c r="DU281" s="268"/>
      <c r="DV281" s="268"/>
      <c r="DW281" s="268"/>
      <c r="DX281" s="268"/>
      <c r="DY281" s="268"/>
      <c r="DZ281" s="268"/>
      <c r="EA281" s="268"/>
      <c r="EB281" s="268"/>
      <c r="EC281" s="268"/>
      <c r="ED281" s="268"/>
      <c r="EE281" s="268"/>
      <c r="EF281" s="268"/>
      <c r="EG281" s="268"/>
      <c r="EH281" s="268"/>
      <c r="EI281" s="268"/>
      <c r="EJ281" s="268"/>
      <c r="EK281" s="268"/>
      <c r="EL281" s="268"/>
      <c r="EM281" s="268"/>
      <c r="EN281" s="268"/>
      <c r="EO281" s="268"/>
      <c r="EP281" s="268"/>
      <c r="EQ281" s="268"/>
      <c r="ER281" s="268"/>
      <c r="ES281" s="268"/>
      <c r="ET281" s="268"/>
      <c r="EU281" s="268"/>
      <c r="EV281" s="268"/>
      <c r="EW281" s="268"/>
      <c r="EX281" s="268"/>
      <c r="EY281" s="268"/>
      <c r="EZ281" s="268"/>
      <c r="FA281" s="268"/>
      <c r="FB281" s="268"/>
      <c r="FC281" s="268"/>
      <c r="FD281" s="268"/>
      <c r="FE281" s="268"/>
      <c r="FF281" s="268"/>
      <c r="FG281" s="268"/>
      <c r="FH281" s="268"/>
      <c r="FI281" s="268"/>
      <c r="FJ281" s="268"/>
      <c r="FK281" s="268"/>
      <c r="FL281" s="268"/>
      <c r="FM281" s="268"/>
      <c r="FN281" s="268"/>
      <c r="FO281" s="268"/>
      <c r="FP281" s="268"/>
      <c r="FQ281" s="268"/>
      <c r="FR281" s="268"/>
      <c r="FS281" s="268"/>
      <c r="FT281" s="268"/>
      <c r="FU281" s="268"/>
      <c r="FV281" s="268"/>
      <c r="FW281" s="268"/>
      <c r="FX281" s="268"/>
      <c r="FY281" s="268"/>
      <c r="FZ281" s="268"/>
      <c r="GA281" s="268"/>
      <c r="GB281" s="268"/>
      <c r="GC281" s="268"/>
      <c r="GD281" s="268"/>
      <c r="GE281" s="268"/>
      <c r="GF281" s="268"/>
      <c r="GG281" s="268"/>
      <c r="GH281" s="268"/>
      <c r="GI281" s="268"/>
      <c r="GJ281" s="268"/>
      <c r="GK281" s="268"/>
      <c r="GL281" s="268"/>
      <c r="GM281" s="268"/>
      <c r="GN281" s="268"/>
      <c r="GO281" s="268"/>
      <c r="GP281" s="268"/>
      <c r="GQ281" s="268"/>
      <c r="GR281" s="268"/>
      <c r="GS281" s="268"/>
      <c r="GT281" s="268"/>
      <c r="GU281" s="268"/>
      <c r="GV281" s="268"/>
      <c r="GW281" s="268"/>
      <c r="GX281" s="268"/>
      <c r="GY281" s="268"/>
      <c r="GZ281" s="268"/>
      <c r="HA281" s="268"/>
      <c r="HB281" s="268"/>
      <c r="HC281" s="268"/>
      <c r="HD281" s="268"/>
      <c r="HE281" s="268"/>
      <c r="HF281" s="268"/>
      <c r="HG281" s="268"/>
      <c r="HH281" s="268"/>
      <c r="HI281" s="268"/>
      <c r="HJ281" s="268"/>
      <c r="HK281" s="268"/>
      <c r="HL281" s="268"/>
      <c r="HM281" s="268"/>
      <c r="HN281" s="268"/>
      <c r="HO281" s="268"/>
      <c r="HP281" s="268"/>
      <c r="HQ281" s="268"/>
      <c r="HR281" s="268"/>
      <c r="HS281" s="268"/>
      <c r="HT281" s="268"/>
      <c r="HU281" s="268"/>
      <c r="HV281" s="268"/>
      <c r="HW281" s="268"/>
      <c r="HX281" s="268"/>
      <c r="HY281" s="268"/>
      <c r="HZ281" s="268"/>
      <c r="IA281" s="268"/>
      <c r="IB281" s="268"/>
      <c r="IC281" s="268"/>
      <c r="ID281" s="268"/>
      <c r="IE281" s="268"/>
      <c r="IF281" s="268"/>
      <c r="IG281" s="268"/>
      <c r="IH281" s="268"/>
      <c r="II281" s="268"/>
      <c r="IJ281" s="268"/>
      <c r="IK281" s="268"/>
      <c r="IL281" s="268"/>
      <c r="IM281" s="268"/>
      <c r="IN281" s="268"/>
      <c r="IO281" s="268"/>
      <c r="IP281" s="268"/>
      <c r="IQ281" s="268"/>
      <c r="IR281" s="268"/>
      <c r="IS281" s="268"/>
      <c r="IT281" s="268"/>
      <c r="IU281" s="268"/>
      <c r="IV281" s="268"/>
    </row>
    <row r="282" spans="1:256" s="267" customFormat="1">
      <c r="A282" s="268" t="s">
        <v>527</v>
      </c>
      <c r="B282" s="268">
        <v>3</v>
      </c>
      <c r="C282" s="268">
        <v>5.75</v>
      </c>
      <c r="D282" s="268">
        <v>2</v>
      </c>
      <c r="E282" s="268">
        <v>1.1755555600000001</v>
      </c>
      <c r="F282" s="268">
        <v>0.92822954000000002</v>
      </c>
      <c r="G282" s="267">
        <v>13</v>
      </c>
      <c r="H282" s="268">
        <v>3</v>
      </c>
      <c r="I282" s="268"/>
      <c r="J282" s="266"/>
      <c r="K282" s="266"/>
      <c r="L282" s="266"/>
      <c r="M282" s="266"/>
      <c r="N282" s="266"/>
      <c r="O282" s="266"/>
      <c r="P282" s="266"/>
      <c r="Q282" s="266"/>
      <c r="R282" s="266"/>
      <c r="S282" s="268"/>
      <c r="T282" s="268"/>
      <c r="U282" s="268"/>
      <c r="V282" s="268"/>
      <c r="W282" s="268"/>
      <c r="X282" s="268"/>
      <c r="Y282" s="268"/>
      <c r="Z282" s="268"/>
      <c r="AA282" s="268"/>
      <c r="AB282" s="268"/>
      <c r="AC282" s="268"/>
      <c r="AD282" s="268"/>
      <c r="AE282" s="268"/>
      <c r="AF282" s="268"/>
      <c r="AG282" s="268"/>
      <c r="AH282" s="268"/>
      <c r="AI282" s="268"/>
      <c r="AJ282" s="268"/>
      <c r="AK282" s="268"/>
      <c r="AL282" s="268"/>
      <c r="AM282" s="268"/>
      <c r="AN282" s="268"/>
      <c r="AO282" s="268"/>
      <c r="AP282" s="268"/>
      <c r="AQ282" s="268"/>
      <c r="AR282" s="268"/>
      <c r="AS282" s="268"/>
      <c r="AT282" s="268"/>
      <c r="AU282" s="268"/>
      <c r="AV282" s="268"/>
      <c r="AW282" s="268"/>
      <c r="AX282" s="268"/>
      <c r="AY282" s="268"/>
      <c r="AZ282" s="268"/>
      <c r="BA282" s="268"/>
      <c r="BB282" s="268"/>
      <c r="BC282" s="268"/>
      <c r="BD282" s="268"/>
      <c r="BE282" s="268"/>
      <c r="BF282" s="268"/>
      <c r="BG282" s="268"/>
      <c r="BH282" s="268"/>
      <c r="BI282" s="268"/>
      <c r="BJ282" s="268"/>
      <c r="BK282" s="268"/>
      <c r="BL282" s="268"/>
      <c r="BM282" s="268"/>
      <c r="BN282" s="268"/>
      <c r="BO282" s="268"/>
      <c r="BP282" s="268"/>
      <c r="BQ282" s="268"/>
      <c r="BR282" s="268"/>
      <c r="BS282" s="268"/>
      <c r="BT282" s="268"/>
      <c r="BU282" s="268"/>
      <c r="BV282" s="268"/>
      <c r="BW282" s="268"/>
      <c r="BX282" s="268"/>
      <c r="BY282" s="268"/>
      <c r="BZ282" s="268"/>
      <c r="CA282" s="268"/>
      <c r="CB282" s="268"/>
      <c r="CC282" s="268"/>
      <c r="CD282" s="268"/>
      <c r="CE282" s="268"/>
      <c r="CF282" s="268"/>
      <c r="CG282" s="268"/>
      <c r="CH282" s="268"/>
      <c r="CI282" s="268"/>
      <c r="CJ282" s="268"/>
      <c r="CK282" s="268"/>
      <c r="CL282" s="268"/>
      <c r="CM282" s="268"/>
      <c r="CN282" s="268"/>
      <c r="CO282" s="268"/>
      <c r="CP282" s="268"/>
      <c r="CQ282" s="268"/>
      <c r="CR282" s="268"/>
      <c r="CS282" s="268"/>
      <c r="CT282" s="268"/>
      <c r="CU282" s="268"/>
      <c r="CV282" s="268"/>
      <c r="CW282" s="268"/>
      <c r="CX282" s="268"/>
      <c r="CY282" s="268"/>
      <c r="CZ282" s="268"/>
      <c r="DA282" s="268"/>
      <c r="DB282" s="268"/>
      <c r="DC282" s="268"/>
      <c r="DD282" s="268"/>
      <c r="DE282" s="268"/>
      <c r="DF282" s="268"/>
      <c r="DG282" s="268"/>
      <c r="DH282" s="268"/>
      <c r="DI282" s="268"/>
      <c r="DJ282" s="268"/>
      <c r="DK282" s="268"/>
      <c r="DL282" s="268"/>
      <c r="DM282" s="268"/>
      <c r="DN282" s="268"/>
      <c r="DO282" s="268"/>
      <c r="DP282" s="268"/>
      <c r="DQ282" s="268"/>
      <c r="DR282" s="268"/>
      <c r="DS282" s="268"/>
      <c r="DT282" s="268"/>
      <c r="DU282" s="268"/>
      <c r="DV282" s="268"/>
      <c r="DW282" s="268"/>
      <c r="DX282" s="268"/>
      <c r="DY282" s="268"/>
      <c r="DZ282" s="268"/>
      <c r="EA282" s="268"/>
      <c r="EB282" s="268"/>
      <c r="EC282" s="268"/>
      <c r="ED282" s="268"/>
      <c r="EE282" s="268"/>
      <c r="EF282" s="268"/>
      <c r="EG282" s="268"/>
      <c r="EH282" s="268"/>
      <c r="EI282" s="268"/>
      <c r="EJ282" s="268"/>
      <c r="EK282" s="268"/>
      <c r="EL282" s="268"/>
      <c r="EM282" s="268"/>
      <c r="EN282" s="268"/>
      <c r="EO282" s="268"/>
      <c r="EP282" s="268"/>
      <c r="EQ282" s="268"/>
      <c r="ER282" s="268"/>
      <c r="ES282" s="268"/>
      <c r="ET282" s="268"/>
      <c r="EU282" s="268"/>
      <c r="EV282" s="268"/>
      <c r="EW282" s="268"/>
      <c r="EX282" s="268"/>
      <c r="EY282" s="268"/>
      <c r="EZ282" s="268"/>
      <c r="FA282" s="268"/>
      <c r="FB282" s="268"/>
      <c r="FC282" s="268"/>
      <c r="FD282" s="268"/>
      <c r="FE282" s="268"/>
      <c r="FF282" s="268"/>
      <c r="FG282" s="268"/>
      <c r="FH282" s="268"/>
      <c r="FI282" s="268"/>
      <c r="FJ282" s="268"/>
      <c r="FK282" s="268"/>
      <c r="FL282" s="268"/>
      <c r="FM282" s="268"/>
      <c r="FN282" s="268"/>
      <c r="FO282" s="268"/>
      <c r="FP282" s="268"/>
      <c r="FQ282" s="268"/>
      <c r="FR282" s="268"/>
      <c r="FS282" s="268"/>
      <c r="FT282" s="268"/>
      <c r="FU282" s="268"/>
      <c r="FV282" s="268"/>
      <c r="FW282" s="268"/>
      <c r="FX282" s="268"/>
      <c r="FY282" s="268"/>
      <c r="FZ282" s="268"/>
      <c r="GA282" s="268"/>
      <c r="GB282" s="268"/>
      <c r="GC282" s="268"/>
      <c r="GD282" s="268"/>
      <c r="GE282" s="268"/>
      <c r="GF282" s="268"/>
      <c r="GG282" s="268"/>
      <c r="GH282" s="268"/>
      <c r="GI282" s="268"/>
      <c r="GJ282" s="268"/>
      <c r="GK282" s="268"/>
      <c r="GL282" s="268"/>
      <c r="GM282" s="268"/>
      <c r="GN282" s="268"/>
      <c r="GO282" s="268"/>
      <c r="GP282" s="268"/>
      <c r="GQ282" s="268"/>
      <c r="GR282" s="268"/>
      <c r="GS282" s="268"/>
      <c r="GT282" s="268"/>
      <c r="GU282" s="268"/>
      <c r="GV282" s="268"/>
      <c r="GW282" s="268"/>
      <c r="GX282" s="268"/>
      <c r="GY282" s="268"/>
      <c r="GZ282" s="268"/>
      <c r="HA282" s="268"/>
      <c r="HB282" s="268"/>
      <c r="HC282" s="268"/>
      <c r="HD282" s="268"/>
      <c r="HE282" s="268"/>
      <c r="HF282" s="268"/>
      <c r="HG282" s="268"/>
      <c r="HH282" s="268"/>
      <c r="HI282" s="268"/>
      <c r="HJ282" s="268"/>
      <c r="HK282" s="268"/>
      <c r="HL282" s="268"/>
      <c r="HM282" s="268"/>
      <c r="HN282" s="268"/>
      <c r="HO282" s="268"/>
      <c r="HP282" s="268"/>
      <c r="HQ282" s="268"/>
      <c r="HR282" s="268"/>
      <c r="HS282" s="268"/>
      <c r="HT282" s="268"/>
      <c r="HU282" s="268"/>
      <c r="HV282" s="268"/>
      <c r="HW282" s="268"/>
      <c r="HX282" s="268"/>
      <c r="HY282" s="268"/>
      <c r="HZ282" s="268"/>
      <c r="IA282" s="268"/>
      <c r="IB282" s="268"/>
      <c r="IC282" s="268"/>
      <c r="ID282" s="268"/>
      <c r="IE282" s="268"/>
      <c r="IF282" s="268"/>
      <c r="IG282" s="268"/>
      <c r="IH282" s="268"/>
      <c r="II282" s="268"/>
      <c r="IJ282" s="268"/>
      <c r="IK282" s="268"/>
      <c r="IL282" s="268"/>
      <c r="IM282" s="268"/>
      <c r="IN282" s="268"/>
      <c r="IO282" s="268"/>
      <c r="IP282" s="268"/>
      <c r="IQ282" s="268"/>
      <c r="IR282" s="268"/>
      <c r="IS282" s="268"/>
      <c r="IT282" s="268"/>
      <c r="IU282" s="268"/>
      <c r="IV282" s="268"/>
    </row>
    <row r="283" spans="1:256" s="267" customFormat="1">
      <c r="A283" s="266" t="s">
        <v>527</v>
      </c>
      <c r="B283" s="266">
        <v>2.5</v>
      </c>
      <c r="C283" s="266">
        <v>5.5</v>
      </c>
      <c r="D283" s="266">
        <v>2</v>
      </c>
      <c r="E283" s="267">
        <v>1.33444444</v>
      </c>
      <c r="F283" s="266">
        <v>1.3044636700000001</v>
      </c>
      <c r="G283" s="267">
        <v>11</v>
      </c>
      <c r="H283" s="266">
        <v>2</v>
      </c>
      <c r="I283" s="266"/>
      <c r="S283" s="266"/>
      <c r="T283" s="266"/>
      <c r="U283" s="266"/>
      <c r="V283" s="266"/>
      <c r="W283" s="266"/>
      <c r="X283" s="266"/>
      <c r="Y283" s="266"/>
      <c r="Z283" s="266"/>
      <c r="AA283" s="266"/>
      <c r="AB283" s="266"/>
      <c r="AC283" s="266"/>
      <c r="AD283" s="266"/>
      <c r="AE283" s="266"/>
      <c r="AF283" s="266"/>
      <c r="AG283" s="266"/>
      <c r="AH283" s="266"/>
      <c r="AI283" s="266"/>
      <c r="AJ283" s="266"/>
      <c r="AK283" s="266"/>
      <c r="AL283" s="266"/>
      <c r="AM283" s="266"/>
      <c r="AN283" s="266"/>
      <c r="AO283" s="266"/>
      <c r="AP283" s="266"/>
      <c r="AQ283" s="266"/>
      <c r="AR283" s="266"/>
      <c r="AS283" s="266"/>
      <c r="AT283" s="266"/>
      <c r="AU283" s="266"/>
      <c r="AV283" s="266"/>
      <c r="AW283" s="266"/>
      <c r="AX283" s="266"/>
      <c r="AY283" s="266"/>
      <c r="AZ283" s="266"/>
      <c r="BA283" s="266"/>
      <c r="BB283" s="266"/>
      <c r="BC283" s="266"/>
      <c r="BD283" s="266"/>
      <c r="BE283" s="266"/>
      <c r="BF283" s="266"/>
      <c r="BG283" s="266"/>
      <c r="BH283" s="266"/>
      <c r="BI283" s="266"/>
      <c r="BJ283" s="266"/>
      <c r="BK283" s="266"/>
      <c r="BL283" s="266"/>
      <c r="BM283" s="266"/>
      <c r="BN283" s="266"/>
      <c r="BO283" s="266"/>
      <c r="BP283" s="266"/>
      <c r="BQ283" s="266"/>
      <c r="BR283" s="266"/>
      <c r="BS283" s="266"/>
      <c r="BT283" s="266"/>
      <c r="BU283" s="266"/>
      <c r="BV283" s="266"/>
      <c r="BW283" s="266"/>
      <c r="BX283" s="266"/>
      <c r="BY283" s="266"/>
      <c r="BZ283" s="266"/>
      <c r="CA283" s="266"/>
      <c r="CB283" s="266"/>
      <c r="CC283" s="266"/>
      <c r="CD283" s="266"/>
      <c r="CE283" s="266"/>
      <c r="CF283" s="266"/>
      <c r="CG283" s="266"/>
      <c r="CH283" s="266"/>
      <c r="CI283" s="266"/>
      <c r="CJ283" s="266"/>
      <c r="CK283" s="266"/>
      <c r="CL283" s="266"/>
      <c r="CM283" s="266"/>
      <c r="CN283" s="266"/>
      <c r="CO283" s="266"/>
      <c r="CP283" s="266"/>
      <c r="CQ283" s="266"/>
      <c r="CR283" s="266"/>
      <c r="CS283" s="266"/>
      <c r="CT283" s="266"/>
      <c r="CU283" s="266"/>
      <c r="CV283" s="266"/>
      <c r="CW283" s="266"/>
      <c r="CX283" s="266"/>
      <c r="CY283" s="266"/>
      <c r="CZ283" s="266"/>
      <c r="DA283" s="266"/>
      <c r="DB283" s="266"/>
      <c r="DC283" s="266"/>
      <c r="DD283" s="266"/>
      <c r="DE283" s="266"/>
      <c r="DF283" s="266"/>
      <c r="DG283" s="266"/>
      <c r="DH283" s="266"/>
      <c r="DI283" s="266"/>
      <c r="DJ283" s="266"/>
      <c r="DK283" s="266"/>
      <c r="DL283" s="266"/>
      <c r="DM283" s="266"/>
      <c r="DN283" s="266"/>
      <c r="DO283" s="266"/>
      <c r="DP283" s="266"/>
      <c r="DQ283" s="266"/>
      <c r="DR283" s="266"/>
      <c r="DS283" s="266"/>
      <c r="DT283" s="266"/>
      <c r="DU283" s="266"/>
      <c r="DV283" s="266"/>
      <c r="DW283" s="266"/>
      <c r="DX283" s="266"/>
      <c r="DY283" s="266"/>
      <c r="DZ283" s="266"/>
      <c r="EA283" s="266"/>
      <c r="EB283" s="266"/>
      <c r="EC283" s="266"/>
      <c r="ED283" s="266"/>
      <c r="EE283" s="266"/>
      <c r="EF283" s="266"/>
      <c r="EG283" s="266"/>
      <c r="EH283" s="266"/>
      <c r="EI283" s="266"/>
      <c r="EJ283" s="266"/>
      <c r="EK283" s="266"/>
      <c r="EL283" s="266"/>
      <c r="EM283" s="266"/>
      <c r="EN283" s="266"/>
      <c r="EO283" s="266"/>
      <c r="EP283" s="266"/>
      <c r="EQ283" s="266"/>
      <c r="ER283" s="266"/>
      <c r="ES283" s="266"/>
      <c r="ET283" s="266"/>
      <c r="EU283" s="266"/>
      <c r="EV283" s="266"/>
      <c r="EW283" s="266"/>
      <c r="EX283" s="266"/>
      <c r="EY283" s="266"/>
      <c r="EZ283" s="266"/>
      <c r="FA283" s="266"/>
      <c r="FB283" s="266"/>
      <c r="FC283" s="266"/>
      <c r="FD283" s="266"/>
      <c r="FE283" s="266"/>
      <c r="FF283" s="266"/>
      <c r="FG283" s="266"/>
      <c r="FH283" s="266"/>
      <c r="FI283" s="266"/>
      <c r="FJ283" s="266"/>
      <c r="FK283" s="266"/>
      <c r="FL283" s="266"/>
      <c r="FM283" s="266"/>
      <c r="FN283" s="266"/>
      <c r="FO283" s="266"/>
      <c r="FP283" s="266"/>
      <c r="FQ283" s="266"/>
      <c r="FR283" s="266"/>
      <c r="FS283" s="266"/>
      <c r="FT283" s="266"/>
      <c r="FU283" s="266"/>
      <c r="FV283" s="266"/>
      <c r="FW283" s="266"/>
      <c r="FX283" s="266"/>
      <c r="FY283" s="266"/>
      <c r="FZ283" s="266"/>
      <c r="GA283" s="266"/>
      <c r="GB283" s="266"/>
      <c r="GC283" s="266"/>
      <c r="GD283" s="266"/>
      <c r="GE283" s="266"/>
      <c r="GF283" s="266"/>
      <c r="GG283" s="266"/>
      <c r="GH283" s="266"/>
      <c r="GI283" s="266"/>
      <c r="GJ283" s="266"/>
      <c r="GK283" s="266"/>
      <c r="GL283" s="266"/>
      <c r="GM283" s="266"/>
      <c r="GN283" s="266"/>
      <c r="GO283" s="266"/>
      <c r="GP283" s="266"/>
      <c r="GQ283" s="266"/>
      <c r="GR283" s="266"/>
      <c r="GS283" s="266"/>
      <c r="GT283" s="266"/>
      <c r="GU283" s="266"/>
      <c r="GV283" s="266"/>
      <c r="GW283" s="266"/>
      <c r="GX283" s="266"/>
      <c r="GY283" s="266"/>
      <c r="GZ283" s="266"/>
      <c r="HA283" s="266"/>
      <c r="HB283" s="266"/>
      <c r="HC283" s="266"/>
      <c r="HD283" s="266"/>
      <c r="HE283" s="266"/>
      <c r="HF283" s="266"/>
      <c r="HG283" s="266"/>
      <c r="HH283" s="266"/>
      <c r="HI283" s="266"/>
      <c r="HJ283" s="266"/>
      <c r="HK283" s="266"/>
      <c r="HL283" s="266"/>
      <c r="HM283" s="266"/>
      <c r="HN283" s="266"/>
      <c r="HO283" s="266"/>
      <c r="HP283" s="266"/>
      <c r="HQ283" s="266"/>
      <c r="HR283" s="266"/>
      <c r="HS283" s="266"/>
      <c r="HT283" s="266"/>
      <c r="HU283" s="266"/>
      <c r="HV283" s="266"/>
      <c r="HW283" s="266"/>
      <c r="HX283" s="266"/>
      <c r="HY283" s="266"/>
      <c r="HZ283" s="266"/>
      <c r="IA283" s="266"/>
      <c r="IB283" s="266"/>
      <c r="IC283" s="266"/>
      <c r="ID283" s="266"/>
      <c r="IE283" s="266"/>
      <c r="IF283" s="266"/>
      <c r="IG283" s="266"/>
      <c r="IH283" s="266"/>
      <c r="II283" s="266"/>
      <c r="IJ283" s="266"/>
      <c r="IK283" s="266"/>
      <c r="IL283" s="266"/>
      <c r="IM283" s="266"/>
      <c r="IN283" s="266"/>
      <c r="IO283" s="266"/>
      <c r="IP283" s="266"/>
      <c r="IQ283" s="266"/>
      <c r="IR283" s="266"/>
      <c r="IS283" s="266"/>
      <c r="IT283" s="266"/>
      <c r="IU283" s="266"/>
      <c r="IV283" s="266"/>
    </row>
    <row r="284" spans="1:256" s="267" customFormat="1" ht="13" customHeight="1">
      <c r="A284" s="268" t="s">
        <v>527</v>
      </c>
      <c r="B284" s="267">
        <v>11</v>
      </c>
      <c r="C284" s="267">
        <v>14</v>
      </c>
      <c r="D284" s="267">
        <v>2</v>
      </c>
      <c r="E284" s="268">
        <v>1.1000000000000001</v>
      </c>
      <c r="F284" s="267">
        <v>1.3904382621603799</v>
      </c>
      <c r="G284" s="268">
        <v>15</v>
      </c>
      <c r="H284" s="267">
        <v>2</v>
      </c>
      <c r="J284" s="254"/>
      <c r="K284" s="254"/>
      <c r="L284" s="254"/>
      <c r="M284" s="254"/>
      <c r="N284" s="254"/>
      <c r="O284" s="254"/>
      <c r="P284" s="254"/>
      <c r="Q284" s="254"/>
      <c r="R284" s="254"/>
    </row>
    <row r="285" spans="1:256" s="251" customFormat="1" ht="13" customHeight="1">
      <c r="A285" s="254" t="s">
        <v>149</v>
      </c>
      <c r="B285" s="63">
        <v>3.2</v>
      </c>
      <c r="C285" s="63">
        <v>3.5</v>
      </c>
      <c r="D285" s="63">
        <v>1</v>
      </c>
      <c r="E285" s="63">
        <v>1</v>
      </c>
      <c r="F285" s="63" t="s">
        <v>18</v>
      </c>
      <c r="G285" s="63">
        <v>6</v>
      </c>
      <c r="H285" s="254">
        <v>1</v>
      </c>
      <c r="I285" s="254"/>
      <c r="J285" s="253"/>
      <c r="K285" s="253"/>
      <c r="L285" s="253"/>
      <c r="M285" s="253"/>
      <c r="N285" s="253"/>
      <c r="O285" s="253"/>
      <c r="P285" s="253"/>
      <c r="Q285" s="253"/>
      <c r="R285" s="253"/>
      <c r="S285" s="254"/>
      <c r="T285" s="254"/>
      <c r="U285" s="254"/>
      <c r="V285" s="254"/>
      <c r="W285" s="254"/>
      <c r="X285" s="254"/>
      <c r="Y285" s="254"/>
      <c r="Z285" s="254"/>
      <c r="AA285" s="254"/>
      <c r="AB285" s="254"/>
      <c r="AC285" s="254"/>
      <c r="AD285" s="254"/>
      <c r="AE285" s="254"/>
      <c r="AF285" s="254"/>
      <c r="AG285" s="254"/>
      <c r="AH285" s="254"/>
      <c r="AI285" s="254"/>
      <c r="AJ285" s="254"/>
      <c r="AK285" s="254"/>
      <c r="AL285" s="254"/>
      <c r="AM285" s="254"/>
      <c r="AN285" s="254"/>
      <c r="AO285" s="254"/>
      <c r="AP285" s="254"/>
      <c r="AQ285" s="254"/>
      <c r="AR285" s="254"/>
      <c r="AS285" s="254"/>
      <c r="AT285" s="254"/>
      <c r="AU285" s="254"/>
      <c r="AV285" s="254"/>
      <c r="AW285" s="254"/>
      <c r="AX285" s="254"/>
      <c r="AY285" s="254"/>
      <c r="AZ285" s="254"/>
      <c r="BA285" s="254"/>
      <c r="BB285" s="254"/>
      <c r="BC285" s="254"/>
      <c r="BD285" s="254"/>
      <c r="BE285" s="254"/>
      <c r="BF285" s="254"/>
      <c r="BG285" s="254"/>
      <c r="BH285" s="254"/>
      <c r="BI285" s="254"/>
      <c r="BJ285" s="254"/>
      <c r="BK285" s="254"/>
      <c r="BL285" s="254"/>
      <c r="BM285" s="254"/>
      <c r="BN285" s="254"/>
      <c r="BO285" s="254"/>
      <c r="BP285" s="254"/>
      <c r="BQ285" s="254"/>
      <c r="BR285" s="254"/>
      <c r="BS285" s="254"/>
      <c r="BT285" s="254"/>
      <c r="BU285" s="254"/>
      <c r="BV285" s="254"/>
      <c r="BW285" s="254"/>
      <c r="BX285" s="254"/>
      <c r="BY285" s="254"/>
      <c r="BZ285" s="254"/>
      <c r="CA285" s="254"/>
      <c r="CB285" s="254"/>
      <c r="CC285" s="254"/>
      <c r="CD285" s="254"/>
      <c r="CE285" s="254"/>
      <c r="CF285" s="254"/>
      <c r="CG285" s="254"/>
      <c r="CH285" s="254"/>
      <c r="CI285" s="254"/>
      <c r="CJ285" s="254"/>
      <c r="CK285" s="254"/>
      <c r="CL285" s="254"/>
      <c r="CM285" s="254"/>
      <c r="CN285" s="254"/>
      <c r="CO285" s="254"/>
      <c r="CP285" s="254"/>
      <c r="CQ285" s="254"/>
      <c r="CR285" s="254"/>
      <c r="CS285" s="254"/>
      <c r="CT285" s="254"/>
      <c r="CU285" s="254"/>
      <c r="CV285" s="254"/>
      <c r="CW285" s="254"/>
      <c r="CX285" s="254"/>
      <c r="CY285" s="254"/>
      <c r="CZ285" s="254"/>
      <c r="DA285" s="254"/>
      <c r="DB285" s="254"/>
      <c r="DC285" s="254"/>
      <c r="DD285" s="254"/>
      <c r="DE285" s="254"/>
      <c r="DF285" s="254"/>
      <c r="DG285" s="254"/>
      <c r="DH285" s="254"/>
      <c r="DI285" s="254"/>
      <c r="DJ285" s="254"/>
      <c r="DK285" s="254"/>
      <c r="DL285" s="254"/>
      <c r="DM285" s="254"/>
      <c r="DN285" s="254"/>
      <c r="DO285" s="254"/>
      <c r="DP285" s="254"/>
      <c r="DQ285" s="254"/>
      <c r="DR285" s="254"/>
      <c r="DS285" s="254"/>
      <c r="DT285" s="254"/>
      <c r="DU285" s="254"/>
      <c r="DV285" s="254"/>
      <c r="DW285" s="254"/>
      <c r="DX285" s="254"/>
      <c r="DY285" s="254"/>
      <c r="DZ285" s="254"/>
      <c r="EA285" s="254"/>
      <c r="EB285" s="254"/>
      <c r="EC285" s="254"/>
      <c r="ED285" s="254"/>
      <c r="EE285" s="254"/>
      <c r="EF285" s="254"/>
      <c r="EG285" s="254"/>
      <c r="EH285" s="254"/>
      <c r="EI285" s="254"/>
      <c r="EJ285" s="254"/>
      <c r="EK285" s="254"/>
      <c r="EL285" s="254"/>
      <c r="EM285" s="254"/>
      <c r="EN285" s="254"/>
      <c r="EO285" s="254"/>
      <c r="EP285" s="254"/>
      <c r="EQ285" s="254"/>
      <c r="ER285" s="254"/>
      <c r="ES285" s="254"/>
      <c r="ET285" s="254"/>
      <c r="EU285" s="254"/>
      <c r="EV285" s="254"/>
      <c r="EW285" s="254"/>
      <c r="EX285" s="254"/>
      <c r="EY285" s="254"/>
      <c r="EZ285" s="254"/>
      <c r="FA285" s="254"/>
      <c r="FB285" s="254"/>
      <c r="FC285" s="254"/>
      <c r="FD285" s="254"/>
      <c r="FE285" s="254"/>
      <c r="FF285" s="254"/>
      <c r="FG285" s="254"/>
      <c r="FH285" s="254"/>
      <c r="FI285" s="254"/>
      <c r="FJ285" s="254"/>
      <c r="FK285" s="254"/>
      <c r="FL285" s="254"/>
      <c r="FM285" s="254"/>
      <c r="FN285" s="254"/>
      <c r="FO285" s="254"/>
      <c r="FP285" s="254"/>
      <c r="FQ285" s="254"/>
      <c r="FR285" s="254"/>
      <c r="FS285" s="254"/>
      <c r="FT285" s="254"/>
      <c r="FU285" s="254"/>
      <c r="FV285" s="254"/>
      <c r="FW285" s="254"/>
      <c r="FX285" s="254"/>
      <c r="FY285" s="254"/>
      <c r="FZ285" s="254"/>
      <c r="GA285" s="254"/>
      <c r="GB285" s="254"/>
      <c r="GC285" s="254"/>
      <c r="GD285" s="254"/>
      <c r="GE285" s="254"/>
      <c r="GF285" s="254"/>
      <c r="GG285" s="254"/>
      <c r="GH285" s="254"/>
      <c r="GI285" s="254"/>
      <c r="GJ285" s="254"/>
      <c r="GK285" s="254"/>
      <c r="GL285" s="254"/>
      <c r="GM285" s="254"/>
      <c r="GN285" s="254"/>
      <c r="GO285" s="254"/>
      <c r="GP285" s="254"/>
      <c r="GQ285" s="254"/>
      <c r="GR285" s="254"/>
      <c r="GS285" s="254"/>
      <c r="GT285" s="254"/>
      <c r="GU285" s="254"/>
      <c r="GV285" s="254"/>
      <c r="GW285" s="254"/>
      <c r="GX285" s="254"/>
      <c r="GY285" s="254"/>
      <c r="GZ285" s="254"/>
      <c r="HA285" s="254"/>
      <c r="HB285" s="254"/>
      <c r="HC285" s="254"/>
      <c r="HD285" s="254"/>
      <c r="HE285" s="254"/>
      <c r="HF285" s="254"/>
      <c r="HG285" s="254"/>
      <c r="HH285" s="254"/>
      <c r="HI285" s="254"/>
      <c r="HJ285" s="254"/>
      <c r="HK285" s="254"/>
      <c r="HL285" s="254"/>
      <c r="HM285" s="254"/>
      <c r="HN285" s="254"/>
      <c r="HO285" s="254"/>
      <c r="HP285" s="254"/>
      <c r="HQ285" s="254"/>
      <c r="HR285" s="254"/>
      <c r="HS285" s="254"/>
      <c r="HT285" s="254"/>
      <c r="HU285" s="254"/>
      <c r="HV285" s="254"/>
      <c r="HW285" s="254"/>
      <c r="HX285" s="254"/>
      <c r="HY285" s="254"/>
      <c r="HZ285" s="254"/>
      <c r="IA285" s="254"/>
      <c r="IB285" s="254"/>
      <c r="IC285" s="254"/>
      <c r="ID285" s="254"/>
      <c r="IE285" s="254"/>
      <c r="IF285" s="254"/>
      <c r="IG285" s="254"/>
      <c r="IH285" s="254"/>
      <c r="II285" s="254"/>
      <c r="IJ285" s="254"/>
      <c r="IK285" s="254"/>
      <c r="IL285" s="254"/>
      <c r="IM285" s="254"/>
      <c r="IN285" s="254"/>
      <c r="IO285" s="254"/>
      <c r="IP285" s="254"/>
      <c r="IQ285" s="254"/>
      <c r="IR285" s="254"/>
      <c r="IS285" s="254"/>
      <c r="IT285" s="254"/>
      <c r="IU285" s="254"/>
      <c r="IV285" s="254"/>
    </row>
    <row r="286" spans="1:256" s="251" customFormat="1" ht="13" customHeight="1">
      <c r="A286" s="82" t="s">
        <v>345</v>
      </c>
      <c r="B286" s="63">
        <v>2.2000000000000002</v>
      </c>
      <c r="C286" s="63">
        <v>4.8</v>
      </c>
      <c r="D286" s="63">
        <v>3</v>
      </c>
      <c r="E286" s="63">
        <v>1.3125</v>
      </c>
      <c r="F286" s="63">
        <v>1.27118591</v>
      </c>
      <c r="G286" s="63">
        <v>17</v>
      </c>
      <c r="H286" s="109">
        <v>1</v>
      </c>
      <c r="I286" s="253"/>
      <c r="J286" s="246" t="s">
        <v>513</v>
      </c>
      <c r="K286" s="246">
        <f t="shared" ref="K286:Q286" si="28">AVERAGE(B287:B304)</f>
        <v>2.8544444444444443</v>
      </c>
      <c r="L286" s="246">
        <f t="shared" si="28"/>
        <v>4.8088888888888883</v>
      </c>
      <c r="M286" s="246">
        <f t="shared" si="28"/>
        <v>2.4444444444444446</v>
      </c>
      <c r="N286" s="246">
        <f t="shared" si="28"/>
        <v>1.2782253098333332</v>
      </c>
      <c r="O286" s="246">
        <f t="shared" si="28"/>
        <v>1.4298711104711122</v>
      </c>
      <c r="P286" s="246">
        <f t="shared" si="28"/>
        <v>15.555555555555555</v>
      </c>
      <c r="Q286" s="246">
        <f t="shared" si="28"/>
        <v>5.5882352941176467</v>
      </c>
      <c r="R286" s="246"/>
      <c r="S286" s="253"/>
      <c r="T286" s="253"/>
      <c r="U286" s="253"/>
      <c r="V286" s="253"/>
      <c r="W286" s="253"/>
      <c r="X286" s="253"/>
      <c r="Y286" s="253"/>
      <c r="Z286" s="253"/>
      <c r="AA286" s="253"/>
      <c r="AB286" s="253"/>
      <c r="AC286" s="253"/>
      <c r="AD286" s="253"/>
      <c r="AE286" s="253"/>
      <c r="AF286" s="253"/>
      <c r="AG286" s="253"/>
      <c r="AH286" s="253"/>
      <c r="AI286" s="253"/>
      <c r="AJ286" s="253"/>
      <c r="AK286" s="253"/>
      <c r="AL286" s="253"/>
      <c r="AM286" s="253"/>
      <c r="AN286" s="253"/>
      <c r="AO286" s="253"/>
      <c r="AP286" s="253"/>
      <c r="AQ286" s="253"/>
      <c r="AR286" s="253"/>
      <c r="AS286" s="253"/>
      <c r="AT286" s="253"/>
      <c r="AU286" s="253"/>
      <c r="AV286" s="253"/>
      <c r="AW286" s="253"/>
      <c r="AX286" s="253"/>
      <c r="AY286" s="253"/>
      <c r="AZ286" s="253"/>
      <c r="BA286" s="253"/>
      <c r="BB286" s="253"/>
      <c r="BC286" s="253"/>
      <c r="BD286" s="253"/>
      <c r="BE286" s="253"/>
      <c r="BF286" s="253"/>
      <c r="BG286" s="253"/>
      <c r="BH286" s="253"/>
      <c r="BI286" s="253"/>
      <c r="BJ286" s="253"/>
      <c r="BK286" s="253"/>
      <c r="BL286" s="253"/>
      <c r="BM286" s="253"/>
      <c r="BN286" s="253"/>
      <c r="BO286" s="253"/>
      <c r="BP286" s="253"/>
      <c r="BQ286" s="253"/>
      <c r="BR286" s="253"/>
      <c r="BS286" s="253"/>
      <c r="BT286" s="253"/>
      <c r="BU286" s="253"/>
      <c r="BV286" s="253"/>
      <c r="BW286" s="253"/>
      <c r="BX286" s="253"/>
      <c r="BY286" s="253"/>
      <c r="BZ286" s="253"/>
      <c r="CA286" s="253"/>
      <c r="CB286" s="253"/>
      <c r="CC286" s="253"/>
      <c r="CD286" s="253"/>
      <c r="CE286" s="253"/>
      <c r="CF286" s="253"/>
      <c r="CG286" s="253"/>
      <c r="CH286" s="253"/>
      <c r="CI286" s="253"/>
      <c r="CJ286" s="253"/>
      <c r="CK286" s="253"/>
      <c r="CL286" s="253"/>
      <c r="CM286" s="253"/>
      <c r="CN286" s="253"/>
      <c r="CO286" s="253"/>
      <c r="CP286" s="253"/>
      <c r="CQ286" s="253"/>
      <c r="CR286" s="253"/>
      <c r="CS286" s="253"/>
      <c r="CT286" s="253"/>
      <c r="CU286" s="253"/>
      <c r="CV286" s="253"/>
      <c r="CW286" s="253"/>
      <c r="CX286" s="253"/>
      <c r="CY286" s="253"/>
      <c r="CZ286" s="253"/>
      <c r="DA286" s="253"/>
      <c r="DB286" s="253"/>
      <c r="DC286" s="253"/>
      <c r="DD286" s="253"/>
      <c r="DE286" s="253"/>
      <c r="DF286" s="253"/>
      <c r="DG286" s="253"/>
      <c r="DH286" s="253"/>
      <c r="DI286" s="253"/>
      <c r="DJ286" s="253"/>
      <c r="DK286" s="253"/>
      <c r="DL286" s="253"/>
      <c r="DM286" s="253"/>
      <c r="DN286" s="253"/>
      <c r="DO286" s="253"/>
      <c r="DP286" s="253"/>
      <c r="DQ286" s="253"/>
      <c r="DR286" s="253"/>
      <c r="DS286" s="253"/>
      <c r="DT286" s="253"/>
      <c r="DU286" s="253"/>
      <c r="DV286" s="253"/>
      <c r="DW286" s="253"/>
      <c r="DX286" s="253"/>
      <c r="DY286" s="253"/>
      <c r="DZ286" s="253"/>
      <c r="EA286" s="253"/>
      <c r="EB286" s="253"/>
      <c r="EC286" s="253"/>
      <c r="ED286" s="253"/>
      <c r="EE286" s="253"/>
      <c r="EF286" s="253"/>
      <c r="EG286" s="253"/>
      <c r="EH286" s="253"/>
      <c r="EI286" s="253"/>
      <c r="EJ286" s="253"/>
      <c r="EK286" s="253"/>
      <c r="EL286" s="253"/>
      <c r="EM286" s="253"/>
      <c r="EN286" s="253"/>
      <c r="EO286" s="253"/>
      <c r="EP286" s="253"/>
      <c r="EQ286" s="253"/>
      <c r="ER286" s="253"/>
      <c r="ES286" s="253"/>
      <c r="ET286" s="253"/>
      <c r="EU286" s="253"/>
      <c r="EV286" s="253"/>
      <c r="EW286" s="253"/>
      <c r="EX286" s="253"/>
      <c r="EY286" s="253"/>
      <c r="EZ286" s="253"/>
      <c r="FA286" s="253"/>
      <c r="FB286" s="253"/>
      <c r="FC286" s="253"/>
      <c r="FD286" s="253"/>
      <c r="FE286" s="253"/>
      <c r="FF286" s="253"/>
      <c r="FG286" s="253"/>
      <c r="FH286" s="253"/>
      <c r="FI286" s="253"/>
      <c r="FJ286" s="253"/>
      <c r="FK286" s="253"/>
      <c r="FL286" s="253"/>
      <c r="FM286" s="253"/>
      <c r="FN286" s="253"/>
      <c r="FO286" s="253"/>
      <c r="FP286" s="253"/>
      <c r="FQ286" s="253"/>
      <c r="FR286" s="253"/>
      <c r="FS286" s="253"/>
      <c r="FT286" s="253"/>
      <c r="FU286" s="253"/>
      <c r="FV286" s="253"/>
      <c r="FW286" s="253"/>
      <c r="FX286" s="253"/>
      <c r="FY286" s="253"/>
      <c r="FZ286" s="253"/>
      <c r="GA286" s="253"/>
      <c r="GB286" s="253"/>
      <c r="GC286" s="253"/>
      <c r="GD286" s="253"/>
      <c r="GE286" s="253"/>
      <c r="GF286" s="253"/>
      <c r="GG286" s="253"/>
      <c r="GH286" s="253"/>
      <c r="GI286" s="253"/>
      <c r="GJ286" s="253"/>
      <c r="GK286" s="253"/>
      <c r="GL286" s="253"/>
      <c r="GM286" s="253"/>
      <c r="GN286" s="253"/>
      <c r="GO286" s="253"/>
      <c r="GP286" s="253"/>
      <c r="GQ286" s="253"/>
      <c r="GR286" s="253"/>
      <c r="GS286" s="253"/>
      <c r="GT286" s="253"/>
      <c r="GU286" s="253"/>
      <c r="GV286" s="253"/>
      <c r="GW286" s="253"/>
      <c r="GX286" s="253"/>
      <c r="GY286" s="253"/>
      <c r="GZ286" s="253"/>
      <c r="HA286" s="253"/>
      <c r="HB286" s="253"/>
      <c r="HC286" s="253"/>
      <c r="HD286" s="253"/>
      <c r="HE286" s="253"/>
      <c r="HF286" s="253"/>
      <c r="HG286" s="253"/>
      <c r="HH286" s="253"/>
      <c r="HI286" s="253"/>
      <c r="HJ286" s="253"/>
      <c r="HK286" s="253"/>
      <c r="HL286" s="253"/>
      <c r="HM286" s="253"/>
      <c r="HN286" s="253"/>
      <c r="HO286" s="253"/>
      <c r="HP286" s="253"/>
      <c r="HQ286" s="253"/>
      <c r="HR286" s="253"/>
      <c r="HS286" s="253"/>
      <c r="HT286" s="253"/>
      <c r="HU286" s="253"/>
      <c r="HV286" s="253"/>
      <c r="HW286" s="253"/>
      <c r="HX286" s="253"/>
      <c r="HY286" s="253"/>
      <c r="HZ286" s="253"/>
      <c r="IA286" s="253"/>
      <c r="IB286" s="253"/>
      <c r="IC286" s="253"/>
      <c r="ID286" s="253"/>
      <c r="IE286" s="253"/>
      <c r="IF286" s="253"/>
      <c r="IG286" s="253"/>
      <c r="IH286" s="253"/>
      <c r="II286" s="253"/>
      <c r="IJ286" s="253"/>
      <c r="IK286" s="253"/>
      <c r="IL286" s="253"/>
      <c r="IM286" s="253"/>
      <c r="IN286" s="253"/>
      <c r="IO286" s="253"/>
      <c r="IP286" s="253"/>
      <c r="IQ286" s="253"/>
      <c r="IR286" s="253"/>
      <c r="IS286" s="253"/>
      <c r="IT286" s="253"/>
      <c r="IU286" s="253"/>
      <c r="IV286" s="253"/>
    </row>
    <row r="287" spans="1:256" s="251" customFormat="1" ht="13" customHeight="1">
      <c r="A287" s="246" t="s">
        <v>513</v>
      </c>
      <c r="B287" s="251">
        <v>2.6</v>
      </c>
      <c r="C287" s="251">
        <v>3.2</v>
      </c>
      <c r="D287" s="251">
        <v>2</v>
      </c>
      <c r="E287" s="251">
        <v>1.1088888889999999</v>
      </c>
      <c r="F287" s="251">
        <v>1.3048579</v>
      </c>
      <c r="G287" s="251">
        <v>13</v>
      </c>
      <c r="H287" s="246">
        <v>3</v>
      </c>
      <c r="I287" s="246"/>
      <c r="J287" s="82" t="s">
        <v>580</v>
      </c>
      <c r="K287" s="63">
        <v>1.4</v>
      </c>
      <c r="L287" s="63">
        <v>2.6</v>
      </c>
      <c r="M287" s="63">
        <v>3</v>
      </c>
      <c r="N287" s="63">
        <v>1.172222222</v>
      </c>
      <c r="O287" s="63">
        <v>2.2120339100000002</v>
      </c>
      <c r="P287" s="63">
        <v>17</v>
      </c>
      <c r="Q287" s="82" t="s">
        <v>18</v>
      </c>
      <c r="R287" s="246"/>
      <c r="S287" s="246"/>
      <c r="T287" s="246"/>
      <c r="U287" s="246"/>
      <c r="V287" s="246"/>
      <c r="W287" s="246"/>
      <c r="X287" s="246"/>
      <c r="Y287" s="246"/>
      <c r="Z287" s="246"/>
      <c r="AA287" s="246"/>
      <c r="AB287" s="246"/>
      <c r="AC287" s="246"/>
      <c r="AD287" s="246"/>
      <c r="AE287" s="246"/>
      <c r="AF287" s="246"/>
      <c r="AG287" s="246"/>
      <c r="AH287" s="246"/>
      <c r="AI287" s="246"/>
      <c r="AJ287" s="246"/>
      <c r="AK287" s="246"/>
      <c r="AL287" s="246"/>
      <c r="AM287" s="246"/>
      <c r="AN287" s="246"/>
      <c r="AO287" s="246"/>
      <c r="AP287" s="246"/>
      <c r="AQ287" s="246"/>
      <c r="AR287" s="246"/>
      <c r="AS287" s="246"/>
      <c r="AT287" s="246"/>
      <c r="AU287" s="246"/>
      <c r="AV287" s="246"/>
      <c r="AW287" s="246"/>
      <c r="AX287" s="246"/>
      <c r="AY287" s="246"/>
      <c r="AZ287" s="246"/>
      <c r="BA287" s="246"/>
      <c r="BB287" s="246"/>
      <c r="BC287" s="246"/>
      <c r="BD287" s="246"/>
      <c r="BE287" s="246"/>
      <c r="BF287" s="246"/>
      <c r="BG287" s="246"/>
      <c r="BH287" s="246"/>
      <c r="BI287" s="246"/>
      <c r="BJ287" s="246"/>
      <c r="BK287" s="246"/>
      <c r="BL287" s="246"/>
      <c r="BM287" s="246"/>
      <c r="BN287" s="246"/>
      <c r="BO287" s="246"/>
      <c r="BP287" s="246"/>
      <c r="BQ287" s="246"/>
      <c r="BR287" s="246"/>
      <c r="BS287" s="246"/>
      <c r="BT287" s="246"/>
      <c r="BU287" s="246"/>
      <c r="BV287" s="246"/>
      <c r="BW287" s="246"/>
      <c r="BX287" s="246"/>
      <c r="BY287" s="246"/>
      <c r="BZ287" s="246"/>
      <c r="CA287" s="246"/>
      <c r="CB287" s="246"/>
      <c r="CC287" s="246"/>
      <c r="CD287" s="246"/>
      <c r="CE287" s="246"/>
      <c r="CF287" s="246"/>
      <c r="CG287" s="246"/>
      <c r="CH287" s="246"/>
      <c r="CI287" s="246"/>
      <c r="CJ287" s="246"/>
      <c r="CK287" s="246"/>
      <c r="CL287" s="246"/>
      <c r="CM287" s="246"/>
      <c r="CN287" s="246"/>
      <c r="CO287" s="246"/>
      <c r="CP287" s="246"/>
      <c r="CQ287" s="246"/>
      <c r="CR287" s="246"/>
      <c r="CS287" s="246"/>
      <c r="CT287" s="246"/>
      <c r="CU287" s="246"/>
      <c r="CV287" s="246"/>
      <c r="CW287" s="246"/>
      <c r="CX287" s="246"/>
      <c r="CY287" s="246"/>
      <c r="CZ287" s="246"/>
      <c r="DA287" s="246"/>
      <c r="DB287" s="246"/>
      <c r="DC287" s="246"/>
      <c r="DD287" s="246"/>
      <c r="DE287" s="246"/>
      <c r="DF287" s="246"/>
      <c r="DG287" s="246"/>
      <c r="DH287" s="246"/>
      <c r="DI287" s="246"/>
      <c r="DJ287" s="246"/>
      <c r="DK287" s="246"/>
      <c r="DL287" s="246"/>
      <c r="DM287" s="246"/>
      <c r="DN287" s="246"/>
      <c r="DO287" s="246"/>
      <c r="DP287" s="246"/>
      <c r="DQ287" s="246"/>
      <c r="DR287" s="246"/>
      <c r="DS287" s="246"/>
      <c r="DT287" s="246"/>
      <c r="DU287" s="246"/>
      <c r="DV287" s="246"/>
      <c r="DW287" s="246"/>
      <c r="DX287" s="246"/>
      <c r="DY287" s="246"/>
      <c r="DZ287" s="246"/>
      <c r="EA287" s="246"/>
      <c r="EB287" s="246"/>
      <c r="EC287" s="246"/>
      <c r="ED287" s="246"/>
      <c r="EE287" s="246"/>
      <c r="EF287" s="246"/>
      <c r="EG287" s="246"/>
      <c r="EH287" s="246"/>
      <c r="EI287" s="246"/>
      <c r="EJ287" s="246"/>
      <c r="EK287" s="246"/>
      <c r="EL287" s="246"/>
      <c r="EM287" s="246"/>
      <c r="EN287" s="246"/>
      <c r="EO287" s="246"/>
      <c r="EP287" s="246"/>
      <c r="EQ287" s="246"/>
      <c r="ER287" s="246"/>
      <c r="ES287" s="246"/>
      <c r="ET287" s="246"/>
      <c r="EU287" s="246"/>
      <c r="EV287" s="246"/>
      <c r="EW287" s="246"/>
      <c r="EX287" s="246"/>
      <c r="EY287" s="246"/>
      <c r="EZ287" s="246"/>
      <c r="FA287" s="246"/>
      <c r="FB287" s="246"/>
      <c r="FC287" s="246"/>
      <c r="FD287" s="246"/>
      <c r="FE287" s="246"/>
      <c r="FF287" s="246"/>
      <c r="FG287" s="246"/>
      <c r="FH287" s="246"/>
      <c r="FI287" s="246"/>
      <c r="FJ287" s="246"/>
      <c r="FK287" s="246"/>
      <c r="FL287" s="246"/>
      <c r="FM287" s="246"/>
      <c r="FN287" s="246"/>
      <c r="FO287" s="246"/>
      <c r="FP287" s="246"/>
      <c r="FQ287" s="246"/>
      <c r="FR287" s="246"/>
      <c r="FS287" s="246"/>
      <c r="FT287" s="246"/>
      <c r="FU287" s="246"/>
      <c r="FV287" s="246"/>
      <c r="FW287" s="246"/>
      <c r="FX287" s="246"/>
      <c r="FY287" s="246"/>
      <c r="FZ287" s="246"/>
      <c r="GA287" s="246"/>
      <c r="GB287" s="246"/>
      <c r="GC287" s="246"/>
      <c r="GD287" s="246"/>
      <c r="GE287" s="246"/>
      <c r="GF287" s="246"/>
      <c r="GG287" s="246"/>
      <c r="GH287" s="246"/>
      <c r="GI287" s="246"/>
      <c r="GJ287" s="246"/>
      <c r="GK287" s="246"/>
      <c r="GL287" s="246"/>
      <c r="GM287" s="246"/>
      <c r="GN287" s="246"/>
      <c r="GO287" s="246"/>
      <c r="GP287" s="246"/>
      <c r="GQ287" s="246"/>
      <c r="GR287" s="246"/>
      <c r="GS287" s="246"/>
      <c r="GT287" s="246"/>
      <c r="GU287" s="246"/>
      <c r="GV287" s="246"/>
      <c r="GW287" s="246"/>
      <c r="GX287" s="246"/>
      <c r="GY287" s="246"/>
      <c r="GZ287" s="246"/>
      <c r="HA287" s="246"/>
      <c r="HB287" s="246"/>
      <c r="HC287" s="246"/>
      <c r="HD287" s="246"/>
      <c r="HE287" s="246"/>
      <c r="HF287" s="246"/>
      <c r="HG287" s="246"/>
      <c r="HH287" s="246"/>
      <c r="HI287" s="246"/>
      <c r="HJ287" s="246"/>
      <c r="HK287" s="246"/>
      <c r="HL287" s="246"/>
      <c r="HM287" s="246"/>
      <c r="HN287" s="246"/>
      <c r="HO287" s="246"/>
      <c r="HP287" s="246"/>
      <c r="HQ287" s="246"/>
      <c r="HR287" s="246"/>
      <c r="HS287" s="246"/>
      <c r="HT287" s="246"/>
      <c r="HU287" s="246"/>
      <c r="HV287" s="246"/>
      <c r="HW287" s="246"/>
      <c r="HX287" s="246"/>
      <c r="HY287" s="246"/>
      <c r="HZ287" s="246"/>
      <c r="IA287" s="246"/>
      <c r="IB287" s="246"/>
      <c r="IC287" s="246"/>
      <c r="ID287" s="246"/>
      <c r="IE287" s="246"/>
      <c r="IF287" s="246"/>
      <c r="IG287" s="246"/>
      <c r="IH287" s="246"/>
      <c r="II287" s="246"/>
      <c r="IJ287" s="246"/>
      <c r="IK287" s="246"/>
      <c r="IL287" s="246"/>
      <c r="IM287" s="246"/>
      <c r="IN287" s="246"/>
      <c r="IO287" s="246"/>
      <c r="IP287" s="246"/>
      <c r="IQ287" s="246"/>
      <c r="IR287" s="246"/>
      <c r="IS287" s="246"/>
      <c r="IT287" s="246"/>
      <c r="IU287" s="246"/>
      <c r="IV287" s="246"/>
    </row>
    <row r="288" spans="1:256" s="251" customFormat="1" ht="13" customHeight="1">
      <c r="A288" s="246" t="s">
        <v>513</v>
      </c>
      <c r="B288" s="251">
        <v>2.52</v>
      </c>
      <c r="C288" s="251">
        <v>3.35</v>
      </c>
      <c r="D288" s="251">
        <v>3</v>
      </c>
      <c r="E288" s="251">
        <v>1.2811111100000001</v>
      </c>
      <c r="F288" s="251">
        <v>2.6789258999999999</v>
      </c>
      <c r="G288" s="251">
        <v>13</v>
      </c>
      <c r="H288" s="246" t="s">
        <v>18</v>
      </c>
      <c r="I288" s="246"/>
      <c r="J288" s="279" t="s">
        <v>372</v>
      </c>
      <c r="K288" s="246">
        <f t="shared" ref="K288:Q288" si="29">AVERAGE(B306:B311)</f>
        <v>2.96</v>
      </c>
      <c r="L288" s="246">
        <f t="shared" si="29"/>
        <v>4.5200000000000005</v>
      </c>
      <c r="M288" s="246">
        <f t="shared" si="29"/>
        <v>2.5</v>
      </c>
      <c r="N288" s="246">
        <f t="shared" si="29"/>
        <v>1.1986574114999999</v>
      </c>
      <c r="O288" s="246">
        <f t="shared" si="29"/>
        <v>1.2973741962562999</v>
      </c>
      <c r="P288" s="246">
        <f t="shared" si="29"/>
        <v>13.5</v>
      </c>
      <c r="Q288" s="246">
        <f t="shared" si="29"/>
        <v>1.8333333333333333</v>
      </c>
      <c r="R288" s="246"/>
      <c r="S288" s="246"/>
      <c r="T288" s="246"/>
      <c r="U288" s="246"/>
      <c r="V288" s="246"/>
      <c r="W288" s="246"/>
      <c r="X288" s="246"/>
      <c r="Y288" s="246"/>
      <c r="Z288" s="246"/>
      <c r="AA288" s="246"/>
      <c r="AB288" s="246"/>
      <c r="AC288" s="246"/>
      <c r="AD288" s="246"/>
      <c r="AE288" s="246"/>
      <c r="AF288" s="246"/>
      <c r="AG288" s="246"/>
      <c r="AH288" s="246"/>
      <c r="AI288" s="246"/>
      <c r="AJ288" s="246"/>
      <c r="AK288" s="246"/>
      <c r="AL288" s="246"/>
      <c r="AM288" s="246"/>
      <c r="AN288" s="246"/>
      <c r="AO288" s="246"/>
      <c r="AP288" s="246"/>
      <c r="AQ288" s="246"/>
      <c r="AR288" s="246"/>
      <c r="AS288" s="246"/>
      <c r="AT288" s="246"/>
      <c r="AU288" s="246"/>
      <c r="AV288" s="246"/>
      <c r="AW288" s="246"/>
      <c r="AX288" s="246"/>
      <c r="AY288" s="246"/>
      <c r="AZ288" s="246"/>
      <c r="BA288" s="246"/>
      <c r="BB288" s="246"/>
      <c r="BC288" s="246"/>
      <c r="BD288" s="246"/>
      <c r="BE288" s="246"/>
      <c r="BF288" s="246"/>
      <c r="BG288" s="246"/>
      <c r="BH288" s="246"/>
      <c r="BI288" s="246"/>
      <c r="BJ288" s="246"/>
      <c r="BK288" s="246"/>
      <c r="BL288" s="246"/>
      <c r="BM288" s="246"/>
      <c r="BN288" s="246"/>
      <c r="BO288" s="246"/>
      <c r="BP288" s="246"/>
      <c r="BQ288" s="246"/>
      <c r="BR288" s="246"/>
      <c r="BS288" s="246"/>
      <c r="BT288" s="246"/>
      <c r="BU288" s="246"/>
      <c r="BV288" s="246"/>
      <c r="BW288" s="246"/>
      <c r="BX288" s="246"/>
      <c r="BY288" s="246"/>
      <c r="BZ288" s="246"/>
      <c r="CA288" s="246"/>
      <c r="CB288" s="246"/>
      <c r="CC288" s="246"/>
      <c r="CD288" s="246"/>
      <c r="CE288" s="246"/>
      <c r="CF288" s="246"/>
      <c r="CG288" s="246"/>
      <c r="CH288" s="246"/>
      <c r="CI288" s="246"/>
      <c r="CJ288" s="246"/>
      <c r="CK288" s="246"/>
      <c r="CL288" s="246"/>
      <c r="CM288" s="246"/>
      <c r="CN288" s="246"/>
      <c r="CO288" s="246"/>
      <c r="CP288" s="246"/>
      <c r="CQ288" s="246"/>
      <c r="CR288" s="246"/>
      <c r="CS288" s="246"/>
      <c r="CT288" s="246"/>
      <c r="CU288" s="246"/>
      <c r="CV288" s="246"/>
      <c r="CW288" s="246"/>
      <c r="CX288" s="246"/>
      <c r="CY288" s="246"/>
      <c r="CZ288" s="246"/>
      <c r="DA288" s="246"/>
      <c r="DB288" s="246"/>
      <c r="DC288" s="246"/>
      <c r="DD288" s="246"/>
      <c r="DE288" s="246"/>
      <c r="DF288" s="246"/>
      <c r="DG288" s="246"/>
      <c r="DH288" s="246"/>
      <c r="DI288" s="246"/>
      <c r="DJ288" s="246"/>
      <c r="DK288" s="246"/>
      <c r="DL288" s="246"/>
      <c r="DM288" s="246"/>
      <c r="DN288" s="246"/>
      <c r="DO288" s="246"/>
      <c r="DP288" s="246"/>
      <c r="DQ288" s="246"/>
      <c r="DR288" s="246"/>
      <c r="DS288" s="246"/>
      <c r="DT288" s="246"/>
      <c r="DU288" s="246"/>
      <c r="DV288" s="246"/>
      <c r="DW288" s="246"/>
      <c r="DX288" s="246"/>
      <c r="DY288" s="246"/>
      <c r="DZ288" s="246"/>
      <c r="EA288" s="246"/>
      <c r="EB288" s="246"/>
      <c r="EC288" s="246"/>
      <c r="ED288" s="246"/>
      <c r="EE288" s="246"/>
      <c r="EF288" s="246"/>
      <c r="EG288" s="246"/>
      <c r="EH288" s="246"/>
      <c r="EI288" s="246"/>
      <c r="EJ288" s="246"/>
      <c r="EK288" s="246"/>
      <c r="EL288" s="246"/>
      <c r="EM288" s="246"/>
      <c r="EN288" s="246"/>
      <c r="EO288" s="246"/>
      <c r="EP288" s="246"/>
      <c r="EQ288" s="246"/>
      <c r="ER288" s="246"/>
      <c r="ES288" s="246"/>
      <c r="ET288" s="246"/>
      <c r="EU288" s="246"/>
      <c r="EV288" s="246"/>
      <c r="EW288" s="246"/>
      <c r="EX288" s="246"/>
      <c r="EY288" s="246"/>
      <c r="EZ288" s="246"/>
      <c r="FA288" s="246"/>
      <c r="FB288" s="246"/>
      <c r="FC288" s="246"/>
      <c r="FD288" s="246"/>
      <c r="FE288" s="246"/>
      <c r="FF288" s="246"/>
      <c r="FG288" s="246"/>
      <c r="FH288" s="246"/>
      <c r="FI288" s="246"/>
      <c r="FJ288" s="246"/>
      <c r="FK288" s="246"/>
      <c r="FL288" s="246"/>
      <c r="FM288" s="246"/>
      <c r="FN288" s="246"/>
      <c r="FO288" s="246"/>
      <c r="FP288" s="246"/>
      <c r="FQ288" s="246"/>
      <c r="FR288" s="246"/>
      <c r="FS288" s="246"/>
      <c r="FT288" s="246"/>
      <c r="FU288" s="246"/>
      <c r="FV288" s="246"/>
      <c r="FW288" s="246"/>
      <c r="FX288" s="246"/>
      <c r="FY288" s="246"/>
      <c r="FZ288" s="246"/>
      <c r="GA288" s="246"/>
      <c r="GB288" s="246"/>
      <c r="GC288" s="246"/>
      <c r="GD288" s="246"/>
      <c r="GE288" s="246"/>
      <c r="GF288" s="246"/>
      <c r="GG288" s="246"/>
      <c r="GH288" s="246"/>
      <c r="GI288" s="246"/>
      <c r="GJ288" s="246"/>
      <c r="GK288" s="246"/>
      <c r="GL288" s="246"/>
      <c r="GM288" s="246"/>
      <c r="GN288" s="246"/>
      <c r="GO288" s="246"/>
      <c r="GP288" s="246"/>
      <c r="GQ288" s="246"/>
      <c r="GR288" s="246"/>
      <c r="GS288" s="246"/>
      <c r="GT288" s="246"/>
      <c r="GU288" s="246"/>
      <c r="GV288" s="246"/>
      <c r="GW288" s="246"/>
      <c r="GX288" s="246"/>
      <c r="GY288" s="246"/>
      <c r="GZ288" s="246"/>
      <c r="HA288" s="246"/>
      <c r="HB288" s="246"/>
      <c r="HC288" s="246"/>
      <c r="HD288" s="246"/>
      <c r="HE288" s="246"/>
      <c r="HF288" s="246"/>
      <c r="HG288" s="246"/>
      <c r="HH288" s="246"/>
      <c r="HI288" s="246"/>
      <c r="HJ288" s="246"/>
      <c r="HK288" s="246"/>
      <c r="HL288" s="246"/>
      <c r="HM288" s="246"/>
      <c r="HN288" s="246"/>
      <c r="HO288" s="246"/>
      <c r="HP288" s="246"/>
      <c r="HQ288" s="246"/>
      <c r="HR288" s="246"/>
      <c r="HS288" s="246"/>
      <c r="HT288" s="246"/>
      <c r="HU288" s="246"/>
      <c r="HV288" s="246"/>
      <c r="HW288" s="246"/>
      <c r="HX288" s="246"/>
      <c r="HY288" s="246"/>
      <c r="HZ288" s="246"/>
      <c r="IA288" s="246"/>
      <c r="IB288" s="246"/>
      <c r="IC288" s="246"/>
      <c r="ID288" s="246"/>
      <c r="IE288" s="246"/>
      <c r="IF288" s="246"/>
      <c r="IG288" s="246"/>
      <c r="IH288" s="246"/>
      <c r="II288" s="246"/>
      <c r="IJ288" s="246"/>
      <c r="IK288" s="246"/>
      <c r="IL288" s="246"/>
      <c r="IM288" s="246"/>
      <c r="IN288" s="246"/>
      <c r="IO288" s="246"/>
      <c r="IP288" s="246"/>
      <c r="IQ288" s="246"/>
      <c r="IR288" s="246"/>
      <c r="IS288" s="246"/>
      <c r="IT288" s="246"/>
      <c r="IU288" s="246"/>
      <c r="IV288" s="246"/>
    </row>
    <row r="289" spans="1:256" s="251" customFormat="1" ht="13" customHeight="1">
      <c r="A289" s="246" t="s">
        <v>513</v>
      </c>
      <c r="B289" s="251">
        <v>1.3</v>
      </c>
      <c r="C289" s="251">
        <v>7.25</v>
      </c>
      <c r="D289" s="251">
        <v>3</v>
      </c>
      <c r="E289" s="251">
        <v>1.43333333</v>
      </c>
      <c r="F289" s="251">
        <v>1.3730758700000001</v>
      </c>
      <c r="G289" s="251">
        <v>18</v>
      </c>
      <c r="H289" s="246">
        <v>3</v>
      </c>
      <c r="I289" s="246"/>
      <c r="J289" s="82" t="s">
        <v>175</v>
      </c>
      <c r="K289" s="82">
        <v>13</v>
      </c>
      <c r="L289" s="82">
        <v>16</v>
      </c>
      <c r="M289" s="63">
        <v>2</v>
      </c>
      <c r="N289" s="82">
        <v>1.2</v>
      </c>
      <c r="O289" s="63">
        <v>1.4392092076043614</v>
      </c>
      <c r="P289" s="82">
        <v>11</v>
      </c>
      <c r="Q289" s="82">
        <v>4</v>
      </c>
      <c r="R289" s="252"/>
      <c r="S289" s="246"/>
      <c r="T289" s="246"/>
      <c r="U289" s="246"/>
      <c r="V289" s="246"/>
      <c r="W289" s="246"/>
      <c r="X289" s="246"/>
      <c r="Y289" s="246"/>
      <c r="Z289" s="246"/>
      <c r="AA289" s="246"/>
      <c r="AB289" s="246"/>
      <c r="AC289" s="246"/>
      <c r="AD289" s="246"/>
      <c r="AE289" s="246"/>
      <c r="AF289" s="246"/>
      <c r="AG289" s="246"/>
      <c r="AH289" s="246"/>
      <c r="AI289" s="246"/>
      <c r="AJ289" s="246"/>
      <c r="AK289" s="246"/>
      <c r="AL289" s="246"/>
      <c r="AM289" s="246"/>
      <c r="AN289" s="246"/>
      <c r="AO289" s="246"/>
      <c r="AP289" s="246"/>
      <c r="AQ289" s="246"/>
      <c r="AR289" s="246"/>
      <c r="AS289" s="246"/>
      <c r="AT289" s="246"/>
      <c r="AU289" s="246"/>
      <c r="AV289" s="246"/>
      <c r="AW289" s="246"/>
      <c r="AX289" s="246"/>
      <c r="AY289" s="246"/>
      <c r="AZ289" s="246"/>
      <c r="BA289" s="246"/>
      <c r="BB289" s="246"/>
      <c r="BC289" s="246"/>
      <c r="BD289" s="246"/>
      <c r="BE289" s="246"/>
      <c r="BF289" s="246"/>
      <c r="BG289" s="246"/>
      <c r="BH289" s="246"/>
      <c r="BI289" s="246"/>
      <c r="BJ289" s="246"/>
      <c r="BK289" s="246"/>
      <c r="BL289" s="246"/>
      <c r="BM289" s="246"/>
      <c r="BN289" s="246"/>
      <c r="BO289" s="246"/>
      <c r="BP289" s="246"/>
      <c r="BQ289" s="246"/>
      <c r="BR289" s="246"/>
      <c r="BS289" s="246"/>
      <c r="BT289" s="246"/>
      <c r="BU289" s="246"/>
      <c r="BV289" s="246"/>
      <c r="BW289" s="246"/>
      <c r="BX289" s="246"/>
      <c r="BY289" s="246"/>
      <c r="BZ289" s="246"/>
      <c r="CA289" s="246"/>
      <c r="CB289" s="246"/>
      <c r="CC289" s="246"/>
      <c r="CD289" s="246"/>
      <c r="CE289" s="246"/>
      <c r="CF289" s="246"/>
      <c r="CG289" s="246"/>
      <c r="CH289" s="246"/>
      <c r="CI289" s="246"/>
      <c r="CJ289" s="246"/>
      <c r="CK289" s="246"/>
      <c r="CL289" s="246"/>
      <c r="CM289" s="246"/>
      <c r="CN289" s="246"/>
      <c r="CO289" s="246"/>
      <c r="CP289" s="246"/>
      <c r="CQ289" s="246"/>
      <c r="CR289" s="246"/>
      <c r="CS289" s="246"/>
      <c r="CT289" s="246"/>
      <c r="CU289" s="246"/>
      <c r="CV289" s="246"/>
      <c r="CW289" s="246"/>
      <c r="CX289" s="246"/>
      <c r="CY289" s="246"/>
      <c r="CZ289" s="246"/>
      <c r="DA289" s="246"/>
      <c r="DB289" s="246"/>
      <c r="DC289" s="246"/>
      <c r="DD289" s="246"/>
      <c r="DE289" s="246"/>
      <c r="DF289" s="246"/>
      <c r="DG289" s="246"/>
      <c r="DH289" s="246"/>
      <c r="DI289" s="246"/>
      <c r="DJ289" s="246"/>
      <c r="DK289" s="246"/>
      <c r="DL289" s="246"/>
      <c r="DM289" s="246"/>
      <c r="DN289" s="246"/>
      <c r="DO289" s="246"/>
      <c r="DP289" s="246"/>
      <c r="DQ289" s="246"/>
      <c r="DR289" s="246"/>
      <c r="DS289" s="246"/>
      <c r="DT289" s="246"/>
      <c r="DU289" s="246"/>
      <c r="DV289" s="246"/>
      <c r="DW289" s="246"/>
      <c r="DX289" s="246"/>
      <c r="DY289" s="246"/>
      <c r="DZ289" s="246"/>
      <c r="EA289" s="246"/>
      <c r="EB289" s="246"/>
      <c r="EC289" s="246"/>
      <c r="ED289" s="246"/>
      <c r="EE289" s="246"/>
      <c r="EF289" s="246"/>
      <c r="EG289" s="246"/>
      <c r="EH289" s="246"/>
      <c r="EI289" s="246"/>
      <c r="EJ289" s="246"/>
      <c r="EK289" s="246"/>
      <c r="EL289" s="246"/>
      <c r="EM289" s="246"/>
      <c r="EN289" s="246"/>
      <c r="EO289" s="246"/>
      <c r="EP289" s="246"/>
      <c r="EQ289" s="246"/>
      <c r="ER289" s="246"/>
      <c r="ES289" s="246"/>
      <c r="ET289" s="246"/>
      <c r="EU289" s="246"/>
      <c r="EV289" s="246"/>
      <c r="EW289" s="246"/>
      <c r="EX289" s="246"/>
      <c r="EY289" s="246"/>
      <c r="EZ289" s="246"/>
      <c r="FA289" s="246"/>
      <c r="FB289" s="246"/>
      <c r="FC289" s="246"/>
      <c r="FD289" s="246"/>
      <c r="FE289" s="246"/>
      <c r="FF289" s="246"/>
      <c r="FG289" s="246"/>
      <c r="FH289" s="246"/>
      <c r="FI289" s="246"/>
      <c r="FJ289" s="246"/>
      <c r="FK289" s="246"/>
      <c r="FL289" s="246"/>
      <c r="FM289" s="246"/>
      <c r="FN289" s="246"/>
      <c r="FO289" s="246"/>
      <c r="FP289" s="246"/>
      <c r="FQ289" s="246"/>
      <c r="FR289" s="246"/>
      <c r="FS289" s="246"/>
      <c r="FT289" s="246"/>
      <c r="FU289" s="246"/>
      <c r="FV289" s="246"/>
      <c r="FW289" s="246"/>
      <c r="FX289" s="246"/>
      <c r="FY289" s="246"/>
      <c r="FZ289" s="246"/>
      <c r="GA289" s="246"/>
      <c r="GB289" s="246"/>
      <c r="GC289" s="246"/>
      <c r="GD289" s="246"/>
      <c r="GE289" s="246"/>
      <c r="GF289" s="246"/>
      <c r="GG289" s="246"/>
      <c r="GH289" s="246"/>
      <c r="GI289" s="246"/>
      <c r="GJ289" s="246"/>
      <c r="GK289" s="246"/>
      <c r="GL289" s="246"/>
      <c r="GM289" s="246"/>
      <c r="GN289" s="246"/>
      <c r="GO289" s="246"/>
      <c r="GP289" s="246"/>
      <c r="GQ289" s="246"/>
      <c r="GR289" s="246"/>
      <c r="GS289" s="246"/>
      <c r="GT289" s="246"/>
      <c r="GU289" s="246"/>
      <c r="GV289" s="246"/>
      <c r="GW289" s="246"/>
      <c r="GX289" s="246"/>
      <c r="GY289" s="246"/>
      <c r="GZ289" s="246"/>
      <c r="HA289" s="246"/>
      <c r="HB289" s="246"/>
      <c r="HC289" s="246"/>
      <c r="HD289" s="246"/>
      <c r="HE289" s="246"/>
      <c r="HF289" s="246"/>
      <c r="HG289" s="246"/>
      <c r="HH289" s="246"/>
      <c r="HI289" s="246"/>
      <c r="HJ289" s="246"/>
      <c r="HK289" s="246"/>
      <c r="HL289" s="246"/>
      <c r="HM289" s="246"/>
      <c r="HN289" s="246"/>
      <c r="HO289" s="246"/>
      <c r="HP289" s="246"/>
      <c r="HQ289" s="246"/>
      <c r="HR289" s="246"/>
      <c r="HS289" s="246"/>
      <c r="HT289" s="246"/>
      <c r="HU289" s="246"/>
      <c r="HV289" s="246"/>
      <c r="HW289" s="246"/>
      <c r="HX289" s="246"/>
      <c r="HY289" s="246"/>
      <c r="HZ289" s="246"/>
      <c r="IA289" s="246"/>
      <c r="IB289" s="246"/>
      <c r="IC289" s="246"/>
      <c r="ID289" s="246"/>
      <c r="IE289" s="246"/>
      <c r="IF289" s="246"/>
      <c r="IG289" s="246"/>
      <c r="IH289" s="246"/>
      <c r="II289" s="246"/>
      <c r="IJ289" s="246"/>
      <c r="IK289" s="246"/>
      <c r="IL289" s="246"/>
      <c r="IM289" s="246"/>
      <c r="IN289" s="246"/>
      <c r="IO289" s="246"/>
      <c r="IP289" s="246"/>
      <c r="IQ289" s="246"/>
      <c r="IR289" s="246"/>
      <c r="IS289" s="246"/>
      <c r="IT289" s="246"/>
      <c r="IU289" s="246"/>
      <c r="IV289" s="246"/>
    </row>
    <row r="290" spans="1:256" s="251" customFormat="1" ht="13" customHeight="1">
      <c r="A290" s="252" t="s">
        <v>513</v>
      </c>
      <c r="B290" s="251">
        <v>2.71</v>
      </c>
      <c r="C290" s="251">
        <v>2.71</v>
      </c>
      <c r="D290" s="251">
        <v>1</v>
      </c>
      <c r="E290" s="251">
        <v>1.02</v>
      </c>
      <c r="F290" s="251" t="s">
        <v>18</v>
      </c>
      <c r="G290" s="251">
        <v>5</v>
      </c>
      <c r="H290" s="252">
        <v>1</v>
      </c>
      <c r="I290" s="252"/>
      <c r="J290" s="82" t="s">
        <v>457</v>
      </c>
      <c r="K290" s="63">
        <v>2.6</v>
      </c>
      <c r="L290" s="63">
        <v>3.2</v>
      </c>
      <c r="M290" s="63">
        <v>2</v>
      </c>
      <c r="N290" s="63">
        <v>1.1088888889999999</v>
      </c>
      <c r="O290" s="63">
        <v>1.3048579</v>
      </c>
      <c r="P290" s="63">
        <v>13</v>
      </c>
      <c r="Q290" s="82">
        <v>1</v>
      </c>
      <c r="R290" s="246"/>
      <c r="S290" s="252"/>
      <c r="T290" s="252"/>
      <c r="U290" s="252"/>
      <c r="V290" s="252"/>
      <c r="W290" s="252"/>
      <c r="X290" s="252"/>
      <c r="Y290" s="252"/>
      <c r="Z290" s="252"/>
      <c r="AA290" s="252"/>
      <c r="AB290" s="252"/>
      <c r="AC290" s="252"/>
      <c r="AD290" s="252"/>
      <c r="AE290" s="252"/>
      <c r="AF290" s="252"/>
      <c r="AG290" s="252"/>
      <c r="AH290" s="252"/>
      <c r="AI290" s="252"/>
      <c r="AJ290" s="252"/>
      <c r="AK290" s="252"/>
      <c r="AL290" s="252"/>
      <c r="AM290" s="252"/>
      <c r="AN290" s="252"/>
      <c r="AO290" s="252"/>
      <c r="AP290" s="252"/>
      <c r="AQ290" s="252"/>
      <c r="AR290" s="252"/>
      <c r="AS290" s="252"/>
      <c r="AT290" s="252"/>
      <c r="AU290" s="252"/>
      <c r="AV290" s="252"/>
      <c r="AW290" s="252"/>
      <c r="AX290" s="252"/>
      <c r="AY290" s="252"/>
      <c r="AZ290" s="252"/>
      <c r="BA290" s="252"/>
      <c r="BB290" s="252"/>
      <c r="BC290" s="252"/>
      <c r="BD290" s="252"/>
      <c r="BE290" s="252"/>
      <c r="BF290" s="252"/>
      <c r="BG290" s="252"/>
      <c r="BH290" s="252"/>
      <c r="BI290" s="252"/>
      <c r="BJ290" s="252"/>
      <c r="BK290" s="252"/>
      <c r="BL290" s="252"/>
      <c r="BM290" s="252"/>
      <c r="BN290" s="252"/>
      <c r="BO290" s="252"/>
      <c r="BP290" s="252"/>
      <c r="BQ290" s="252"/>
      <c r="BR290" s="252"/>
      <c r="BS290" s="252"/>
      <c r="BT290" s="252"/>
      <c r="BU290" s="252"/>
      <c r="BV290" s="252"/>
      <c r="BW290" s="252"/>
      <c r="BX290" s="252"/>
      <c r="BY290" s="252"/>
      <c r="BZ290" s="252"/>
      <c r="CA290" s="252"/>
      <c r="CB290" s="252"/>
      <c r="CC290" s="252"/>
      <c r="CD290" s="252"/>
      <c r="CE290" s="252"/>
      <c r="CF290" s="252"/>
      <c r="CG290" s="252"/>
      <c r="CH290" s="252"/>
      <c r="CI290" s="252"/>
      <c r="CJ290" s="252"/>
      <c r="CK290" s="252"/>
      <c r="CL290" s="252"/>
      <c r="CM290" s="252"/>
      <c r="CN290" s="252"/>
      <c r="CO290" s="252"/>
      <c r="CP290" s="252"/>
      <c r="CQ290" s="252"/>
      <c r="CR290" s="252"/>
      <c r="CS290" s="252"/>
      <c r="CT290" s="252"/>
      <c r="CU290" s="252"/>
      <c r="CV290" s="252"/>
      <c r="CW290" s="252"/>
      <c r="CX290" s="252"/>
      <c r="CY290" s="252"/>
      <c r="CZ290" s="252"/>
      <c r="DA290" s="252"/>
      <c r="DB290" s="252"/>
      <c r="DC290" s="252"/>
      <c r="DD290" s="252"/>
      <c r="DE290" s="252"/>
      <c r="DF290" s="252"/>
      <c r="DG290" s="252"/>
      <c r="DH290" s="252"/>
      <c r="DI290" s="252"/>
      <c r="DJ290" s="252"/>
      <c r="DK290" s="252"/>
      <c r="DL290" s="252"/>
      <c r="DM290" s="252"/>
      <c r="DN290" s="252"/>
      <c r="DO290" s="252"/>
      <c r="DP290" s="252"/>
      <c r="DQ290" s="252"/>
      <c r="DR290" s="252"/>
      <c r="DS290" s="252"/>
      <c r="DT290" s="252"/>
      <c r="DU290" s="252"/>
      <c r="DV290" s="252"/>
      <c r="DW290" s="252"/>
      <c r="DX290" s="252"/>
      <c r="DY290" s="252"/>
      <c r="DZ290" s="252"/>
      <c r="EA290" s="252"/>
      <c r="EB290" s="252"/>
      <c r="EC290" s="252"/>
      <c r="ED290" s="252"/>
      <c r="EE290" s="252"/>
      <c r="EF290" s="252"/>
      <c r="EG290" s="252"/>
      <c r="EH290" s="252"/>
      <c r="EI290" s="252"/>
      <c r="EJ290" s="252"/>
      <c r="EK290" s="252"/>
      <c r="EL290" s="252"/>
      <c r="EM290" s="252"/>
      <c r="EN290" s="252"/>
      <c r="EO290" s="252"/>
      <c r="EP290" s="252"/>
      <c r="EQ290" s="252"/>
      <c r="ER290" s="252"/>
      <c r="ES290" s="252"/>
      <c r="ET290" s="252"/>
      <c r="EU290" s="252"/>
      <c r="EV290" s="252"/>
      <c r="EW290" s="252"/>
      <c r="EX290" s="252"/>
      <c r="EY290" s="252"/>
      <c r="EZ290" s="252"/>
      <c r="FA290" s="252"/>
      <c r="FB290" s="252"/>
      <c r="FC290" s="252"/>
      <c r="FD290" s="252"/>
      <c r="FE290" s="252"/>
      <c r="FF290" s="252"/>
      <c r="FG290" s="252"/>
      <c r="FH290" s="252"/>
      <c r="FI290" s="252"/>
      <c r="FJ290" s="252"/>
      <c r="FK290" s="252"/>
      <c r="FL290" s="252"/>
      <c r="FM290" s="252"/>
      <c r="FN290" s="252"/>
      <c r="FO290" s="252"/>
      <c r="FP290" s="252"/>
      <c r="FQ290" s="252"/>
      <c r="FR290" s="252"/>
      <c r="FS290" s="252"/>
      <c r="FT290" s="252"/>
      <c r="FU290" s="252"/>
      <c r="FV290" s="252"/>
      <c r="FW290" s="252"/>
      <c r="FX290" s="252"/>
      <c r="FY290" s="252"/>
      <c r="FZ290" s="252"/>
      <c r="GA290" s="252"/>
      <c r="GB290" s="252"/>
      <c r="GC290" s="252"/>
      <c r="GD290" s="252"/>
      <c r="GE290" s="252"/>
      <c r="GF290" s="252"/>
      <c r="GG290" s="252"/>
      <c r="GH290" s="252"/>
      <c r="GI290" s="252"/>
      <c r="GJ290" s="252"/>
      <c r="GK290" s="252"/>
      <c r="GL290" s="252"/>
      <c r="GM290" s="252"/>
      <c r="GN290" s="252"/>
      <c r="GO290" s="252"/>
      <c r="GP290" s="252"/>
      <c r="GQ290" s="252"/>
      <c r="GR290" s="252"/>
      <c r="GS290" s="252"/>
      <c r="GT290" s="252"/>
      <c r="GU290" s="252"/>
      <c r="GV290" s="252"/>
      <c r="GW290" s="252"/>
      <c r="GX290" s="252"/>
      <c r="GY290" s="252"/>
      <c r="GZ290" s="252"/>
      <c r="HA290" s="252"/>
      <c r="HB290" s="252"/>
      <c r="HC290" s="252"/>
      <c r="HD290" s="252"/>
      <c r="HE290" s="252"/>
      <c r="HF290" s="252"/>
      <c r="HG290" s="252"/>
      <c r="HH290" s="252"/>
      <c r="HI290" s="252"/>
      <c r="HJ290" s="252"/>
      <c r="HK290" s="252"/>
      <c r="HL290" s="252"/>
      <c r="HM290" s="252"/>
      <c r="HN290" s="252"/>
      <c r="HO290" s="252"/>
      <c r="HP290" s="252"/>
      <c r="HQ290" s="252"/>
      <c r="HR290" s="252"/>
      <c r="HS290" s="252"/>
      <c r="HT290" s="252"/>
      <c r="HU290" s="252"/>
      <c r="HV290" s="252"/>
      <c r="HW290" s="252"/>
      <c r="HX290" s="252"/>
      <c r="HY290" s="252"/>
      <c r="HZ290" s="252"/>
      <c r="IA290" s="252"/>
      <c r="IB290" s="252"/>
      <c r="IC290" s="252"/>
      <c r="ID290" s="252"/>
      <c r="IE290" s="252"/>
      <c r="IF290" s="252"/>
      <c r="IG290" s="252"/>
      <c r="IH290" s="252"/>
      <c r="II290" s="252"/>
      <c r="IJ290" s="252"/>
      <c r="IK290" s="252"/>
      <c r="IL290" s="252"/>
      <c r="IM290" s="252"/>
      <c r="IN290" s="252"/>
      <c r="IO290" s="252"/>
      <c r="IP290" s="252"/>
      <c r="IQ290" s="252"/>
      <c r="IR290" s="252"/>
      <c r="IS290" s="252"/>
      <c r="IT290" s="252"/>
      <c r="IU290" s="252"/>
      <c r="IV290" s="252"/>
    </row>
    <row r="291" spans="1:256" s="251" customFormat="1" ht="13" customHeight="1">
      <c r="A291" s="246" t="s">
        <v>513</v>
      </c>
      <c r="B291" s="251">
        <v>2.6</v>
      </c>
      <c r="C291" s="251">
        <v>4.25</v>
      </c>
      <c r="D291" s="251">
        <v>3</v>
      </c>
      <c r="E291" s="251">
        <v>1.3</v>
      </c>
      <c r="F291" s="251">
        <v>1.7782608099999999</v>
      </c>
      <c r="G291" s="251">
        <v>16</v>
      </c>
      <c r="H291" s="246">
        <v>6</v>
      </c>
      <c r="I291" s="246"/>
      <c r="J291" s="246"/>
      <c r="K291" s="246"/>
      <c r="L291" s="246"/>
      <c r="M291" s="246"/>
      <c r="N291" s="246"/>
      <c r="O291" s="246"/>
      <c r="P291" s="246"/>
      <c r="Q291" s="246"/>
      <c r="R291" s="246"/>
      <c r="S291" s="246"/>
      <c r="T291" s="246"/>
      <c r="U291" s="246"/>
      <c r="V291" s="246"/>
      <c r="W291" s="246"/>
      <c r="X291" s="246"/>
      <c r="Y291" s="246"/>
      <c r="Z291" s="246"/>
      <c r="AA291" s="246"/>
      <c r="AB291" s="246"/>
      <c r="AC291" s="246"/>
      <c r="AD291" s="246"/>
      <c r="AE291" s="246"/>
      <c r="AF291" s="246"/>
      <c r="AG291" s="246"/>
      <c r="AH291" s="246"/>
      <c r="AI291" s="246"/>
      <c r="AJ291" s="246"/>
      <c r="AK291" s="246"/>
      <c r="AL291" s="246"/>
      <c r="AM291" s="246"/>
      <c r="AN291" s="246"/>
      <c r="AO291" s="246"/>
      <c r="AP291" s="246"/>
      <c r="AQ291" s="246"/>
      <c r="AR291" s="246"/>
      <c r="AS291" s="246"/>
      <c r="AT291" s="246"/>
      <c r="AU291" s="246"/>
      <c r="AV291" s="246"/>
      <c r="AW291" s="246"/>
      <c r="AX291" s="246"/>
      <c r="AY291" s="246"/>
      <c r="AZ291" s="246"/>
      <c r="BA291" s="246"/>
      <c r="BB291" s="246"/>
      <c r="BC291" s="246"/>
      <c r="BD291" s="246"/>
      <c r="BE291" s="246"/>
      <c r="BF291" s="246"/>
      <c r="BG291" s="246"/>
      <c r="BH291" s="246"/>
      <c r="BI291" s="246"/>
      <c r="BJ291" s="246"/>
      <c r="BK291" s="246"/>
      <c r="BL291" s="246"/>
      <c r="BM291" s="246"/>
      <c r="BN291" s="246"/>
      <c r="BO291" s="246"/>
      <c r="BP291" s="246"/>
      <c r="BQ291" s="246"/>
      <c r="BR291" s="246"/>
      <c r="BS291" s="246"/>
      <c r="BT291" s="246"/>
      <c r="BU291" s="246"/>
      <c r="BV291" s="246"/>
      <c r="BW291" s="246"/>
      <c r="BX291" s="246"/>
      <c r="BY291" s="246"/>
      <c r="BZ291" s="246"/>
      <c r="CA291" s="246"/>
      <c r="CB291" s="246"/>
      <c r="CC291" s="246"/>
      <c r="CD291" s="246"/>
      <c r="CE291" s="246"/>
      <c r="CF291" s="246"/>
      <c r="CG291" s="246"/>
      <c r="CH291" s="246"/>
      <c r="CI291" s="246"/>
      <c r="CJ291" s="246"/>
      <c r="CK291" s="246"/>
      <c r="CL291" s="246"/>
      <c r="CM291" s="246"/>
      <c r="CN291" s="246"/>
      <c r="CO291" s="246"/>
      <c r="CP291" s="246"/>
      <c r="CQ291" s="246"/>
      <c r="CR291" s="246"/>
      <c r="CS291" s="246"/>
      <c r="CT291" s="246"/>
      <c r="CU291" s="246"/>
      <c r="CV291" s="246"/>
      <c r="CW291" s="246"/>
      <c r="CX291" s="246"/>
      <c r="CY291" s="246"/>
      <c r="CZ291" s="246"/>
      <c r="DA291" s="246"/>
      <c r="DB291" s="246"/>
      <c r="DC291" s="246"/>
      <c r="DD291" s="246"/>
      <c r="DE291" s="246"/>
      <c r="DF291" s="246"/>
      <c r="DG291" s="246"/>
      <c r="DH291" s="246"/>
      <c r="DI291" s="246"/>
      <c r="DJ291" s="246"/>
      <c r="DK291" s="246"/>
      <c r="DL291" s="246"/>
      <c r="DM291" s="246"/>
      <c r="DN291" s="246"/>
      <c r="DO291" s="246"/>
      <c r="DP291" s="246"/>
      <c r="DQ291" s="246"/>
      <c r="DR291" s="246"/>
      <c r="DS291" s="246"/>
      <c r="DT291" s="246"/>
      <c r="DU291" s="246"/>
      <c r="DV291" s="246"/>
      <c r="DW291" s="246"/>
      <c r="DX291" s="246"/>
      <c r="DY291" s="246"/>
      <c r="DZ291" s="246"/>
      <c r="EA291" s="246"/>
      <c r="EB291" s="246"/>
      <c r="EC291" s="246"/>
      <c r="ED291" s="246"/>
      <c r="EE291" s="246"/>
      <c r="EF291" s="246"/>
      <c r="EG291" s="246"/>
      <c r="EH291" s="246"/>
      <c r="EI291" s="246"/>
      <c r="EJ291" s="246"/>
      <c r="EK291" s="246"/>
      <c r="EL291" s="246"/>
      <c r="EM291" s="246"/>
      <c r="EN291" s="246"/>
      <c r="EO291" s="246"/>
      <c r="EP291" s="246"/>
      <c r="EQ291" s="246"/>
      <c r="ER291" s="246"/>
      <c r="ES291" s="246"/>
      <c r="ET291" s="246"/>
      <c r="EU291" s="246"/>
      <c r="EV291" s="246"/>
      <c r="EW291" s="246"/>
      <c r="EX291" s="246"/>
      <c r="EY291" s="246"/>
      <c r="EZ291" s="246"/>
      <c r="FA291" s="246"/>
      <c r="FB291" s="246"/>
      <c r="FC291" s="246"/>
      <c r="FD291" s="246"/>
      <c r="FE291" s="246"/>
      <c r="FF291" s="246"/>
      <c r="FG291" s="246"/>
      <c r="FH291" s="246"/>
      <c r="FI291" s="246"/>
      <c r="FJ291" s="246"/>
      <c r="FK291" s="246"/>
      <c r="FL291" s="246"/>
      <c r="FM291" s="246"/>
      <c r="FN291" s="246"/>
      <c r="FO291" s="246"/>
      <c r="FP291" s="246"/>
      <c r="FQ291" s="246"/>
      <c r="FR291" s="246"/>
      <c r="FS291" s="246"/>
      <c r="FT291" s="246"/>
      <c r="FU291" s="246"/>
      <c r="FV291" s="246"/>
      <c r="FW291" s="246"/>
      <c r="FX291" s="246"/>
      <c r="FY291" s="246"/>
      <c r="FZ291" s="246"/>
      <c r="GA291" s="246"/>
      <c r="GB291" s="246"/>
      <c r="GC291" s="246"/>
      <c r="GD291" s="246"/>
      <c r="GE291" s="246"/>
      <c r="GF291" s="246"/>
      <c r="GG291" s="246"/>
      <c r="GH291" s="246"/>
      <c r="GI291" s="246"/>
      <c r="GJ291" s="246"/>
      <c r="GK291" s="246"/>
      <c r="GL291" s="246"/>
      <c r="GM291" s="246"/>
      <c r="GN291" s="246"/>
      <c r="GO291" s="246"/>
      <c r="GP291" s="246"/>
      <c r="GQ291" s="246"/>
      <c r="GR291" s="246"/>
      <c r="GS291" s="246"/>
      <c r="GT291" s="246"/>
      <c r="GU291" s="246"/>
      <c r="GV291" s="246"/>
      <c r="GW291" s="246"/>
      <c r="GX291" s="246"/>
      <c r="GY291" s="246"/>
      <c r="GZ291" s="246"/>
      <c r="HA291" s="246"/>
      <c r="HB291" s="246"/>
      <c r="HC291" s="246"/>
      <c r="HD291" s="246"/>
      <c r="HE291" s="246"/>
      <c r="HF291" s="246"/>
      <c r="HG291" s="246"/>
      <c r="HH291" s="246"/>
      <c r="HI291" s="246"/>
      <c r="HJ291" s="246"/>
      <c r="HK291" s="246"/>
      <c r="HL291" s="246"/>
      <c r="HM291" s="246"/>
      <c r="HN291" s="246"/>
      <c r="HO291" s="246"/>
      <c r="HP291" s="246"/>
      <c r="HQ291" s="246"/>
      <c r="HR291" s="246"/>
      <c r="HS291" s="246"/>
      <c r="HT291" s="246"/>
      <c r="HU291" s="246"/>
      <c r="HV291" s="246"/>
      <c r="HW291" s="246"/>
      <c r="HX291" s="246"/>
      <c r="HY291" s="246"/>
      <c r="HZ291" s="246"/>
      <c r="IA291" s="246"/>
      <c r="IB291" s="246"/>
      <c r="IC291" s="246"/>
      <c r="ID291" s="246"/>
      <c r="IE291" s="246"/>
      <c r="IF291" s="246"/>
      <c r="IG291" s="246"/>
      <c r="IH291" s="246"/>
      <c r="II291" s="246"/>
      <c r="IJ291" s="246"/>
      <c r="IK291" s="246"/>
      <c r="IL291" s="246"/>
      <c r="IM291" s="246"/>
      <c r="IN291" s="246"/>
      <c r="IO291" s="246"/>
      <c r="IP291" s="246"/>
      <c r="IQ291" s="246"/>
      <c r="IR291" s="246"/>
      <c r="IS291" s="246"/>
      <c r="IT291" s="246"/>
      <c r="IU291" s="246"/>
      <c r="IV291" s="246"/>
    </row>
    <row r="292" spans="1:256" s="251" customFormat="1" ht="13" customHeight="1">
      <c r="A292" s="246" t="s">
        <v>513</v>
      </c>
      <c r="B292" s="251">
        <v>3.85</v>
      </c>
      <c r="C292" s="251">
        <v>6.35</v>
      </c>
      <c r="D292" s="251">
        <v>3</v>
      </c>
      <c r="E292" s="251">
        <v>1.36111111</v>
      </c>
      <c r="F292" s="251">
        <v>1.3427670300000001</v>
      </c>
      <c r="G292" s="251">
        <v>26</v>
      </c>
      <c r="H292" s="246">
        <v>13</v>
      </c>
      <c r="I292" s="246"/>
      <c r="J292" s="246"/>
      <c r="K292" s="246"/>
      <c r="L292" s="246"/>
      <c r="M292" s="246"/>
      <c r="N292" s="246"/>
      <c r="O292" s="246"/>
      <c r="P292" s="246"/>
      <c r="Q292" s="246"/>
      <c r="R292" s="246"/>
      <c r="S292" s="246"/>
      <c r="T292" s="246"/>
      <c r="U292" s="246"/>
      <c r="V292" s="246"/>
      <c r="W292" s="246"/>
      <c r="X292" s="246"/>
      <c r="Y292" s="246"/>
      <c r="Z292" s="246"/>
      <c r="AA292" s="246"/>
      <c r="AB292" s="246"/>
      <c r="AC292" s="246"/>
      <c r="AD292" s="246"/>
      <c r="AE292" s="246"/>
      <c r="AF292" s="246"/>
      <c r="AG292" s="246"/>
      <c r="AH292" s="246"/>
      <c r="AI292" s="246"/>
      <c r="AJ292" s="246"/>
      <c r="AK292" s="246"/>
      <c r="AL292" s="246"/>
      <c r="AM292" s="246"/>
      <c r="AN292" s="246"/>
      <c r="AO292" s="246"/>
      <c r="AP292" s="246"/>
      <c r="AQ292" s="246"/>
      <c r="AR292" s="246"/>
      <c r="AS292" s="246"/>
      <c r="AT292" s="246"/>
      <c r="AU292" s="246"/>
      <c r="AV292" s="246"/>
      <c r="AW292" s="246"/>
      <c r="AX292" s="246"/>
      <c r="AY292" s="246"/>
      <c r="AZ292" s="246"/>
      <c r="BA292" s="246"/>
      <c r="BB292" s="246"/>
      <c r="BC292" s="246"/>
      <c r="BD292" s="246"/>
      <c r="BE292" s="246"/>
      <c r="BF292" s="246"/>
      <c r="BG292" s="246"/>
      <c r="BH292" s="246"/>
      <c r="BI292" s="246"/>
      <c r="BJ292" s="246"/>
      <c r="BK292" s="246"/>
      <c r="BL292" s="246"/>
      <c r="BM292" s="246"/>
      <c r="BN292" s="246"/>
      <c r="BO292" s="246"/>
      <c r="BP292" s="246"/>
      <c r="BQ292" s="246"/>
      <c r="BR292" s="246"/>
      <c r="BS292" s="246"/>
      <c r="BT292" s="246"/>
      <c r="BU292" s="246"/>
      <c r="BV292" s="246"/>
      <c r="BW292" s="246"/>
      <c r="BX292" s="246"/>
      <c r="BY292" s="246"/>
      <c r="BZ292" s="246"/>
      <c r="CA292" s="246"/>
      <c r="CB292" s="246"/>
      <c r="CC292" s="246"/>
      <c r="CD292" s="246"/>
      <c r="CE292" s="246"/>
      <c r="CF292" s="246"/>
      <c r="CG292" s="246"/>
      <c r="CH292" s="246"/>
      <c r="CI292" s="246"/>
      <c r="CJ292" s="246"/>
      <c r="CK292" s="246"/>
      <c r="CL292" s="246"/>
      <c r="CM292" s="246"/>
      <c r="CN292" s="246"/>
      <c r="CO292" s="246"/>
      <c r="CP292" s="246"/>
      <c r="CQ292" s="246"/>
      <c r="CR292" s="246"/>
      <c r="CS292" s="246"/>
      <c r="CT292" s="246"/>
      <c r="CU292" s="246"/>
      <c r="CV292" s="246"/>
      <c r="CW292" s="246"/>
      <c r="CX292" s="246"/>
      <c r="CY292" s="246"/>
      <c r="CZ292" s="246"/>
      <c r="DA292" s="246"/>
      <c r="DB292" s="246"/>
      <c r="DC292" s="246"/>
      <c r="DD292" s="246"/>
      <c r="DE292" s="246"/>
      <c r="DF292" s="246"/>
      <c r="DG292" s="246"/>
      <c r="DH292" s="246"/>
      <c r="DI292" s="246"/>
      <c r="DJ292" s="246"/>
      <c r="DK292" s="246"/>
      <c r="DL292" s="246"/>
      <c r="DM292" s="246"/>
      <c r="DN292" s="246"/>
      <c r="DO292" s="246"/>
      <c r="DP292" s="246"/>
      <c r="DQ292" s="246"/>
      <c r="DR292" s="246"/>
      <c r="DS292" s="246"/>
      <c r="DT292" s="246"/>
      <c r="DU292" s="246"/>
      <c r="DV292" s="246"/>
      <c r="DW292" s="246"/>
      <c r="DX292" s="246"/>
      <c r="DY292" s="246"/>
      <c r="DZ292" s="246"/>
      <c r="EA292" s="246"/>
      <c r="EB292" s="246"/>
      <c r="EC292" s="246"/>
      <c r="ED292" s="246"/>
      <c r="EE292" s="246"/>
      <c r="EF292" s="246"/>
      <c r="EG292" s="246"/>
      <c r="EH292" s="246"/>
      <c r="EI292" s="246"/>
      <c r="EJ292" s="246"/>
      <c r="EK292" s="246"/>
      <c r="EL292" s="246"/>
      <c r="EM292" s="246"/>
      <c r="EN292" s="246"/>
      <c r="EO292" s="246"/>
      <c r="EP292" s="246"/>
      <c r="EQ292" s="246"/>
      <c r="ER292" s="246"/>
      <c r="ES292" s="246"/>
      <c r="ET292" s="246"/>
      <c r="EU292" s="246"/>
      <c r="EV292" s="246"/>
      <c r="EW292" s="246"/>
      <c r="EX292" s="246"/>
      <c r="EY292" s="246"/>
      <c r="EZ292" s="246"/>
      <c r="FA292" s="246"/>
      <c r="FB292" s="246"/>
      <c r="FC292" s="246"/>
      <c r="FD292" s="246"/>
      <c r="FE292" s="246"/>
      <c r="FF292" s="246"/>
      <c r="FG292" s="246"/>
      <c r="FH292" s="246"/>
      <c r="FI292" s="246"/>
      <c r="FJ292" s="246"/>
      <c r="FK292" s="246"/>
      <c r="FL292" s="246"/>
      <c r="FM292" s="246"/>
      <c r="FN292" s="246"/>
      <c r="FO292" s="246"/>
      <c r="FP292" s="246"/>
      <c r="FQ292" s="246"/>
      <c r="FR292" s="246"/>
      <c r="FS292" s="246"/>
      <c r="FT292" s="246"/>
      <c r="FU292" s="246"/>
      <c r="FV292" s="246"/>
      <c r="FW292" s="246"/>
      <c r="FX292" s="246"/>
      <c r="FY292" s="246"/>
      <c r="FZ292" s="246"/>
      <c r="GA292" s="246"/>
      <c r="GB292" s="246"/>
      <c r="GC292" s="246"/>
      <c r="GD292" s="246"/>
      <c r="GE292" s="246"/>
      <c r="GF292" s="246"/>
      <c r="GG292" s="246"/>
      <c r="GH292" s="246"/>
      <c r="GI292" s="246"/>
      <c r="GJ292" s="246"/>
      <c r="GK292" s="246"/>
      <c r="GL292" s="246"/>
      <c r="GM292" s="246"/>
      <c r="GN292" s="246"/>
      <c r="GO292" s="246"/>
      <c r="GP292" s="246"/>
      <c r="GQ292" s="246"/>
      <c r="GR292" s="246"/>
      <c r="GS292" s="246"/>
      <c r="GT292" s="246"/>
      <c r="GU292" s="246"/>
      <c r="GV292" s="246"/>
      <c r="GW292" s="246"/>
      <c r="GX292" s="246"/>
      <c r="GY292" s="246"/>
      <c r="GZ292" s="246"/>
      <c r="HA292" s="246"/>
      <c r="HB292" s="246"/>
      <c r="HC292" s="246"/>
      <c r="HD292" s="246"/>
      <c r="HE292" s="246"/>
      <c r="HF292" s="246"/>
      <c r="HG292" s="246"/>
      <c r="HH292" s="246"/>
      <c r="HI292" s="246"/>
      <c r="HJ292" s="246"/>
      <c r="HK292" s="246"/>
      <c r="HL292" s="246"/>
      <c r="HM292" s="246"/>
      <c r="HN292" s="246"/>
      <c r="HO292" s="246"/>
      <c r="HP292" s="246"/>
      <c r="HQ292" s="246"/>
      <c r="HR292" s="246"/>
      <c r="HS292" s="246"/>
      <c r="HT292" s="246"/>
      <c r="HU292" s="246"/>
      <c r="HV292" s="246"/>
      <c r="HW292" s="246"/>
      <c r="HX292" s="246"/>
      <c r="HY292" s="246"/>
      <c r="HZ292" s="246"/>
      <c r="IA292" s="246"/>
      <c r="IB292" s="246"/>
      <c r="IC292" s="246"/>
      <c r="ID292" s="246"/>
      <c r="IE292" s="246"/>
      <c r="IF292" s="246"/>
      <c r="IG292" s="246"/>
      <c r="IH292" s="246"/>
      <c r="II292" s="246"/>
      <c r="IJ292" s="246"/>
      <c r="IK292" s="246"/>
      <c r="IL292" s="246"/>
      <c r="IM292" s="246"/>
      <c r="IN292" s="246"/>
      <c r="IO292" s="246"/>
      <c r="IP292" s="246"/>
      <c r="IQ292" s="246"/>
      <c r="IR292" s="246"/>
      <c r="IS292" s="246"/>
      <c r="IT292" s="246"/>
      <c r="IU292" s="246"/>
      <c r="IV292" s="246"/>
    </row>
    <row r="293" spans="1:256" s="251" customFormat="1" ht="13" customHeight="1">
      <c r="A293" s="246" t="s">
        <v>513</v>
      </c>
      <c r="B293" s="251">
        <v>4.5999999999999996</v>
      </c>
      <c r="C293" s="251">
        <v>6.25</v>
      </c>
      <c r="D293" s="251">
        <v>2</v>
      </c>
      <c r="E293" s="251">
        <v>1.122222222</v>
      </c>
      <c r="F293" s="251">
        <v>0.92467326000000005</v>
      </c>
      <c r="G293" s="246">
        <v>21</v>
      </c>
      <c r="H293" s="246">
        <v>1</v>
      </c>
      <c r="I293" s="246"/>
      <c r="J293" s="246"/>
      <c r="K293" s="246"/>
      <c r="L293" s="246"/>
      <c r="M293" s="246"/>
      <c r="N293" s="246"/>
      <c r="O293" s="246"/>
      <c r="P293" s="246"/>
      <c r="Q293" s="246"/>
      <c r="R293" s="246"/>
      <c r="S293" s="246"/>
      <c r="T293" s="246"/>
      <c r="U293" s="246"/>
      <c r="V293" s="246"/>
      <c r="W293" s="246"/>
      <c r="X293" s="246"/>
      <c r="Y293" s="246"/>
      <c r="Z293" s="246"/>
      <c r="AA293" s="246"/>
      <c r="AB293" s="246"/>
      <c r="AC293" s="246"/>
      <c r="AD293" s="246"/>
      <c r="AE293" s="246"/>
      <c r="AF293" s="246"/>
      <c r="AG293" s="246"/>
      <c r="AH293" s="246"/>
      <c r="AI293" s="246"/>
      <c r="AJ293" s="246"/>
      <c r="AK293" s="246"/>
      <c r="AL293" s="246"/>
      <c r="AM293" s="246"/>
      <c r="AN293" s="246"/>
      <c r="AO293" s="246"/>
      <c r="AP293" s="246"/>
      <c r="AQ293" s="246"/>
      <c r="AR293" s="246"/>
      <c r="AS293" s="246"/>
      <c r="AT293" s="246"/>
      <c r="AU293" s="246"/>
      <c r="AV293" s="246"/>
      <c r="AW293" s="246"/>
      <c r="AX293" s="246"/>
      <c r="AY293" s="246"/>
      <c r="AZ293" s="246"/>
      <c r="BA293" s="246"/>
      <c r="BB293" s="246"/>
      <c r="BC293" s="246"/>
      <c r="BD293" s="246"/>
      <c r="BE293" s="246"/>
      <c r="BF293" s="246"/>
      <c r="BG293" s="246"/>
      <c r="BH293" s="246"/>
      <c r="BI293" s="246"/>
      <c r="BJ293" s="246"/>
      <c r="BK293" s="246"/>
      <c r="BL293" s="246"/>
      <c r="BM293" s="246"/>
      <c r="BN293" s="246"/>
      <c r="BO293" s="246"/>
      <c r="BP293" s="246"/>
      <c r="BQ293" s="246"/>
      <c r="BR293" s="246"/>
      <c r="BS293" s="246"/>
      <c r="BT293" s="246"/>
      <c r="BU293" s="246"/>
      <c r="BV293" s="246"/>
      <c r="BW293" s="246"/>
      <c r="BX293" s="246"/>
      <c r="BY293" s="246"/>
      <c r="BZ293" s="246"/>
      <c r="CA293" s="246"/>
      <c r="CB293" s="246"/>
      <c r="CC293" s="246"/>
      <c r="CD293" s="246"/>
      <c r="CE293" s="246"/>
      <c r="CF293" s="246"/>
      <c r="CG293" s="246"/>
      <c r="CH293" s="246"/>
      <c r="CI293" s="246"/>
      <c r="CJ293" s="246"/>
      <c r="CK293" s="246"/>
      <c r="CL293" s="246"/>
      <c r="CM293" s="246"/>
      <c r="CN293" s="246"/>
      <c r="CO293" s="246"/>
      <c r="CP293" s="246"/>
      <c r="CQ293" s="246"/>
      <c r="CR293" s="246"/>
      <c r="CS293" s="246"/>
      <c r="CT293" s="246"/>
      <c r="CU293" s="246"/>
      <c r="CV293" s="246"/>
      <c r="CW293" s="246"/>
      <c r="CX293" s="246"/>
      <c r="CY293" s="246"/>
      <c r="CZ293" s="246"/>
      <c r="DA293" s="246"/>
      <c r="DB293" s="246"/>
      <c r="DC293" s="246"/>
      <c r="DD293" s="246"/>
      <c r="DE293" s="246"/>
      <c r="DF293" s="246"/>
      <c r="DG293" s="246"/>
      <c r="DH293" s="246"/>
      <c r="DI293" s="246"/>
      <c r="DJ293" s="246"/>
      <c r="DK293" s="246"/>
      <c r="DL293" s="246"/>
      <c r="DM293" s="246"/>
      <c r="DN293" s="246"/>
      <c r="DO293" s="246"/>
      <c r="DP293" s="246"/>
      <c r="DQ293" s="246"/>
      <c r="DR293" s="246"/>
      <c r="DS293" s="246"/>
      <c r="DT293" s="246"/>
      <c r="DU293" s="246"/>
      <c r="DV293" s="246"/>
      <c r="DW293" s="246"/>
      <c r="DX293" s="246"/>
      <c r="DY293" s="246"/>
      <c r="DZ293" s="246"/>
      <c r="EA293" s="246"/>
      <c r="EB293" s="246"/>
      <c r="EC293" s="246"/>
      <c r="ED293" s="246"/>
      <c r="EE293" s="246"/>
      <c r="EF293" s="246"/>
      <c r="EG293" s="246"/>
      <c r="EH293" s="246"/>
      <c r="EI293" s="246"/>
      <c r="EJ293" s="246"/>
      <c r="EK293" s="246"/>
      <c r="EL293" s="246"/>
      <c r="EM293" s="246"/>
      <c r="EN293" s="246"/>
      <c r="EO293" s="246"/>
      <c r="EP293" s="246"/>
      <c r="EQ293" s="246"/>
      <c r="ER293" s="246"/>
      <c r="ES293" s="246"/>
      <c r="ET293" s="246"/>
      <c r="EU293" s="246"/>
      <c r="EV293" s="246"/>
      <c r="EW293" s="246"/>
      <c r="EX293" s="246"/>
      <c r="EY293" s="246"/>
      <c r="EZ293" s="246"/>
      <c r="FA293" s="246"/>
      <c r="FB293" s="246"/>
      <c r="FC293" s="246"/>
      <c r="FD293" s="246"/>
      <c r="FE293" s="246"/>
      <c r="FF293" s="246"/>
      <c r="FG293" s="246"/>
      <c r="FH293" s="246"/>
      <c r="FI293" s="246"/>
      <c r="FJ293" s="246"/>
      <c r="FK293" s="246"/>
      <c r="FL293" s="246"/>
      <c r="FM293" s="246"/>
      <c r="FN293" s="246"/>
      <c r="FO293" s="246"/>
      <c r="FP293" s="246"/>
      <c r="FQ293" s="246"/>
      <c r="FR293" s="246"/>
      <c r="FS293" s="246"/>
      <c r="FT293" s="246"/>
      <c r="FU293" s="246"/>
      <c r="FV293" s="246"/>
      <c r="FW293" s="246"/>
      <c r="FX293" s="246"/>
      <c r="FY293" s="246"/>
      <c r="FZ293" s="246"/>
      <c r="GA293" s="246"/>
      <c r="GB293" s="246"/>
      <c r="GC293" s="246"/>
      <c r="GD293" s="246"/>
      <c r="GE293" s="246"/>
      <c r="GF293" s="246"/>
      <c r="GG293" s="246"/>
      <c r="GH293" s="246"/>
      <c r="GI293" s="246"/>
      <c r="GJ293" s="246"/>
      <c r="GK293" s="246"/>
      <c r="GL293" s="246"/>
      <c r="GM293" s="246"/>
      <c r="GN293" s="246"/>
      <c r="GO293" s="246"/>
      <c r="GP293" s="246"/>
      <c r="GQ293" s="246"/>
      <c r="GR293" s="246"/>
      <c r="GS293" s="246"/>
      <c r="GT293" s="246"/>
      <c r="GU293" s="246"/>
      <c r="GV293" s="246"/>
      <c r="GW293" s="246"/>
      <c r="GX293" s="246"/>
      <c r="GY293" s="246"/>
      <c r="GZ293" s="246"/>
      <c r="HA293" s="246"/>
      <c r="HB293" s="246"/>
      <c r="HC293" s="246"/>
      <c r="HD293" s="246"/>
      <c r="HE293" s="246"/>
      <c r="HF293" s="246"/>
      <c r="HG293" s="246"/>
      <c r="HH293" s="246"/>
      <c r="HI293" s="246"/>
      <c r="HJ293" s="246"/>
      <c r="HK293" s="246"/>
      <c r="HL293" s="246"/>
      <c r="HM293" s="246"/>
      <c r="HN293" s="246"/>
      <c r="HO293" s="246"/>
      <c r="HP293" s="246"/>
      <c r="HQ293" s="246"/>
      <c r="HR293" s="246"/>
      <c r="HS293" s="246"/>
      <c r="HT293" s="246"/>
      <c r="HU293" s="246"/>
      <c r="HV293" s="246"/>
      <c r="HW293" s="246"/>
      <c r="HX293" s="246"/>
      <c r="HY293" s="246"/>
      <c r="HZ293" s="246"/>
      <c r="IA293" s="246"/>
      <c r="IB293" s="246"/>
      <c r="IC293" s="246"/>
      <c r="ID293" s="246"/>
      <c r="IE293" s="246"/>
      <c r="IF293" s="246"/>
      <c r="IG293" s="246"/>
      <c r="IH293" s="246"/>
      <c r="II293" s="246"/>
      <c r="IJ293" s="246"/>
      <c r="IK293" s="246"/>
      <c r="IL293" s="246"/>
      <c r="IM293" s="246"/>
      <c r="IN293" s="246"/>
      <c r="IO293" s="246"/>
      <c r="IP293" s="246"/>
      <c r="IQ293" s="246"/>
      <c r="IR293" s="246"/>
      <c r="IS293" s="246"/>
      <c r="IT293" s="246"/>
      <c r="IU293" s="246"/>
      <c r="IV293" s="246"/>
    </row>
    <row r="294" spans="1:256" s="251" customFormat="1" ht="13" customHeight="1">
      <c r="A294" s="246" t="s">
        <v>513</v>
      </c>
      <c r="B294" s="251">
        <v>2.2000000000000002</v>
      </c>
      <c r="C294" s="251">
        <v>4.8</v>
      </c>
      <c r="D294" s="251">
        <v>3</v>
      </c>
      <c r="E294" s="251">
        <v>1.3125</v>
      </c>
      <c r="F294" s="251">
        <v>1.27118591</v>
      </c>
      <c r="G294" s="251">
        <v>17</v>
      </c>
      <c r="H294" s="246">
        <v>1</v>
      </c>
      <c r="I294" s="246"/>
      <c r="J294" s="252"/>
      <c r="K294" s="252"/>
      <c r="L294" s="252"/>
      <c r="M294" s="252"/>
      <c r="N294" s="252"/>
      <c r="O294" s="252"/>
      <c r="P294" s="252"/>
      <c r="Q294" s="252"/>
      <c r="R294" s="252"/>
      <c r="S294" s="246"/>
      <c r="T294" s="246"/>
      <c r="U294" s="246"/>
      <c r="V294" s="246"/>
      <c r="W294" s="246"/>
      <c r="X294" s="246"/>
      <c r="Y294" s="246"/>
      <c r="Z294" s="246"/>
      <c r="AA294" s="246"/>
      <c r="AB294" s="246"/>
      <c r="AC294" s="246"/>
      <c r="AD294" s="246"/>
      <c r="AE294" s="246"/>
      <c r="AF294" s="246"/>
      <c r="AG294" s="246"/>
      <c r="AH294" s="246"/>
      <c r="AI294" s="246"/>
      <c r="AJ294" s="246"/>
      <c r="AK294" s="246"/>
      <c r="AL294" s="246"/>
      <c r="AM294" s="246"/>
      <c r="AN294" s="246"/>
      <c r="AO294" s="246"/>
      <c r="AP294" s="246"/>
      <c r="AQ294" s="246"/>
      <c r="AR294" s="246"/>
      <c r="AS294" s="246"/>
      <c r="AT294" s="246"/>
      <c r="AU294" s="246"/>
      <c r="AV294" s="246"/>
      <c r="AW294" s="246"/>
      <c r="AX294" s="246"/>
      <c r="AY294" s="246"/>
      <c r="AZ294" s="246"/>
      <c r="BA294" s="246"/>
      <c r="BB294" s="246"/>
      <c r="BC294" s="246"/>
      <c r="BD294" s="246"/>
      <c r="BE294" s="246"/>
      <c r="BF294" s="246"/>
      <c r="BG294" s="246"/>
      <c r="BH294" s="246"/>
      <c r="BI294" s="246"/>
      <c r="BJ294" s="246"/>
      <c r="BK294" s="246"/>
      <c r="BL294" s="246"/>
      <c r="BM294" s="246"/>
      <c r="BN294" s="246"/>
      <c r="BO294" s="246"/>
      <c r="BP294" s="246"/>
      <c r="BQ294" s="246"/>
      <c r="BR294" s="246"/>
      <c r="BS294" s="246"/>
      <c r="BT294" s="246"/>
      <c r="BU294" s="246"/>
      <c r="BV294" s="246"/>
      <c r="BW294" s="246"/>
      <c r="BX294" s="246"/>
      <c r="BY294" s="246"/>
      <c r="BZ294" s="246"/>
      <c r="CA294" s="246"/>
      <c r="CB294" s="246"/>
      <c r="CC294" s="246"/>
      <c r="CD294" s="246"/>
      <c r="CE294" s="246"/>
      <c r="CF294" s="246"/>
      <c r="CG294" s="246"/>
      <c r="CH294" s="246"/>
      <c r="CI294" s="246"/>
      <c r="CJ294" s="246"/>
      <c r="CK294" s="246"/>
      <c r="CL294" s="246"/>
      <c r="CM294" s="246"/>
      <c r="CN294" s="246"/>
      <c r="CO294" s="246"/>
      <c r="CP294" s="246"/>
      <c r="CQ294" s="246"/>
      <c r="CR294" s="246"/>
      <c r="CS294" s="246"/>
      <c r="CT294" s="246"/>
      <c r="CU294" s="246"/>
      <c r="CV294" s="246"/>
      <c r="CW294" s="246"/>
      <c r="CX294" s="246"/>
      <c r="CY294" s="246"/>
      <c r="CZ294" s="246"/>
      <c r="DA294" s="246"/>
      <c r="DB294" s="246"/>
      <c r="DC294" s="246"/>
      <c r="DD294" s="246"/>
      <c r="DE294" s="246"/>
      <c r="DF294" s="246"/>
      <c r="DG294" s="246"/>
      <c r="DH294" s="246"/>
      <c r="DI294" s="246"/>
      <c r="DJ294" s="246"/>
      <c r="DK294" s="246"/>
      <c r="DL294" s="246"/>
      <c r="DM294" s="246"/>
      <c r="DN294" s="246"/>
      <c r="DO294" s="246"/>
      <c r="DP294" s="246"/>
      <c r="DQ294" s="246"/>
      <c r="DR294" s="246"/>
      <c r="DS294" s="246"/>
      <c r="DT294" s="246"/>
      <c r="DU294" s="246"/>
      <c r="DV294" s="246"/>
      <c r="DW294" s="246"/>
      <c r="DX294" s="246"/>
      <c r="DY294" s="246"/>
      <c r="DZ294" s="246"/>
      <c r="EA294" s="246"/>
      <c r="EB294" s="246"/>
      <c r="EC294" s="246"/>
      <c r="ED294" s="246"/>
      <c r="EE294" s="246"/>
      <c r="EF294" s="246"/>
      <c r="EG294" s="246"/>
      <c r="EH294" s="246"/>
      <c r="EI294" s="246"/>
      <c r="EJ294" s="246"/>
      <c r="EK294" s="246"/>
      <c r="EL294" s="246"/>
      <c r="EM294" s="246"/>
      <c r="EN294" s="246"/>
      <c r="EO294" s="246"/>
      <c r="EP294" s="246"/>
      <c r="EQ294" s="246"/>
      <c r="ER294" s="246"/>
      <c r="ES294" s="246"/>
      <c r="ET294" s="246"/>
      <c r="EU294" s="246"/>
      <c r="EV294" s="246"/>
      <c r="EW294" s="246"/>
      <c r="EX294" s="246"/>
      <c r="EY294" s="246"/>
      <c r="EZ294" s="246"/>
      <c r="FA294" s="246"/>
      <c r="FB294" s="246"/>
      <c r="FC294" s="246"/>
      <c r="FD294" s="246"/>
      <c r="FE294" s="246"/>
      <c r="FF294" s="246"/>
      <c r="FG294" s="246"/>
      <c r="FH294" s="246"/>
      <c r="FI294" s="246"/>
      <c r="FJ294" s="246"/>
      <c r="FK294" s="246"/>
      <c r="FL294" s="246"/>
      <c r="FM294" s="246"/>
      <c r="FN294" s="246"/>
      <c r="FO294" s="246"/>
      <c r="FP294" s="246"/>
      <c r="FQ294" s="246"/>
      <c r="FR294" s="246"/>
      <c r="FS294" s="246"/>
      <c r="FT294" s="246"/>
      <c r="FU294" s="246"/>
      <c r="FV294" s="246"/>
      <c r="FW294" s="246"/>
      <c r="FX294" s="246"/>
      <c r="FY294" s="246"/>
      <c r="FZ294" s="246"/>
      <c r="GA294" s="246"/>
      <c r="GB294" s="246"/>
      <c r="GC294" s="246"/>
      <c r="GD294" s="246"/>
      <c r="GE294" s="246"/>
      <c r="GF294" s="246"/>
      <c r="GG294" s="246"/>
      <c r="GH294" s="246"/>
      <c r="GI294" s="246"/>
      <c r="GJ294" s="246"/>
      <c r="GK294" s="246"/>
      <c r="GL294" s="246"/>
      <c r="GM294" s="246"/>
      <c r="GN294" s="246"/>
      <c r="GO294" s="246"/>
      <c r="GP294" s="246"/>
      <c r="GQ294" s="246"/>
      <c r="GR294" s="246"/>
      <c r="GS294" s="246"/>
      <c r="GT294" s="246"/>
      <c r="GU294" s="246"/>
      <c r="GV294" s="246"/>
      <c r="GW294" s="246"/>
      <c r="GX294" s="246"/>
      <c r="GY294" s="246"/>
      <c r="GZ294" s="246"/>
      <c r="HA294" s="246"/>
      <c r="HB294" s="246"/>
      <c r="HC294" s="246"/>
      <c r="HD294" s="246"/>
      <c r="HE294" s="246"/>
      <c r="HF294" s="246"/>
      <c r="HG294" s="246"/>
      <c r="HH294" s="246"/>
      <c r="HI294" s="246"/>
      <c r="HJ294" s="246"/>
      <c r="HK294" s="246"/>
      <c r="HL294" s="246"/>
      <c r="HM294" s="246"/>
      <c r="HN294" s="246"/>
      <c r="HO294" s="246"/>
      <c r="HP294" s="246"/>
      <c r="HQ294" s="246"/>
      <c r="HR294" s="246"/>
      <c r="HS294" s="246"/>
      <c r="HT294" s="246"/>
      <c r="HU294" s="246"/>
      <c r="HV294" s="246"/>
      <c r="HW294" s="246"/>
      <c r="HX294" s="246"/>
      <c r="HY294" s="246"/>
      <c r="HZ294" s="246"/>
      <c r="IA294" s="246"/>
      <c r="IB294" s="246"/>
      <c r="IC294" s="246"/>
      <c r="ID294" s="246"/>
      <c r="IE294" s="246"/>
      <c r="IF294" s="246"/>
      <c r="IG294" s="246"/>
      <c r="IH294" s="246"/>
      <c r="II294" s="246"/>
      <c r="IJ294" s="246"/>
      <c r="IK294" s="246"/>
      <c r="IL294" s="246"/>
      <c r="IM294" s="246"/>
      <c r="IN294" s="246"/>
      <c r="IO294" s="246"/>
      <c r="IP294" s="246"/>
      <c r="IQ294" s="246"/>
      <c r="IR294" s="246"/>
      <c r="IS294" s="246"/>
      <c r="IT294" s="246"/>
      <c r="IU294" s="246"/>
      <c r="IV294" s="246"/>
    </row>
    <row r="295" spans="1:256" s="251" customFormat="1" ht="13" customHeight="1">
      <c r="A295" s="252" t="s">
        <v>513</v>
      </c>
      <c r="B295" s="251">
        <v>0.3</v>
      </c>
      <c r="C295" s="251">
        <v>2.4</v>
      </c>
      <c r="D295" s="251">
        <v>3</v>
      </c>
      <c r="E295" s="251">
        <v>1.25</v>
      </c>
      <c r="F295" s="251">
        <v>1.6422535700000001</v>
      </c>
      <c r="G295" s="251">
        <v>14</v>
      </c>
      <c r="H295" s="252">
        <v>4</v>
      </c>
      <c r="I295" s="252"/>
      <c r="J295" s="246"/>
      <c r="K295" s="246"/>
      <c r="L295" s="246"/>
      <c r="M295" s="246"/>
      <c r="N295" s="246"/>
      <c r="O295" s="246"/>
      <c r="P295" s="246"/>
      <c r="Q295" s="246"/>
      <c r="R295" s="246"/>
      <c r="S295" s="252"/>
      <c r="T295" s="252"/>
      <c r="U295" s="252"/>
      <c r="V295" s="252"/>
      <c r="W295" s="252"/>
      <c r="X295" s="252"/>
      <c r="Y295" s="252"/>
      <c r="Z295" s="252"/>
      <c r="AA295" s="252"/>
      <c r="AB295" s="252"/>
      <c r="AC295" s="252"/>
      <c r="AD295" s="252"/>
      <c r="AE295" s="252"/>
      <c r="AF295" s="252"/>
      <c r="AG295" s="252"/>
      <c r="AH295" s="252"/>
      <c r="AI295" s="252"/>
      <c r="AJ295" s="252"/>
      <c r="AK295" s="252"/>
      <c r="AL295" s="252"/>
      <c r="AM295" s="252"/>
      <c r="AN295" s="252"/>
      <c r="AO295" s="252"/>
      <c r="AP295" s="252"/>
      <c r="AQ295" s="252"/>
      <c r="AR295" s="252"/>
      <c r="AS295" s="252"/>
      <c r="AT295" s="252"/>
      <c r="AU295" s="252"/>
      <c r="AV295" s="252"/>
      <c r="AW295" s="252"/>
      <c r="AX295" s="252"/>
      <c r="AY295" s="252"/>
      <c r="AZ295" s="252"/>
      <c r="BA295" s="252"/>
      <c r="BB295" s="252"/>
      <c r="BC295" s="252"/>
      <c r="BD295" s="252"/>
      <c r="BE295" s="252"/>
      <c r="BF295" s="252"/>
      <c r="BG295" s="252"/>
      <c r="BH295" s="252"/>
      <c r="BI295" s="252"/>
      <c r="BJ295" s="252"/>
      <c r="BK295" s="252"/>
      <c r="BL295" s="252"/>
      <c r="BM295" s="252"/>
      <c r="BN295" s="252"/>
      <c r="BO295" s="252"/>
      <c r="BP295" s="252"/>
      <c r="BQ295" s="252"/>
      <c r="BR295" s="252"/>
      <c r="BS295" s="252"/>
      <c r="BT295" s="252"/>
      <c r="BU295" s="252"/>
      <c r="BV295" s="252"/>
      <c r="BW295" s="252"/>
      <c r="BX295" s="252"/>
      <c r="BY295" s="252"/>
      <c r="BZ295" s="252"/>
      <c r="CA295" s="252"/>
      <c r="CB295" s="252"/>
      <c r="CC295" s="252"/>
      <c r="CD295" s="252"/>
      <c r="CE295" s="252"/>
      <c r="CF295" s="252"/>
      <c r="CG295" s="252"/>
      <c r="CH295" s="252"/>
      <c r="CI295" s="252"/>
      <c r="CJ295" s="252"/>
      <c r="CK295" s="252"/>
      <c r="CL295" s="252"/>
      <c r="CM295" s="252"/>
      <c r="CN295" s="252"/>
      <c r="CO295" s="252"/>
      <c r="CP295" s="252"/>
      <c r="CQ295" s="252"/>
      <c r="CR295" s="252"/>
      <c r="CS295" s="252"/>
      <c r="CT295" s="252"/>
      <c r="CU295" s="252"/>
      <c r="CV295" s="252"/>
      <c r="CW295" s="252"/>
      <c r="CX295" s="252"/>
      <c r="CY295" s="252"/>
      <c r="CZ295" s="252"/>
      <c r="DA295" s="252"/>
      <c r="DB295" s="252"/>
      <c r="DC295" s="252"/>
      <c r="DD295" s="252"/>
      <c r="DE295" s="252"/>
      <c r="DF295" s="252"/>
      <c r="DG295" s="252"/>
      <c r="DH295" s="252"/>
      <c r="DI295" s="252"/>
      <c r="DJ295" s="252"/>
      <c r="DK295" s="252"/>
      <c r="DL295" s="252"/>
      <c r="DM295" s="252"/>
      <c r="DN295" s="252"/>
      <c r="DO295" s="252"/>
      <c r="DP295" s="252"/>
      <c r="DQ295" s="252"/>
      <c r="DR295" s="252"/>
      <c r="DS295" s="252"/>
      <c r="DT295" s="252"/>
      <c r="DU295" s="252"/>
      <c r="DV295" s="252"/>
      <c r="DW295" s="252"/>
      <c r="DX295" s="252"/>
      <c r="DY295" s="252"/>
      <c r="DZ295" s="252"/>
      <c r="EA295" s="252"/>
      <c r="EB295" s="252"/>
      <c r="EC295" s="252"/>
      <c r="ED295" s="252"/>
      <c r="EE295" s="252"/>
      <c r="EF295" s="252"/>
      <c r="EG295" s="252"/>
      <c r="EH295" s="252"/>
      <c r="EI295" s="252"/>
      <c r="EJ295" s="252"/>
      <c r="EK295" s="252"/>
      <c r="EL295" s="252"/>
      <c r="EM295" s="252"/>
      <c r="EN295" s="252"/>
      <c r="EO295" s="252"/>
      <c r="EP295" s="252"/>
      <c r="EQ295" s="252"/>
      <c r="ER295" s="252"/>
      <c r="ES295" s="252"/>
      <c r="ET295" s="252"/>
      <c r="EU295" s="252"/>
      <c r="EV295" s="252"/>
      <c r="EW295" s="252"/>
      <c r="EX295" s="252"/>
      <c r="EY295" s="252"/>
      <c r="EZ295" s="252"/>
      <c r="FA295" s="252"/>
      <c r="FB295" s="252"/>
      <c r="FC295" s="252"/>
      <c r="FD295" s="252"/>
      <c r="FE295" s="252"/>
      <c r="FF295" s="252"/>
      <c r="FG295" s="252"/>
      <c r="FH295" s="252"/>
      <c r="FI295" s="252"/>
      <c r="FJ295" s="252"/>
      <c r="FK295" s="252"/>
      <c r="FL295" s="252"/>
      <c r="FM295" s="252"/>
      <c r="FN295" s="252"/>
      <c r="FO295" s="252"/>
      <c r="FP295" s="252"/>
      <c r="FQ295" s="252"/>
      <c r="FR295" s="252"/>
      <c r="FS295" s="252"/>
      <c r="FT295" s="252"/>
      <c r="FU295" s="252"/>
      <c r="FV295" s="252"/>
      <c r="FW295" s="252"/>
      <c r="FX295" s="252"/>
      <c r="FY295" s="252"/>
      <c r="FZ295" s="252"/>
      <c r="GA295" s="252"/>
      <c r="GB295" s="252"/>
      <c r="GC295" s="252"/>
      <c r="GD295" s="252"/>
      <c r="GE295" s="252"/>
      <c r="GF295" s="252"/>
      <c r="GG295" s="252"/>
      <c r="GH295" s="252"/>
      <c r="GI295" s="252"/>
      <c r="GJ295" s="252"/>
      <c r="GK295" s="252"/>
      <c r="GL295" s="252"/>
      <c r="GM295" s="252"/>
      <c r="GN295" s="252"/>
      <c r="GO295" s="252"/>
      <c r="GP295" s="252"/>
      <c r="GQ295" s="252"/>
      <c r="GR295" s="252"/>
      <c r="GS295" s="252"/>
      <c r="GT295" s="252"/>
      <c r="GU295" s="252"/>
      <c r="GV295" s="252"/>
      <c r="GW295" s="252"/>
      <c r="GX295" s="252"/>
      <c r="GY295" s="252"/>
      <c r="GZ295" s="252"/>
      <c r="HA295" s="252"/>
      <c r="HB295" s="252"/>
      <c r="HC295" s="252"/>
      <c r="HD295" s="252"/>
      <c r="HE295" s="252"/>
      <c r="HF295" s="252"/>
      <c r="HG295" s="252"/>
      <c r="HH295" s="252"/>
      <c r="HI295" s="252"/>
      <c r="HJ295" s="252"/>
      <c r="HK295" s="252"/>
      <c r="HL295" s="252"/>
      <c r="HM295" s="252"/>
      <c r="HN295" s="252"/>
      <c r="HO295" s="252"/>
      <c r="HP295" s="252"/>
      <c r="HQ295" s="252"/>
      <c r="HR295" s="252"/>
      <c r="HS295" s="252"/>
      <c r="HT295" s="252"/>
      <c r="HU295" s="252"/>
      <c r="HV295" s="252"/>
      <c r="HW295" s="252"/>
      <c r="HX295" s="252"/>
      <c r="HY295" s="252"/>
      <c r="HZ295" s="252"/>
      <c r="IA295" s="252"/>
      <c r="IB295" s="252"/>
      <c r="IC295" s="252"/>
      <c r="ID295" s="252"/>
      <c r="IE295" s="252"/>
      <c r="IF295" s="252"/>
      <c r="IG295" s="252"/>
      <c r="IH295" s="252"/>
      <c r="II295" s="252"/>
      <c r="IJ295" s="252"/>
      <c r="IK295" s="252"/>
      <c r="IL295" s="252"/>
      <c r="IM295" s="252"/>
      <c r="IN295" s="252"/>
      <c r="IO295" s="252"/>
      <c r="IP295" s="252"/>
      <c r="IQ295" s="252"/>
      <c r="IR295" s="252"/>
      <c r="IS295" s="252"/>
      <c r="IT295" s="252"/>
      <c r="IU295" s="252"/>
      <c r="IV295" s="252"/>
    </row>
    <row r="296" spans="1:256" s="251" customFormat="1" ht="13" customHeight="1">
      <c r="A296" s="246" t="s">
        <v>513</v>
      </c>
      <c r="B296" s="251">
        <v>0.5</v>
      </c>
      <c r="C296" s="251">
        <v>3</v>
      </c>
      <c r="D296" s="251">
        <v>2</v>
      </c>
      <c r="E296" s="251">
        <v>1.4444444439999999</v>
      </c>
      <c r="F296" s="251">
        <v>1.0482123999999999</v>
      </c>
      <c r="G296" s="251">
        <v>20</v>
      </c>
      <c r="H296" s="246">
        <v>7</v>
      </c>
      <c r="I296" s="246"/>
      <c r="J296" s="246"/>
      <c r="K296" s="246"/>
      <c r="L296" s="246"/>
      <c r="M296" s="246"/>
      <c r="N296" s="246"/>
      <c r="O296" s="246"/>
      <c r="P296" s="246"/>
      <c r="Q296" s="246"/>
      <c r="R296" s="246"/>
      <c r="S296" s="246"/>
      <c r="T296" s="246"/>
      <c r="U296" s="246"/>
      <c r="V296" s="246"/>
      <c r="W296" s="246"/>
      <c r="X296" s="246"/>
      <c r="Y296" s="246"/>
      <c r="Z296" s="246"/>
      <c r="AA296" s="246"/>
      <c r="AB296" s="246"/>
      <c r="AC296" s="246"/>
      <c r="AD296" s="246"/>
      <c r="AE296" s="246"/>
      <c r="AF296" s="246"/>
      <c r="AG296" s="246"/>
      <c r="AH296" s="246"/>
      <c r="AI296" s="246"/>
      <c r="AJ296" s="246"/>
      <c r="AK296" s="246"/>
      <c r="AL296" s="246"/>
      <c r="AM296" s="246"/>
      <c r="AN296" s="246"/>
      <c r="AO296" s="246"/>
      <c r="AP296" s="246"/>
      <c r="AQ296" s="246"/>
      <c r="AR296" s="246"/>
      <c r="AS296" s="246"/>
      <c r="AT296" s="246"/>
      <c r="AU296" s="246"/>
      <c r="AV296" s="246"/>
      <c r="AW296" s="246"/>
      <c r="AX296" s="246"/>
      <c r="AY296" s="246"/>
      <c r="AZ296" s="246"/>
      <c r="BA296" s="246"/>
      <c r="BB296" s="246"/>
      <c r="BC296" s="246"/>
      <c r="BD296" s="246"/>
      <c r="BE296" s="246"/>
      <c r="BF296" s="246"/>
      <c r="BG296" s="246"/>
      <c r="BH296" s="246"/>
      <c r="BI296" s="246"/>
      <c r="BJ296" s="246"/>
      <c r="BK296" s="246"/>
      <c r="BL296" s="246"/>
      <c r="BM296" s="246"/>
      <c r="BN296" s="246"/>
      <c r="BO296" s="246"/>
      <c r="BP296" s="246"/>
      <c r="BQ296" s="246"/>
      <c r="BR296" s="246"/>
      <c r="BS296" s="246"/>
      <c r="BT296" s="246"/>
      <c r="BU296" s="246"/>
      <c r="BV296" s="246"/>
      <c r="BW296" s="246"/>
      <c r="BX296" s="246"/>
      <c r="BY296" s="246"/>
      <c r="BZ296" s="246"/>
      <c r="CA296" s="246"/>
      <c r="CB296" s="246"/>
      <c r="CC296" s="246"/>
      <c r="CD296" s="246"/>
      <c r="CE296" s="246"/>
      <c r="CF296" s="246"/>
      <c r="CG296" s="246"/>
      <c r="CH296" s="246"/>
      <c r="CI296" s="246"/>
      <c r="CJ296" s="246"/>
      <c r="CK296" s="246"/>
      <c r="CL296" s="246"/>
      <c r="CM296" s="246"/>
      <c r="CN296" s="246"/>
      <c r="CO296" s="246"/>
      <c r="CP296" s="246"/>
      <c r="CQ296" s="246"/>
      <c r="CR296" s="246"/>
      <c r="CS296" s="246"/>
      <c r="CT296" s="246"/>
      <c r="CU296" s="246"/>
      <c r="CV296" s="246"/>
      <c r="CW296" s="246"/>
      <c r="CX296" s="246"/>
      <c r="CY296" s="246"/>
      <c r="CZ296" s="246"/>
      <c r="DA296" s="246"/>
      <c r="DB296" s="246"/>
      <c r="DC296" s="246"/>
      <c r="DD296" s="246"/>
      <c r="DE296" s="246"/>
      <c r="DF296" s="246"/>
      <c r="DG296" s="246"/>
      <c r="DH296" s="246"/>
      <c r="DI296" s="246"/>
      <c r="DJ296" s="246"/>
      <c r="DK296" s="246"/>
      <c r="DL296" s="246"/>
      <c r="DM296" s="246"/>
      <c r="DN296" s="246"/>
      <c r="DO296" s="246"/>
      <c r="DP296" s="246"/>
      <c r="DQ296" s="246"/>
      <c r="DR296" s="246"/>
      <c r="DS296" s="246"/>
      <c r="DT296" s="246"/>
      <c r="DU296" s="246"/>
      <c r="DV296" s="246"/>
      <c r="DW296" s="246"/>
      <c r="DX296" s="246"/>
      <c r="DY296" s="246"/>
      <c r="DZ296" s="246"/>
      <c r="EA296" s="246"/>
      <c r="EB296" s="246"/>
      <c r="EC296" s="246"/>
      <c r="ED296" s="246"/>
      <c r="EE296" s="246"/>
      <c r="EF296" s="246"/>
      <c r="EG296" s="246"/>
      <c r="EH296" s="246"/>
      <c r="EI296" s="246"/>
      <c r="EJ296" s="246"/>
      <c r="EK296" s="246"/>
      <c r="EL296" s="246"/>
      <c r="EM296" s="246"/>
      <c r="EN296" s="246"/>
      <c r="EO296" s="246"/>
      <c r="EP296" s="246"/>
      <c r="EQ296" s="246"/>
      <c r="ER296" s="246"/>
      <c r="ES296" s="246"/>
      <c r="ET296" s="246"/>
      <c r="EU296" s="246"/>
      <c r="EV296" s="246"/>
      <c r="EW296" s="246"/>
      <c r="EX296" s="246"/>
      <c r="EY296" s="246"/>
      <c r="EZ296" s="246"/>
      <c r="FA296" s="246"/>
      <c r="FB296" s="246"/>
      <c r="FC296" s="246"/>
      <c r="FD296" s="246"/>
      <c r="FE296" s="246"/>
      <c r="FF296" s="246"/>
      <c r="FG296" s="246"/>
      <c r="FH296" s="246"/>
      <c r="FI296" s="246"/>
      <c r="FJ296" s="246"/>
      <c r="FK296" s="246"/>
      <c r="FL296" s="246"/>
      <c r="FM296" s="246"/>
      <c r="FN296" s="246"/>
      <c r="FO296" s="246"/>
      <c r="FP296" s="246"/>
      <c r="FQ296" s="246"/>
      <c r="FR296" s="246"/>
      <c r="FS296" s="246"/>
      <c r="FT296" s="246"/>
      <c r="FU296" s="246"/>
      <c r="FV296" s="246"/>
      <c r="FW296" s="246"/>
      <c r="FX296" s="246"/>
      <c r="FY296" s="246"/>
      <c r="FZ296" s="246"/>
      <c r="GA296" s="246"/>
      <c r="GB296" s="246"/>
      <c r="GC296" s="246"/>
      <c r="GD296" s="246"/>
      <c r="GE296" s="246"/>
      <c r="GF296" s="246"/>
      <c r="GG296" s="246"/>
      <c r="GH296" s="246"/>
      <c r="GI296" s="246"/>
      <c r="GJ296" s="246"/>
      <c r="GK296" s="246"/>
      <c r="GL296" s="246"/>
      <c r="GM296" s="246"/>
      <c r="GN296" s="246"/>
      <c r="GO296" s="246"/>
      <c r="GP296" s="246"/>
      <c r="GQ296" s="246"/>
      <c r="GR296" s="246"/>
      <c r="GS296" s="246"/>
      <c r="GT296" s="246"/>
      <c r="GU296" s="246"/>
      <c r="GV296" s="246"/>
      <c r="GW296" s="246"/>
      <c r="GX296" s="246"/>
      <c r="GY296" s="246"/>
      <c r="GZ296" s="246"/>
      <c r="HA296" s="246"/>
      <c r="HB296" s="246"/>
      <c r="HC296" s="246"/>
      <c r="HD296" s="246"/>
      <c r="HE296" s="246"/>
      <c r="HF296" s="246"/>
      <c r="HG296" s="246"/>
      <c r="HH296" s="246"/>
      <c r="HI296" s="246"/>
      <c r="HJ296" s="246"/>
      <c r="HK296" s="246"/>
      <c r="HL296" s="246"/>
      <c r="HM296" s="246"/>
      <c r="HN296" s="246"/>
      <c r="HO296" s="246"/>
      <c r="HP296" s="246"/>
      <c r="HQ296" s="246"/>
      <c r="HR296" s="246"/>
      <c r="HS296" s="246"/>
      <c r="HT296" s="246"/>
      <c r="HU296" s="246"/>
      <c r="HV296" s="246"/>
      <c r="HW296" s="246"/>
      <c r="HX296" s="246"/>
      <c r="HY296" s="246"/>
      <c r="HZ296" s="246"/>
      <c r="IA296" s="246"/>
      <c r="IB296" s="246"/>
      <c r="IC296" s="246"/>
      <c r="ID296" s="246"/>
      <c r="IE296" s="246"/>
      <c r="IF296" s="246"/>
      <c r="IG296" s="246"/>
      <c r="IH296" s="246"/>
      <c r="II296" s="246"/>
      <c r="IJ296" s="246"/>
      <c r="IK296" s="246"/>
      <c r="IL296" s="246"/>
      <c r="IM296" s="246"/>
      <c r="IN296" s="246"/>
      <c r="IO296" s="246"/>
      <c r="IP296" s="246"/>
      <c r="IQ296" s="246"/>
      <c r="IR296" s="246"/>
      <c r="IS296" s="246"/>
      <c r="IT296" s="246"/>
      <c r="IU296" s="246"/>
      <c r="IV296" s="246"/>
    </row>
    <row r="297" spans="1:256" s="251" customFormat="1" ht="13" customHeight="1">
      <c r="A297" s="246" t="s">
        <v>513</v>
      </c>
      <c r="B297" s="251">
        <v>5.7</v>
      </c>
      <c r="C297" s="251">
        <v>8.8000000000000007</v>
      </c>
      <c r="D297" s="251">
        <v>2</v>
      </c>
      <c r="E297" s="251">
        <v>1.0777777799999999</v>
      </c>
      <c r="F297" s="251">
        <v>1.24570494</v>
      </c>
      <c r="G297" s="251">
        <v>20</v>
      </c>
      <c r="H297" s="246">
        <v>3</v>
      </c>
      <c r="I297" s="246"/>
      <c r="J297" s="246"/>
      <c r="K297" s="246"/>
      <c r="L297" s="246"/>
      <c r="M297" s="246"/>
      <c r="N297" s="246"/>
      <c r="O297" s="246"/>
      <c r="P297" s="246"/>
      <c r="Q297" s="246"/>
      <c r="R297" s="246"/>
      <c r="S297" s="246"/>
      <c r="T297" s="246"/>
      <c r="U297" s="246"/>
      <c r="V297" s="246"/>
      <c r="W297" s="246"/>
      <c r="X297" s="246"/>
      <c r="Y297" s="246"/>
      <c r="Z297" s="246"/>
      <c r="AA297" s="246"/>
      <c r="AB297" s="246"/>
      <c r="AC297" s="246"/>
      <c r="AD297" s="246"/>
      <c r="AE297" s="246"/>
      <c r="AF297" s="246"/>
      <c r="AG297" s="246"/>
      <c r="AH297" s="246"/>
      <c r="AI297" s="246"/>
      <c r="AJ297" s="246"/>
      <c r="AK297" s="246"/>
      <c r="AL297" s="246"/>
      <c r="AM297" s="246"/>
      <c r="AN297" s="246"/>
      <c r="AO297" s="246"/>
      <c r="AP297" s="246"/>
      <c r="AQ297" s="246"/>
      <c r="AR297" s="246"/>
      <c r="AS297" s="246"/>
      <c r="AT297" s="246"/>
      <c r="AU297" s="246"/>
      <c r="AV297" s="246"/>
      <c r="AW297" s="246"/>
      <c r="AX297" s="246"/>
      <c r="AY297" s="246"/>
      <c r="AZ297" s="246"/>
      <c r="BA297" s="246"/>
      <c r="BB297" s="246"/>
      <c r="BC297" s="246"/>
      <c r="BD297" s="246"/>
      <c r="BE297" s="246"/>
      <c r="BF297" s="246"/>
      <c r="BG297" s="246"/>
      <c r="BH297" s="246"/>
      <c r="BI297" s="246"/>
      <c r="BJ297" s="246"/>
      <c r="BK297" s="246"/>
      <c r="BL297" s="246"/>
      <c r="BM297" s="246"/>
      <c r="BN297" s="246"/>
      <c r="BO297" s="246"/>
      <c r="BP297" s="246"/>
      <c r="BQ297" s="246"/>
      <c r="BR297" s="246"/>
      <c r="BS297" s="246"/>
      <c r="BT297" s="246"/>
      <c r="BU297" s="246"/>
      <c r="BV297" s="246"/>
      <c r="BW297" s="246"/>
      <c r="BX297" s="246"/>
      <c r="BY297" s="246"/>
      <c r="BZ297" s="246"/>
      <c r="CA297" s="246"/>
      <c r="CB297" s="246"/>
      <c r="CC297" s="246"/>
      <c r="CD297" s="246"/>
      <c r="CE297" s="246"/>
      <c r="CF297" s="246"/>
      <c r="CG297" s="246"/>
      <c r="CH297" s="246"/>
      <c r="CI297" s="246"/>
      <c r="CJ297" s="246"/>
      <c r="CK297" s="246"/>
      <c r="CL297" s="246"/>
      <c r="CM297" s="246"/>
      <c r="CN297" s="246"/>
      <c r="CO297" s="246"/>
      <c r="CP297" s="246"/>
      <c r="CQ297" s="246"/>
      <c r="CR297" s="246"/>
      <c r="CS297" s="246"/>
      <c r="CT297" s="246"/>
      <c r="CU297" s="246"/>
      <c r="CV297" s="246"/>
      <c r="CW297" s="246"/>
      <c r="CX297" s="246"/>
      <c r="CY297" s="246"/>
      <c r="CZ297" s="246"/>
      <c r="DA297" s="246"/>
      <c r="DB297" s="246"/>
      <c r="DC297" s="246"/>
      <c r="DD297" s="246"/>
      <c r="DE297" s="246"/>
      <c r="DF297" s="246"/>
      <c r="DG297" s="246"/>
      <c r="DH297" s="246"/>
      <c r="DI297" s="246"/>
      <c r="DJ297" s="246"/>
      <c r="DK297" s="246"/>
      <c r="DL297" s="246"/>
      <c r="DM297" s="246"/>
      <c r="DN297" s="246"/>
      <c r="DO297" s="246"/>
      <c r="DP297" s="246"/>
      <c r="DQ297" s="246"/>
      <c r="DR297" s="246"/>
      <c r="DS297" s="246"/>
      <c r="DT297" s="246"/>
      <c r="DU297" s="246"/>
      <c r="DV297" s="246"/>
      <c r="DW297" s="246"/>
      <c r="DX297" s="246"/>
      <c r="DY297" s="246"/>
      <c r="DZ297" s="246"/>
      <c r="EA297" s="246"/>
      <c r="EB297" s="246"/>
      <c r="EC297" s="246"/>
      <c r="ED297" s="246"/>
      <c r="EE297" s="246"/>
      <c r="EF297" s="246"/>
      <c r="EG297" s="246"/>
      <c r="EH297" s="246"/>
      <c r="EI297" s="246"/>
      <c r="EJ297" s="246"/>
      <c r="EK297" s="246"/>
      <c r="EL297" s="246"/>
      <c r="EM297" s="246"/>
      <c r="EN297" s="246"/>
      <c r="EO297" s="246"/>
      <c r="EP297" s="246"/>
      <c r="EQ297" s="246"/>
      <c r="ER297" s="246"/>
      <c r="ES297" s="246"/>
      <c r="ET297" s="246"/>
      <c r="EU297" s="246"/>
      <c r="EV297" s="246"/>
      <c r="EW297" s="246"/>
      <c r="EX297" s="246"/>
      <c r="EY297" s="246"/>
      <c r="EZ297" s="246"/>
      <c r="FA297" s="246"/>
      <c r="FB297" s="246"/>
      <c r="FC297" s="246"/>
      <c r="FD297" s="246"/>
      <c r="FE297" s="246"/>
      <c r="FF297" s="246"/>
      <c r="FG297" s="246"/>
      <c r="FH297" s="246"/>
      <c r="FI297" s="246"/>
      <c r="FJ297" s="246"/>
      <c r="FK297" s="246"/>
      <c r="FL297" s="246"/>
      <c r="FM297" s="246"/>
      <c r="FN297" s="246"/>
      <c r="FO297" s="246"/>
      <c r="FP297" s="246"/>
      <c r="FQ297" s="246"/>
      <c r="FR297" s="246"/>
      <c r="FS297" s="246"/>
      <c r="FT297" s="246"/>
      <c r="FU297" s="246"/>
      <c r="FV297" s="246"/>
      <c r="FW297" s="246"/>
      <c r="FX297" s="246"/>
      <c r="FY297" s="246"/>
      <c r="FZ297" s="246"/>
      <c r="GA297" s="246"/>
      <c r="GB297" s="246"/>
      <c r="GC297" s="246"/>
      <c r="GD297" s="246"/>
      <c r="GE297" s="246"/>
      <c r="GF297" s="246"/>
      <c r="GG297" s="246"/>
      <c r="GH297" s="246"/>
      <c r="GI297" s="246"/>
      <c r="GJ297" s="246"/>
      <c r="GK297" s="246"/>
      <c r="GL297" s="246"/>
      <c r="GM297" s="246"/>
      <c r="GN297" s="246"/>
      <c r="GO297" s="246"/>
      <c r="GP297" s="246"/>
      <c r="GQ297" s="246"/>
      <c r="GR297" s="246"/>
      <c r="GS297" s="246"/>
      <c r="GT297" s="246"/>
      <c r="GU297" s="246"/>
      <c r="GV297" s="246"/>
      <c r="GW297" s="246"/>
      <c r="GX297" s="246"/>
      <c r="GY297" s="246"/>
      <c r="GZ297" s="246"/>
      <c r="HA297" s="246"/>
      <c r="HB297" s="246"/>
      <c r="HC297" s="246"/>
      <c r="HD297" s="246"/>
      <c r="HE297" s="246"/>
      <c r="HF297" s="246"/>
      <c r="HG297" s="246"/>
      <c r="HH297" s="246"/>
      <c r="HI297" s="246"/>
      <c r="HJ297" s="246"/>
      <c r="HK297" s="246"/>
      <c r="HL297" s="246"/>
      <c r="HM297" s="246"/>
      <c r="HN297" s="246"/>
      <c r="HO297" s="246"/>
      <c r="HP297" s="246"/>
      <c r="HQ297" s="246"/>
      <c r="HR297" s="246"/>
      <c r="HS297" s="246"/>
      <c r="HT297" s="246"/>
      <c r="HU297" s="246"/>
      <c r="HV297" s="246"/>
      <c r="HW297" s="246"/>
      <c r="HX297" s="246"/>
      <c r="HY297" s="246"/>
      <c r="HZ297" s="246"/>
      <c r="IA297" s="246"/>
      <c r="IB297" s="246"/>
      <c r="IC297" s="246"/>
      <c r="ID297" s="246"/>
      <c r="IE297" s="246"/>
      <c r="IF297" s="246"/>
      <c r="IG297" s="246"/>
      <c r="IH297" s="246"/>
      <c r="II297" s="246"/>
      <c r="IJ297" s="246"/>
      <c r="IK297" s="246"/>
      <c r="IL297" s="246"/>
      <c r="IM297" s="246"/>
      <c r="IN297" s="246"/>
      <c r="IO297" s="246"/>
      <c r="IP297" s="246"/>
      <c r="IQ297" s="246"/>
      <c r="IR297" s="246"/>
      <c r="IS297" s="246"/>
      <c r="IT297" s="246"/>
      <c r="IU297" s="246"/>
      <c r="IV297" s="246"/>
    </row>
    <row r="298" spans="1:256" s="251" customFormat="1" ht="13" customHeight="1">
      <c r="A298" s="246" t="s">
        <v>513</v>
      </c>
      <c r="B298" s="251">
        <v>4.0999999999999996</v>
      </c>
      <c r="C298" s="251">
        <v>4.7</v>
      </c>
      <c r="D298" s="251">
        <v>2</v>
      </c>
      <c r="E298" s="251">
        <v>1.3333333000000001</v>
      </c>
      <c r="F298" s="251">
        <v>1.1896018399999999</v>
      </c>
      <c r="G298" s="251">
        <v>16</v>
      </c>
      <c r="H298" s="246">
        <v>3</v>
      </c>
      <c r="I298" s="246"/>
      <c r="J298" s="246"/>
      <c r="K298" s="246"/>
      <c r="L298" s="246"/>
      <c r="M298" s="246"/>
      <c r="N298" s="246"/>
      <c r="O298" s="246"/>
      <c r="P298" s="246"/>
      <c r="Q298" s="246"/>
      <c r="R298" s="246"/>
      <c r="S298" s="246"/>
      <c r="T298" s="246"/>
      <c r="U298" s="246"/>
      <c r="V298" s="246"/>
      <c r="W298" s="246"/>
      <c r="X298" s="246"/>
      <c r="Y298" s="246"/>
      <c r="Z298" s="246"/>
      <c r="AA298" s="246"/>
      <c r="AB298" s="246"/>
      <c r="AC298" s="246"/>
      <c r="AD298" s="246"/>
      <c r="AE298" s="246"/>
      <c r="AF298" s="246"/>
      <c r="AG298" s="246"/>
      <c r="AH298" s="246"/>
      <c r="AI298" s="246"/>
      <c r="AJ298" s="246"/>
      <c r="AK298" s="246"/>
      <c r="AL298" s="246"/>
      <c r="AM298" s="246"/>
      <c r="AN298" s="246"/>
      <c r="AO298" s="246"/>
      <c r="AP298" s="246"/>
      <c r="AQ298" s="246"/>
      <c r="AR298" s="246"/>
      <c r="AS298" s="246"/>
      <c r="AT298" s="246"/>
      <c r="AU298" s="246"/>
      <c r="AV298" s="246"/>
      <c r="AW298" s="246"/>
      <c r="AX298" s="246"/>
      <c r="AY298" s="246"/>
      <c r="AZ298" s="246"/>
      <c r="BA298" s="246"/>
      <c r="BB298" s="246"/>
      <c r="BC298" s="246"/>
      <c r="BD298" s="246"/>
      <c r="BE298" s="246"/>
      <c r="BF298" s="246"/>
      <c r="BG298" s="246"/>
      <c r="BH298" s="246"/>
      <c r="BI298" s="246"/>
      <c r="BJ298" s="246"/>
      <c r="BK298" s="246"/>
      <c r="BL298" s="246"/>
      <c r="BM298" s="246"/>
      <c r="BN298" s="246"/>
      <c r="BO298" s="246"/>
      <c r="BP298" s="246"/>
      <c r="BQ298" s="246"/>
      <c r="BR298" s="246"/>
      <c r="BS298" s="246"/>
      <c r="BT298" s="246"/>
      <c r="BU298" s="246"/>
      <c r="BV298" s="246"/>
      <c r="BW298" s="246"/>
      <c r="BX298" s="246"/>
      <c r="BY298" s="246"/>
      <c r="BZ298" s="246"/>
      <c r="CA298" s="246"/>
      <c r="CB298" s="246"/>
      <c r="CC298" s="246"/>
      <c r="CD298" s="246"/>
      <c r="CE298" s="246"/>
      <c r="CF298" s="246"/>
      <c r="CG298" s="246"/>
      <c r="CH298" s="246"/>
      <c r="CI298" s="246"/>
      <c r="CJ298" s="246"/>
      <c r="CK298" s="246"/>
      <c r="CL298" s="246"/>
      <c r="CM298" s="246"/>
      <c r="CN298" s="246"/>
      <c r="CO298" s="246"/>
      <c r="CP298" s="246"/>
      <c r="CQ298" s="246"/>
      <c r="CR298" s="246"/>
      <c r="CS298" s="246"/>
      <c r="CT298" s="246"/>
      <c r="CU298" s="246"/>
      <c r="CV298" s="246"/>
      <c r="CW298" s="246"/>
      <c r="CX298" s="246"/>
      <c r="CY298" s="246"/>
      <c r="CZ298" s="246"/>
      <c r="DA298" s="246"/>
      <c r="DB298" s="246"/>
      <c r="DC298" s="246"/>
      <c r="DD298" s="246"/>
      <c r="DE298" s="246"/>
      <c r="DF298" s="246"/>
      <c r="DG298" s="246"/>
      <c r="DH298" s="246"/>
      <c r="DI298" s="246"/>
      <c r="DJ298" s="246"/>
      <c r="DK298" s="246"/>
      <c r="DL298" s="246"/>
      <c r="DM298" s="246"/>
      <c r="DN298" s="246"/>
      <c r="DO298" s="246"/>
      <c r="DP298" s="246"/>
      <c r="DQ298" s="246"/>
      <c r="DR298" s="246"/>
      <c r="DS298" s="246"/>
      <c r="DT298" s="246"/>
      <c r="DU298" s="246"/>
      <c r="DV298" s="246"/>
      <c r="DW298" s="246"/>
      <c r="DX298" s="246"/>
      <c r="DY298" s="246"/>
      <c r="DZ298" s="246"/>
      <c r="EA298" s="246"/>
      <c r="EB298" s="246"/>
      <c r="EC298" s="246"/>
      <c r="ED298" s="246"/>
      <c r="EE298" s="246"/>
      <c r="EF298" s="246"/>
      <c r="EG298" s="246"/>
      <c r="EH298" s="246"/>
      <c r="EI298" s="246"/>
      <c r="EJ298" s="246"/>
      <c r="EK298" s="246"/>
      <c r="EL298" s="246"/>
      <c r="EM298" s="246"/>
      <c r="EN298" s="246"/>
      <c r="EO298" s="246"/>
      <c r="EP298" s="246"/>
      <c r="EQ298" s="246"/>
      <c r="ER298" s="246"/>
      <c r="ES298" s="246"/>
      <c r="ET298" s="246"/>
      <c r="EU298" s="246"/>
      <c r="EV298" s="246"/>
      <c r="EW298" s="246"/>
      <c r="EX298" s="246"/>
      <c r="EY298" s="246"/>
      <c r="EZ298" s="246"/>
      <c r="FA298" s="246"/>
      <c r="FB298" s="246"/>
      <c r="FC298" s="246"/>
      <c r="FD298" s="246"/>
      <c r="FE298" s="246"/>
      <c r="FF298" s="246"/>
      <c r="FG298" s="246"/>
      <c r="FH298" s="246"/>
      <c r="FI298" s="246"/>
      <c r="FJ298" s="246"/>
      <c r="FK298" s="246"/>
      <c r="FL298" s="246"/>
      <c r="FM298" s="246"/>
      <c r="FN298" s="246"/>
      <c r="FO298" s="246"/>
      <c r="FP298" s="246"/>
      <c r="FQ298" s="246"/>
      <c r="FR298" s="246"/>
      <c r="FS298" s="246"/>
      <c r="FT298" s="246"/>
      <c r="FU298" s="246"/>
      <c r="FV298" s="246"/>
      <c r="FW298" s="246"/>
      <c r="FX298" s="246"/>
      <c r="FY298" s="246"/>
      <c r="FZ298" s="246"/>
      <c r="GA298" s="246"/>
      <c r="GB298" s="246"/>
      <c r="GC298" s="246"/>
      <c r="GD298" s="246"/>
      <c r="GE298" s="246"/>
      <c r="GF298" s="246"/>
      <c r="GG298" s="246"/>
      <c r="GH298" s="246"/>
      <c r="GI298" s="246"/>
      <c r="GJ298" s="246"/>
      <c r="GK298" s="246"/>
      <c r="GL298" s="246"/>
      <c r="GM298" s="246"/>
      <c r="GN298" s="246"/>
      <c r="GO298" s="246"/>
      <c r="GP298" s="246"/>
      <c r="GQ298" s="246"/>
      <c r="GR298" s="246"/>
      <c r="GS298" s="246"/>
      <c r="GT298" s="246"/>
      <c r="GU298" s="246"/>
      <c r="GV298" s="246"/>
      <c r="GW298" s="246"/>
      <c r="GX298" s="246"/>
      <c r="GY298" s="246"/>
      <c r="GZ298" s="246"/>
      <c r="HA298" s="246"/>
      <c r="HB298" s="246"/>
      <c r="HC298" s="246"/>
      <c r="HD298" s="246"/>
      <c r="HE298" s="246"/>
      <c r="HF298" s="246"/>
      <c r="HG298" s="246"/>
      <c r="HH298" s="246"/>
      <c r="HI298" s="246"/>
      <c r="HJ298" s="246"/>
      <c r="HK298" s="246"/>
      <c r="HL298" s="246"/>
      <c r="HM298" s="246"/>
      <c r="HN298" s="246"/>
      <c r="HO298" s="246"/>
      <c r="HP298" s="246"/>
      <c r="HQ298" s="246"/>
      <c r="HR298" s="246"/>
      <c r="HS298" s="246"/>
      <c r="HT298" s="246"/>
      <c r="HU298" s="246"/>
      <c r="HV298" s="246"/>
      <c r="HW298" s="246"/>
      <c r="HX298" s="246"/>
      <c r="HY298" s="246"/>
      <c r="HZ298" s="246"/>
      <c r="IA298" s="246"/>
      <c r="IB298" s="246"/>
      <c r="IC298" s="246"/>
      <c r="ID298" s="246"/>
      <c r="IE298" s="246"/>
      <c r="IF298" s="246"/>
      <c r="IG298" s="246"/>
      <c r="IH298" s="246"/>
      <c r="II298" s="246"/>
      <c r="IJ298" s="246"/>
      <c r="IK298" s="246"/>
      <c r="IL298" s="246"/>
      <c r="IM298" s="246"/>
      <c r="IN298" s="246"/>
      <c r="IO298" s="246"/>
      <c r="IP298" s="246"/>
      <c r="IQ298" s="246"/>
      <c r="IR298" s="246"/>
      <c r="IS298" s="246"/>
      <c r="IT298" s="246"/>
      <c r="IU298" s="246"/>
      <c r="IV298" s="246"/>
    </row>
    <row r="299" spans="1:256" s="251" customFormat="1" ht="13" customHeight="1">
      <c r="A299" s="246" t="s">
        <v>513</v>
      </c>
      <c r="B299" s="251">
        <v>2.5</v>
      </c>
      <c r="C299" s="251">
        <v>6</v>
      </c>
      <c r="D299" s="251">
        <v>3</v>
      </c>
      <c r="E299" s="251">
        <v>1.6666666699999999</v>
      </c>
      <c r="F299" s="251" t="s">
        <v>18</v>
      </c>
      <c r="G299" s="251">
        <v>11</v>
      </c>
      <c r="H299" s="246">
        <v>3</v>
      </c>
      <c r="I299" s="246"/>
      <c r="J299" s="246"/>
      <c r="K299" s="246"/>
      <c r="L299" s="246"/>
      <c r="M299" s="246"/>
      <c r="N299" s="246"/>
      <c r="O299" s="246"/>
      <c r="P299" s="246"/>
      <c r="Q299" s="246"/>
      <c r="R299" s="246"/>
      <c r="S299" s="246"/>
      <c r="T299" s="246"/>
      <c r="U299" s="246"/>
      <c r="V299" s="246"/>
      <c r="W299" s="246"/>
      <c r="X299" s="246"/>
      <c r="Y299" s="246"/>
      <c r="Z299" s="246"/>
      <c r="AA299" s="246"/>
      <c r="AB299" s="246"/>
      <c r="AC299" s="246"/>
      <c r="AD299" s="246"/>
      <c r="AE299" s="246"/>
      <c r="AF299" s="246"/>
      <c r="AG299" s="246"/>
      <c r="AH299" s="246"/>
      <c r="AI299" s="246"/>
      <c r="AJ299" s="246"/>
      <c r="AK299" s="246"/>
      <c r="AL299" s="246"/>
      <c r="AM299" s="246"/>
      <c r="AN299" s="246"/>
      <c r="AO299" s="246"/>
      <c r="AP299" s="246"/>
      <c r="AQ299" s="246"/>
      <c r="AR299" s="246"/>
      <c r="AS299" s="246"/>
      <c r="AT299" s="246"/>
      <c r="AU299" s="246"/>
      <c r="AV299" s="246"/>
      <c r="AW299" s="246"/>
      <c r="AX299" s="246"/>
      <c r="AY299" s="246"/>
      <c r="AZ299" s="246"/>
      <c r="BA299" s="246"/>
      <c r="BB299" s="246"/>
      <c r="BC299" s="246"/>
      <c r="BD299" s="246"/>
      <c r="BE299" s="246"/>
      <c r="BF299" s="246"/>
      <c r="BG299" s="246"/>
      <c r="BH299" s="246"/>
      <c r="BI299" s="246"/>
      <c r="BJ299" s="246"/>
      <c r="BK299" s="246"/>
      <c r="BL299" s="246"/>
      <c r="BM299" s="246"/>
      <c r="BN299" s="246"/>
      <c r="BO299" s="246"/>
      <c r="BP299" s="246"/>
      <c r="BQ299" s="246"/>
      <c r="BR299" s="246"/>
      <c r="BS299" s="246"/>
      <c r="BT299" s="246"/>
      <c r="BU299" s="246"/>
      <c r="BV299" s="246"/>
      <c r="BW299" s="246"/>
      <c r="BX299" s="246"/>
      <c r="BY299" s="246"/>
      <c r="BZ299" s="246"/>
      <c r="CA299" s="246"/>
      <c r="CB299" s="246"/>
      <c r="CC299" s="246"/>
      <c r="CD299" s="246"/>
      <c r="CE299" s="246"/>
      <c r="CF299" s="246"/>
      <c r="CG299" s="246"/>
      <c r="CH299" s="246"/>
      <c r="CI299" s="246"/>
      <c r="CJ299" s="246"/>
      <c r="CK299" s="246"/>
      <c r="CL299" s="246"/>
      <c r="CM299" s="246"/>
      <c r="CN299" s="246"/>
      <c r="CO299" s="246"/>
      <c r="CP299" s="246"/>
      <c r="CQ299" s="246"/>
      <c r="CR299" s="246"/>
      <c r="CS299" s="246"/>
      <c r="CT299" s="246"/>
      <c r="CU299" s="246"/>
      <c r="CV299" s="246"/>
      <c r="CW299" s="246"/>
      <c r="CX299" s="246"/>
      <c r="CY299" s="246"/>
      <c r="CZ299" s="246"/>
      <c r="DA299" s="246"/>
      <c r="DB299" s="246"/>
      <c r="DC299" s="246"/>
      <c r="DD299" s="246"/>
      <c r="DE299" s="246"/>
      <c r="DF299" s="246"/>
      <c r="DG299" s="246"/>
      <c r="DH299" s="246"/>
      <c r="DI299" s="246"/>
      <c r="DJ299" s="246"/>
      <c r="DK299" s="246"/>
      <c r="DL299" s="246"/>
      <c r="DM299" s="246"/>
      <c r="DN299" s="246"/>
      <c r="DO299" s="246"/>
      <c r="DP299" s="246"/>
      <c r="DQ299" s="246"/>
      <c r="DR299" s="246"/>
      <c r="DS299" s="246"/>
      <c r="DT299" s="246"/>
      <c r="DU299" s="246"/>
      <c r="DV299" s="246"/>
      <c r="DW299" s="246"/>
      <c r="DX299" s="246"/>
      <c r="DY299" s="246"/>
      <c r="DZ299" s="246"/>
      <c r="EA299" s="246"/>
      <c r="EB299" s="246"/>
      <c r="EC299" s="246"/>
      <c r="ED299" s="246"/>
      <c r="EE299" s="246"/>
      <c r="EF299" s="246"/>
      <c r="EG299" s="246"/>
      <c r="EH299" s="246"/>
      <c r="EI299" s="246"/>
      <c r="EJ299" s="246"/>
      <c r="EK299" s="246"/>
      <c r="EL299" s="246"/>
      <c r="EM299" s="246"/>
      <c r="EN299" s="246"/>
      <c r="EO299" s="246"/>
      <c r="EP299" s="246"/>
      <c r="EQ299" s="246"/>
      <c r="ER299" s="246"/>
      <c r="ES299" s="246"/>
      <c r="ET299" s="246"/>
      <c r="EU299" s="246"/>
      <c r="EV299" s="246"/>
      <c r="EW299" s="246"/>
      <c r="EX299" s="246"/>
      <c r="EY299" s="246"/>
      <c r="EZ299" s="246"/>
      <c r="FA299" s="246"/>
      <c r="FB299" s="246"/>
      <c r="FC299" s="246"/>
      <c r="FD299" s="246"/>
      <c r="FE299" s="246"/>
      <c r="FF299" s="246"/>
      <c r="FG299" s="246"/>
      <c r="FH299" s="246"/>
      <c r="FI299" s="246"/>
      <c r="FJ299" s="246"/>
      <c r="FK299" s="246"/>
      <c r="FL299" s="246"/>
      <c r="FM299" s="246"/>
      <c r="FN299" s="246"/>
      <c r="FO299" s="246"/>
      <c r="FP299" s="246"/>
      <c r="FQ299" s="246"/>
      <c r="FR299" s="246"/>
      <c r="FS299" s="246"/>
      <c r="FT299" s="246"/>
      <c r="FU299" s="246"/>
      <c r="FV299" s="246"/>
      <c r="FW299" s="246"/>
      <c r="FX299" s="246"/>
      <c r="FY299" s="246"/>
      <c r="FZ299" s="246"/>
      <c r="GA299" s="246"/>
      <c r="GB299" s="246"/>
      <c r="GC299" s="246"/>
      <c r="GD299" s="246"/>
      <c r="GE299" s="246"/>
      <c r="GF299" s="246"/>
      <c r="GG299" s="246"/>
      <c r="GH299" s="246"/>
      <c r="GI299" s="246"/>
      <c r="GJ299" s="246"/>
      <c r="GK299" s="246"/>
      <c r="GL299" s="246"/>
      <c r="GM299" s="246"/>
      <c r="GN299" s="246"/>
      <c r="GO299" s="246"/>
      <c r="GP299" s="246"/>
      <c r="GQ299" s="246"/>
      <c r="GR299" s="246"/>
      <c r="GS299" s="246"/>
      <c r="GT299" s="246"/>
      <c r="GU299" s="246"/>
      <c r="GV299" s="246"/>
      <c r="GW299" s="246"/>
      <c r="GX299" s="246"/>
      <c r="GY299" s="246"/>
      <c r="GZ299" s="246"/>
      <c r="HA299" s="246"/>
      <c r="HB299" s="246"/>
      <c r="HC299" s="246"/>
      <c r="HD299" s="246"/>
      <c r="HE299" s="246"/>
      <c r="HF299" s="246"/>
      <c r="HG299" s="246"/>
      <c r="HH299" s="246"/>
      <c r="HI299" s="246"/>
      <c r="HJ299" s="246"/>
      <c r="HK299" s="246"/>
      <c r="HL299" s="246"/>
      <c r="HM299" s="246"/>
      <c r="HN299" s="246"/>
      <c r="HO299" s="246"/>
      <c r="HP299" s="246"/>
      <c r="HQ299" s="246"/>
      <c r="HR299" s="246"/>
      <c r="HS299" s="246"/>
      <c r="HT299" s="246"/>
      <c r="HU299" s="246"/>
      <c r="HV299" s="246"/>
      <c r="HW299" s="246"/>
      <c r="HX299" s="246"/>
      <c r="HY299" s="246"/>
      <c r="HZ299" s="246"/>
      <c r="IA299" s="246"/>
      <c r="IB299" s="246"/>
      <c r="IC299" s="246"/>
      <c r="ID299" s="246"/>
      <c r="IE299" s="246"/>
      <c r="IF299" s="246"/>
      <c r="IG299" s="246"/>
      <c r="IH299" s="246"/>
      <c r="II299" s="246"/>
      <c r="IJ299" s="246"/>
      <c r="IK299" s="246"/>
      <c r="IL299" s="246"/>
      <c r="IM299" s="246"/>
      <c r="IN299" s="246"/>
      <c r="IO299" s="246"/>
      <c r="IP299" s="246"/>
      <c r="IQ299" s="246"/>
      <c r="IR299" s="246"/>
      <c r="IS299" s="246"/>
      <c r="IT299" s="246"/>
      <c r="IU299" s="246"/>
      <c r="IV299" s="246"/>
    </row>
    <row r="300" spans="1:256" s="251" customFormat="1" ht="13" customHeight="1">
      <c r="A300" s="246" t="s">
        <v>513</v>
      </c>
      <c r="B300" s="251">
        <v>1.4</v>
      </c>
      <c r="C300" s="251">
        <v>2.6</v>
      </c>
      <c r="D300" s="251">
        <v>3</v>
      </c>
      <c r="E300" s="251">
        <v>1.172222222</v>
      </c>
      <c r="F300" s="251">
        <v>2.2120339100000002</v>
      </c>
      <c r="G300" s="251">
        <v>17</v>
      </c>
      <c r="H300" s="246">
        <v>5</v>
      </c>
      <c r="I300" s="246"/>
      <c r="J300" s="246"/>
      <c r="K300" s="246"/>
      <c r="L300" s="246"/>
      <c r="M300" s="246"/>
      <c r="N300" s="246"/>
      <c r="O300" s="246"/>
      <c r="P300" s="246"/>
      <c r="Q300" s="246"/>
      <c r="R300" s="246"/>
      <c r="S300" s="246"/>
      <c r="T300" s="246"/>
      <c r="U300" s="246"/>
      <c r="V300" s="246"/>
      <c r="W300" s="246"/>
      <c r="X300" s="246"/>
      <c r="Y300" s="246"/>
      <c r="Z300" s="246"/>
      <c r="AA300" s="246"/>
      <c r="AB300" s="246"/>
      <c r="AC300" s="246"/>
      <c r="AD300" s="246"/>
      <c r="AE300" s="246"/>
      <c r="AF300" s="246"/>
      <c r="AG300" s="246"/>
      <c r="AH300" s="246"/>
      <c r="AI300" s="246"/>
      <c r="AJ300" s="246"/>
      <c r="AK300" s="246"/>
      <c r="AL300" s="246"/>
      <c r="AM300" s="246"/>
      <c r="AN300" s="246"/>
      <c r="AO300" s="246"/>
      <c r="AP300" s="246"/>
      <c r="AQ300" s="246"/>
      <c r="AR300" s="246"/>
      <c r="AS300" s="246"/>
      <c r="AT300" s="246"/>
      <c r="AU300" s="246"/>
      <c r="AV300" s="246"/>
      <c r="AW300" s="246"/>
      <c r="AX300" s="246"/>
      <c r="AY300" s="246"/>
      <c r="AZ300" s="246"/>
      <c r="BA300" s="246"/>
      <c r="BB300" s="246"/>
      <c r="BC300" s="246"/>
      <c r="BD300" s="246"/>
      <c r="BE300" s="246"/>
      <c r="BF300" s="246"/>
      <c r="BG300" s="246"/>
      <c r="BH300" s="246"/>
      <c r="BI300" s="246"/>
      <c r="BJ300" s="246"/>
      <c r="BK300" s="246"/>
      <c r="BL300" s="246"/>
      <c r="BM300" s="246"/>
      <c r="BN300" s="246"/>
      <c r="BO300" s="246"/>
      <c r="BP300" s="246"/>
      <c r="BQ300" s="246"/>
      <c r="BR300" s="246"/>
      <c r="BS300" s="246"/>
      <c r="BT300" s="246"/>
      <c r="BU300" s="246"/>
      <c r="BV300" s="246"/>
      <c r="BW300" s="246"/>
      <c r="BX300" s="246"/>
      <c r="BY300" s="246"/>
      <c r="BZ300" s="246"/>
      <c r="CA300" s="246"/>
      <c r="CB300" s="246"/>
      <c r="CC300" s="246"/>
      <c r="CD300" s="246"/>
      <c r="CE300" s="246"/>
      <c r="CF300" s="246"/>
      <c r="CG300" s="246"/>
      <c r="CH300" s="246"/>
      <c r="CI300" s="246"/>
      <c r="CJ300" s="246"/>
      <c r="CK300" s="246"/>
      <c r="CL300" s="246"/>
      <c r="CM300" s="246"/>
      <c r="CN300" s="246"/>
      <c r="CO300" s="246"/>
      <c r="CP300" s="246"/>
      <c r="CQ300" s="246"/>
      <c r="CR300" s="246"/>
      <c r="CS300" s="246"/>
      <c r="CT300" s="246"/>
      <c r="CU300" s="246"/>
      <c r="CV300" s="246"/>
      <c r="CW300" s="246"/>
      <c r="CX300" s="246"/>
      <c r="CY300" s="246"/>
      <c r="CZ300" s="246"/>
      <c r="DA300" s="246"/>
      <c r="DB300" s="246"/>
      <c r="DC300" s="246"/>
      <c r="DD300" s="246"/>
      <c r="DE300" s="246"/>
      <c r="DF300" s="246"/>
      <c r="DG300" s="246"/>
      <c r="DH300" s="246"/>
      <c r="DI300" s="246"/>
      <c r="DJ300" s="246"/>
      <c r="DK300" s="246"/>
      <c r="DL300" s="246"/>
      <c r="DM300" s="246"/>
      <c r="DN300" s="246"/>
      <c r="DO300" s="246"/>
      <c r="DP300" s="246"/>
      <c r="DQ300" s="246"/>
      <c r="DR300" s="246"/>
      <c r="DS300" s="246"/>
      <c r="DT300" s="246"/>
      <c r="DU300" s="246"/>
      <c r="DV300" s="246"/>
      <c r="DW300" s="246"/>
      <c r="DX300" s="246"/>
      <c r="DY300" s="246"/>
      <c r="DZ300" s="246"/>
      <c r="EA300" s="246"/>
      <c r="EB300" s="246"/>
      <c r="EC300" s="246"/>
      <c r="ED300" s="246"/>
      <c r="EE300" s="246"/>
      <c r="EF300" s="246"/>
      <c r="EG300" s="246"/>
      <c r="EH300" s="246"/>
      <c r="EI300" s="246"/>
      <c r="EJ300" s="246"/>
      <c r="EK300" s="246"/>
      <c r="EL300" s="246"/>
      <c r="EM300" s="246"/>
      <c r="EN300" s="246"/>
      <c r="EO300" s="246"/>
      <c r="EP300" s="246"/>
      <c r="EQ300" s="246"/>
      <c r="ER300" s="246"/>
      <c r="ES300" s="246"/>
      <c r="ET300" s="246"/>
      <c r="EU300" s="246"/>
      <c r="EV300" s="246"/>
      <c r="EW300" s="246"/>
      <c r="EX300" s="246"/>
      <c r="EY300" s="246"/>
      <c r="EZ300" s="246"/>
      <c r="FA300" s="246"/>
      <c r="FB300" s="246"/>
      <c r="FC300" s="246"/>
      <c r="FD300" s="246"/>
      <c r="FE300" s="246"/>
      <c r="FF300" s="246"/>
      <c r="FG300" s="246"/>
      <c r="FH300" s="246"/>
      <c r="FI300" s="246"/>
      <c r="FJ300" s="246"/>
      <c r="FK300" s="246"/>
      <c r="FL300" s="246"/>
      <c r="FM300" s="246"/>
      <c r="FN300" s="246"/>
      <c r="FO300" s="246"/>
      <c r="FP300" s="246"/>
      <c r="FQ300" s="246"/>
      <c r="FR300" s="246"/>
      <c r="FS300" s="246"/>
      <c r="FT300" s="246"/>
      <c r="FU300" s="246"/>
      <c r="FV300" s="246"/>
      <c r="FW300" s="246"/>
      <c r="FX300" s="246"/>
      <c r="FY300" s="246"/>
      <c r="FZ300" s="246"/>
      <c r="GA300" s="246"/>
      <c r="GB300" s="246"/>
      <c r="GC300" s="246"/>
      <c r="GD300" s="246"/>
      <c r="GE300" s="246"/>
      <c r="GF300" s="246"/>
      <c r="GG300" s="246"/>
      <c r="GH300" s="246"/>
      <c r="GI300" s="246"/>
      <c r="GJ300" s="246"/>
      <c r="GK300" s="246"/>
      <c r="GL300" s="246"/>
      <c r="GM300" s="246"/>
      <c r="GN300" s="246"/>
      <c r="GO300" s="246"/>
      <c r="GP300" s="246"/>
      <c r="GQ300" s="246"/>
      <c r="GR300" s="246"/>
      <c r="GS300" s="246"/>
      <c r="GT300" s="246"/>
      <c r="GU300" s="246"/>
      <c r="GV300" s="246"/>
      <c r="GW300" s="246"/>
      <c r="GX300" s="246"/>
      <c r="GY300" s="246"/>
      <c r="GZ300" s="246"/>
      <c r="HA300" s="246"/>
      <c r="HB300" s="246"/>
      <c r="HC300" s="246"/>
      <c r="HD300" s="246"/>
      <c r="HE300" s="246"/>
      <c r="HF300" s="246"/>
      <c r="HG300" s="246"/>
      <c r="HH300" s="246"/>
      <c r="HI300" s="246"/>
      <c r="HJ300" s="246"/>
      <c r="HK300" s="246"/>
      <c r="HL300" s="246"/>
      <c r="HM300" s="246"/>
      <c r="HN300" s="246"/>
      <c r="HO300" s="246"/>
      <c r="HP300" s="246"/>
      <c r="HQ300" s="246"/>
      <c r="HR300" s="246"/>
      <c r="HS300" s="246"/>
      <c r="HT300" s="246"/>
      <c r="HU300" s="246"/>
      <c r="HV300" s="246"/>
      <c r="HW300" s="246"/>
      <c r="HX300" s="246"/>
      <c r="HY300" s="246"/>
      <c r="HZ300" s="246"/>
      <c r="IA300" s="246"/>
      <c r="IB300" s="246"/>
      <c r="IC300" s="246"/>
      <c r="ID300" s="246"/>
      <c r="IE300" s="246"/>
      <c r="IF300" s="246"/>
      <c r="IG300" s="246"/>
      <c r="IH300" s="246"/>
      <c r="II300" s="246"/>
      <c r="IJ300" s="246"/>
      <c r="IK300" s="246"/>
      <c r="IL300" s="246"/>
      <c r="IM300" s="246"/>
      <c r="IN300" s="246"/>
      <c r="IO300" s="246"/>
      <c r="IP300" s="246"/>
      <c r="IQ300" s="246"/>
      <c r="IR300" s="246"/>
      <c r="IS300" s="246"/>
      <c r="IT300" s="246"/>
      <c r="IU300" s="246"/>
      <c r="IV300" s="246"/>
    </row>
    <row r="301" spans="1:256" s="251" customFormat="1" ht="13" customHeight="1">
      <c r="A301" s="246" t="s">
        <v>513</v>
      </c>
      <c r="B301" s="251">
        <v>4.5</v>
      </c>
      <c r="C301" s="251">
        <v>6.3</v>
      </c>
      <c r="D301" s="251">
        <v>2</v>
      </c>
      <c r="E301" s="251">
        <v>1.6666666999999999</v>
      </c>
      <c r="F301" s="251">
        <v>0.92913681000000004</v>
      </c>
      <c r="G301" s="251">
        <v>17</v>
      </c>
      <c r="H301" s="246">
        <v>1</v>
      </c>
      <c r="I301" s="246"/>
      <c r="J301" s="246"/>
      <c r="K301" s="246"/>
      <c r="L301" s="246"/>
      <c r="M301" s="246"/>
      <c r="N301" s="246"/>
      <c r="O301" s="246"/>
      <c r="P301" s="246"/>
      <c r="Q301" s="246"/>
      <c r="R301" s="246"/>
      <c r="S301" s="246"/>
      <c r="T301" s="246"/>
      <c r="U301" s="246"/>
      <c r="V301" s="246"/>
      <c r="W301" s="246"/>
      <c r="X301" s="246"/>
      <c r="Y301" s="246"/>
      <c r="Z301" s="246"/>
      <c r="AA301" s="246"/>
      <c r="AB301" s="246"/>
      <c r="AC301" s="246"/>
      <c r="AD301" s="246"/>
      <c r="AE301" s="246"/>
      <c r="AF301" s="246"/>
      <c r="AG301" s="246"/>
      <c r="AH301" s="246"/>
      <c r="AI301" s="246"/>
      <c r="AJ301" s="246"/>
      <c r="AK301" s="246"/>
      <c r="AL301" s="246"/>
      <c r="AM301" s="246"/>
      <c r="AN301" s="246"/>
      <c r="AO301" s="246"/>
      <c r="AP301" s="246"/>
      <c r="AQ301" s="246"/>
      <c r="AR301" s="246"/>
      <c r="AS301" s="246"/>
      <c r="AT301" s="246"/>
      <c r="AU301" s="246"/>
      <c r="AV301" s="246"/>
      <c r="AW301" s="246"/>
      <c r="AX301" s="246"/>
      <c r="AY301" s="246"/>
      <c r="AZ301" s="246"/>
      <c r="BA301" s="246"/>
      <c r="BB301" s="246"/>
      <c r="BC301" s="246"/>
      <c r="BD301" s="246"/>
      <c r="BE301" s="246"/>
      <c r="BF301" s="246"/>
      <c r="BG301" s="246"/>
      <c r="BH301" s="246"/>
      <c r="BI301" s="246"/>
      <c r="BJ301" s="246"/>
      <c r="BK301" s="246"/>
      <c r="BL301" s="246"/>
      <c r="BM301" s="246"/>
      <c r="BN301" s="246"/>
      <c r="BO301" s="246"/>
      <c r="BP301" s="246"/>
      <c r="BQ301" s="246"/>
      <c r="BR301" s="246"/>
      <c r="BS301" s="246"/>
      <c r="BT301" s="246"/>
      <c r="BU301" s="246"/>
      <c r="BV301" s="246"/>
      <c r="BW301" s="246"/>
      <c r="BX301" s="246"/>
      <c r="BY301" s="246"/>
      <c r="BZ301" s="246"/>
      <c r="CA301" s="246"/>
      <c r="CB301" s="246"/>
      <c r="CC301" s="246"/>
      <c r="CD301" s="246"/>
      <c r="CE301" s="246"/>
      <c r="CF301" s="246"/>
      <c r="CG301" s="246"/>
      <c r="CH301" s="246"/>
      <c r="CI301" s="246"/>
      <c r="CJ301" s="246"/>
      <c r="CK301" s="246"/>
      <c r="CL301" s="246"/>
      <c r="CM301" s="246"/>
      <c r="CN301" s="246"/>
      <c r="CO301" s="246"/>
      <c r="CP301" s="246"/>
      <c r="CQ301" s="246"/>
      <c r="CR301" s="246"/>
      <c r="CS301" s="246"/>
      <c r="CT301" s="246"/>
      <c r="CU301" s="246"/>
      <c r="CV301" s="246"/>
      <c r="CW301" s="246"/>
      <c r="CX301" s="246"/>
      <c r="CY301" s="246"/>
      <c r="CZ301" s="246"/>
      <c r="DA301" s="246"/>
      <c r="DB301" s="246"/>
      <c r="DC301" s="246"/>
      <c r="DD301" s="246"/>
      <c r="DE301" s="246"/>
      <c r="DF301" s="246"/>
      <c r="DG301" s="246"/>
      <c r="DH301" s="246"/>
      <c r="DI301" s="246"/>
      <c r="DJ301" s="246"/>
      <c r="DK301" s="246"/>
      <c r="DL301" s="246"/>
      <c r="DM301" s="246"/>
      <c r="DN301" s="246"/>
      <c r="DO301" s="246"/>
      <c r="DP301" s="246"/>
      <c r="DQ301" s="246"/>
      <c r="DR301" s="246"/>
      <c r="DS301" s="246"/>
      <c r="DT301" s="246"/>
      <c r="DU301" s="246"/>
      <c r="DV301" s="246"/>
      <c r="DW301" s="246"/>
      <c r="DX301" s="246"/>
      <c r="DY301" s="246"/>
      <c r="DZ301" s="246"/>
      <c r="EA301" s="246"/>
      <c r="EB301" s="246"/>
      <c r="EC301" s="246"/>
      <c r="ED301" s="246"/>
      <c r="EE301" s="246"/>
      <c r="EF301" s="246"/>
      <c r="EG301" s="246"/>
      <c r="EH301" s="246"/>
      <c r="EI301" s="246"/>
      <c r="EJ301" s="246"/>
      <c r="EK301" s="246"/>
      <c r="EL301" s="246"/>
      <c r="EM301" s="246"/>
      <c r="EN301" s="246"/>
      <c r="EO301" s="246"/>
      <c r="EP301" s="246"/>
      <c r="EQ301" s="246"/>
      <c r="ER301" s="246"/>
      <c r="ES301" s="246"/>
      <c r="ET301" s="246"/>
      <c r="EU301" s="246"/>
      <c r="EV301" s="246"/>
      <c r="EW301" s="246"/>
      <c r="EX301" s="246"/>
      <c r="EY301" s="246"/>
      <c r="EZ301" s="246"/>
      <c r="FA301" s="246"/>
      <c r="FB301" s="246"/>
      <c r="FC301" s="246"/>
      <c r="FD301" s="246"/>
      <c r="FE301" s="246"/>
      <c r="FF301" s="246"/>
      <c r="FG301" s="246"/>
      <c r="FH301" s="246"/>
      <c r="FI301" s="246"/>
      <c r="FJ301" s="246"/>
      <c r="FK301" s="246"/>
      <c r="FL301" s="246"/>
      <c r="FM301" s="246"/>
      <c r="FN301" s="246"/>
      <c r="FO301" s="246"/>
      <c r="FP301" s="246"/>
      <c r="FQ301" s="246"/>
      <c r="FR301" s="246"/>
      <c r="FS301" s="246"/>
      <c r="FT301" s="246"/>
      <c r="FU301" s="246"/>
      <c r="FV301" s="246"/>
      <c r="FW301" s="246"/>
      <c r="FX301" s="246"/>
      <c r="FY301" s="246"/>
      <c r="FZ301" s="246"/>
      <c r="GA301" s="246"/>
      <c r="GB301" s="246"/>
      <c r="GC301" s="246"/>
      <c r="GD301" s="246"/>
      <c r="GE301" s="246"/>
      <c r="GF301" s="246"/>
      <c r="GG301" s="246"/>
      <c r="GH301" s="246"/>
      <c r="GI301" s="246"/>
      <c r="GJ301" s="246"/>
      <c r="GK301" s="246"/>
      <c r="GL301" s="246"/>
      <c r="GM301" s="246"/>
      <c r="GN301" s="246"/>
      <c r="GO301" s="246"/>
      <c r="GP301" s="246"/>
      <c r="GQ301" s="246"/>
      <c r="GR301" s="246"/>
      <c r="GS301" s="246"/>
      <c r="GT301" s="246"/>
      <c r="GU301" s="246"/>
      <c r="GV301" s="246"/>
      <c r="GW301" s="246"/>
      <c r="GX301" s="246"/>
      <c r="GY301" s="246"/>
      <c r="GZ301" s="246"/>
      <c r="HA301" s="246"/>
      <c r="HB301" s="246"/>
      <c r="HC301" s="246"/>
      <c r="HD301" s="246"/>
      <c r="HE301" s="246"/>
      <c r="HF301" s="246"/>
      <c r="HG301" s="246"/>
      <c r="HH301" s="246"/>
      <c r="HI301" s="246"/>
      <c r="HJ301" s="246"/>
      <c r="HK301" s="246"/>
      <c r="HL301" s="246"/>
      <c r="HM301" s="246"/>
      <c r="HN301" s="246"/>
      <c r="HO301" s="246"/>
      <c r="HP301" s="246"/>
      <c r="HQ301" s="246"/>
      <c r="HR301" s="246"/>
      <c r="HS301" s="246"/>
      <c r="HT301" s="246"/>
      <c r="HU301" s="246"/>
      <c r="HV301" s="246"/>
      <c r="HW301" s="246"/>
      <c r="HX301" s="246"/>
      <c r="HY301" s="246"/>
      <c r="HZ301" s="246"/>
      <c r="IA301" s="246"/>
      <c r="IB301" s="246"/>
      <c r="IC301" s="246"/>
      <c r="ID301" s="246"/>
      <c r="IE301" s="246"/>
      <c r="IF301" s="246"/>
      <c r="IG301" s="246"/>
      <c r="IH301" s="246"/>
      <c r="II301" s="246"/>
      <c r="IJ301" s="246"/>
      <c r="IK301" s="246"/>
      <c r="IL301" s="246"/>
      <c r="IM301" s="246"/>
      <c r="IN301" s="246"/>
      <c r="IO301" s="246"/>
      <c r="IP301" s="246"/>
      <c r="IQ301" s="246"/>
      <c r="IR301" s="246"/>
      <c r="IS301" s="246"/>
      <c r="IT301" s="246"/>
      <c r="IU301" s="246"/>
      <c r="IV301" s="246"/>
    </row>
    <row r="302" spans="1:256" s="251" customFormat="1" ht="13" customHeight="1">
      <c r="A302" s="246" t="s">
        <v>513</v>
      </c>
      <c r="B302" s="246">
        <v>5</v>
      </c>
      <c r="C302" s="246">
        <v>7</v>
      </c>
      <c r="D302" s="246">
        <v>3</v>
      </c>
      <c r="E302" s="246">
        <v>1.2855555999999999</v>
      </c>
      <c r="F302" s="251">
        <v>1.9428136600000001</v>
      </c>
      <c r="G302" s="246">
        <v>15</v>
      </c>
      <c r="H302" s="246">
        <v>32</v>
      </c>
      <c r="I302" s="246"/>
      <c r="J302" s="246"/>
      <c r="K302" s="246"/>
      <c r="L302" s="246"/>
      <c r="M302" s="246"/>
      <c r="N302" s="246"/>
      <c r="O302" s="246"/>
      <c r="P302" s="246"/>
      <c r="Q302" s="246"/>
      <c r="R302" s="246"/>
      <c r="S302" s="246"/>
      <c r="T302" s="246"/>
      <c r="U302" s="246"/>
      <c r="V302" s="246"/>
      <c r="W302" s="246"/>
      <c r="X302" s="246"/>
      <c r="Y302" s="246"/>
      <c r="Z302" s="246"/>
      <c r="AA302" s="246"/>
      <c r="AB302" s="246"/>
      <c r="AC302" s="246"/>
      <c r="AD302" s="246"/>
      <c r="AE302" s="246"/>
      <c r="AF302" s="246"/>
      <c r="AG302" s="246"/>
      <c r="AH302" s="246"/>
      <c r="AI302" s="246"/>
      <c r="AJ302" s="246"/>
      <c r="AK302" s="246"/>
      <c r="AL302" s="246"/>
      <c r="AM302" s="246"/>
      <c r="AN302" s="246"/>
      <c r="AO302" s="246"/>
      <c r="AP302" s="246"/>
      <c r="AQ302" s="246"/>
      <c r="AR302" s="246"/>
      <c r="AS302" s="246"/>
      <c r="AT302" s="246"/>
      <c r="AU302" s="246"/>
      <c r="AV302" s="246"/>
      <c r="AW302" s="246"/>
      <c r="AX302" s="246"/>
      <c r="AY302" s="246"/>
      <c r="AZ302" s="246"/>
      <c r="BA302" s="246"/>
      <c r="BB302" s="246"/>
      <c r="BC302" s="246"/>
      <c r="BD302" s="246"/>
      <c r="BE302" s="246"/>
      <c r="BF302" s="246"/>
      <c r="BG302" s="246"/>
      <c r="BH302" s="246"/>
      <c r="BI302" s="246"/>
      <c r="BJ302" s="246"/>
      <c r="BK302" s="246"/>
      <c r="BL302" s="246"/>
      <c r="BM302" s="246"/>
      <c r="BN302" s="246"/>
      <c r="BO302" s="246"/>
      <c r="BP302" s="246"/>
      <c r="BQ302" s="246"/>
      <c r="BR302" s="246"/>
      <c r="BS302" s="246"/>
      <c r="BT302" s="246"/>
      <c r="BU302" s="246"/>
      <c r="BV302" s="246"/>
      <c r="BW302" s="246"/>
      <c r="BX302" s="246"/>
      <c r="BY302" s="246"/>
      <c r="BZ302" s="246"/>
      <c r="CA302" s="246"/>
      <c r="CB302" s="246"/>
      <c r="CC302" s="246"/>
      <c r="CD302" s="246"/>
      <c r="CE302" s="246"/>
      <c r="CF302" s="246"/>
      <c r="CG302" s="246"/>
      <c r="CH302" s="246"/>
      <c r="CI302" s="246"/>
      <c r="CJ302" s="246"/>
      <c r="CK302" s="246"/>
      <c r="CL302" s="246"/>
      <c r="CM302" s="246"/>
      <c r="CN302" s="246"/>
      <c r="CO302" s="246"/>
      <c r="CP302" s="246"/>
      <c r="CQ302" s="246"/>
      <c r="CR302" s="246"/>
      <c r="CS302" s="246"/>
      <c r="CT302" s="246"/>
      <c r="CU302" s="246"/>
      <c r="CV302" s="246"/>
      <c r="CW302" s="246"/>
      <c r="CX302" s="246"/>
      <c r="CY302" s="246"/>
      <c r="CZ302" s="246"/>
      <c r="DA302" s="246"/>
      <c r="DB302" s="246"/>
      <c r="DC302" s="246"/>
      <c r="DD302" s="246"/>
      <c r="DE302" s="246"/>
      <c r="DF302" s="246"/>
      <c r="DG302" s="246"/>
      <c r="DH302" s="246"/>
      <c r="DI302" s="246"/>
      <c r="DJ302" s="246"/>
      <c r="DK302" s="246"/>
      <c r="DL302" s="246"/>
      <c r="DM302" s="246"/>
      <c r="DN302" s="246"/>
      <c r="DO302" s="246"/>
      <c r="DP302" s="246"/>
      <c r="DQ302" s="246"/>
      <c r="DR302" s="246"/>
      <c r="DS302" s="246"/>
      <c r="DT302" s="246"/>
      <c r="DU302" s="246"/>
      <c r="DV302" s="246"/>
      <c r="DW302" s="246"/>
      <c r="DX302" s="246"/>
      <c r="DY302" s="246"/>
      <c r="DZ302" s="246"/>
      <c r="EA302" s="246"/>
      <c r="EB302" s="246"/>
      <c r="EC302" s="246"/>
      <c r="ED302" s="246"/>
      <c r="EE302" s="246"/>
      <c r="EF302" s="246"/>
      <c r="EG302" s="246"/>
      <c r="EH302" s="246"/>
      <c r="EI302" s="246"/>
      <c r="EJ302" s="246"/>
      <c r="EK302" s="246"/>
      <c r="EL302" s="246"/>
      <c r="EM302" s="246"/>
      <c r="EN302" s="246"/>
      <c r="EO302" s="246"/>
      <c r="EP302" s="246"/>
      <c r="EQ302" s="246"/>
      <c r="ER302" s="246"/>
      <c r="ES302" s="246"/>
      <c r="ET302" s="246"/>
      <c r="EU302" s="246"/>
      <c r="EV302" s="246"/>
      <c r="EW302" s="246"/>
      <c r="EX302" s="246"/>
      <c r="EY302" s="246"/>
      <c r="EZ302" s="246"/>
      <c r="FA302" s="246"/>
      <c r="FB302" s="246"/>
      <c r="FC302" s="246"/>
      <c r="FD302" s="246"/>
      <c r="FE302" s="246"/>
      <c r="FF302" s="246"/>
      <c r="FG302" s="246"/>
      <c r="FH302" s="246"/>
      <c r="FI302" s="246"/>
      <c r="FJ302" s="246"/>
      <c r="FK302" s="246"/>
      <c r="FL302" s="246"/>
      <c r="FM302" s="246"/>
      <c r="FN302" s="246"/>
      <c r="FO302" s="246"/>
      <c r="FP302" s="246"/>
      <c r="FQ302" s="246"/>
      <c r="FR302" s="246"/>
      <c r="FS302" s="246"/>
      <c r="FT302" s="246"/>
      <c r="FU302" s="246"/>
      <c r="FV302" s="246"/>
      <c r="FW302" s="246"/>
      <c r="FX302" s="246"/>
      <c r="FY302" s="246"/>
      <c r="FZ302" s="246"/>
      <c r="GA302" s="246"/>
      <c r="GB302" s="246"/>
      <c r="GC302" s="246"/>
      <c r="GD302" s="246"/>
      <c r="GE302" s="246"/>
      <c r="GF302" s="246"/>
      <c r="GG302" s="246"/>
      <c r="GH302" s="246"/>
      <c r="GI302" s="246"/>
      <c r="GJ302" s="246"/>
      <c r="GK302" s="246"/>
      <c r="GL302" s="246"/>
      <c r="GM302" s="246"/>
      <c r="GN302" s="246"/>
      <c r="GO302" s="246"/>
      <c r="GP302" s="246"/>
      <c r="GQ302" s="246"/>
      <c r="GR302" s="246"/>
      <c r="GS302" s="246"/>
      <c r="GT302" s="246"/>
      <c r="GU302" s="246"/>
      <c r="GV302" s="246"/>
      <c r="GW302" s="246"/>
      <c r="GX302" s="246"/>
      <c r="GY302" s="246"/>
      <c r="GZ302" s="246"/>
      <c r="HA302" s="246"/>
      <c r="HB302" s="246"/>
      <c r="HC302" s="246"/>
      <c r="HD302" s="246"/>
      <c r="HE302" s="246"/>
      <c r="HF302" s="246"/>
      <c r="HG302" s="246"/>
      <c r="HH302" s="246"/>
      <c r="HI302" s="246"/>
      <c r="HJ302" s="246"/>
      <c r="HK302" s="246"/>
      <c r="HL302" s="246"/>
      <c r="HM302" s="246"/>
      <c r="HN302" s="246"/>
      <c r="HO302" s="246"/>
      <c r="HP302" s="246"/>
      <c r="HQ302" s="246"/>
      <c r="HR302" s="246"/>
      <c r="HS302" s="246"/>
      <c r="HT302" s="246"/>
      <c r="HU302" s="246"/>
      <c r="HV302" s="246"/>
      <c r="HW302" s="246"/>
      <c r="HX302" s="246"/>
      <c r="HY302" s="246"/>
      <c r="HZ302" s="246"/>
      <c r="IA302" s="246"/>
      <c r="IB302" s="246"/>
      <c r="IC302" s="246"/>
      <c r="ID302" s="246"/>
      <c r="IE302" s="246"/>
      <c r="IF302" s="246"/>
      <c r="IG302" s="246"/>
      <c r="IH302" s="246"/>
      <c r="II302" s="246"/>
      <c r="IJ302" s="246"/>
      <c r="IK302" s="246"/>
      <c r="IL302" s="246"/>
      <c r="IM302" s="246"/>
      <c r="IN302" s="246"/>
      <c r="IO302" s="246"/>
      <c r="IP302" s="246"/>
      <c r="IQ302" s="246"/>
      <c r="IR302" s="246"/>
      <c r="IS302" s="246"/>
      <c r="IT302" s="246"/>
      <c r="IU302" s="246"/>
      <c r="IV302" s="246"/>
    </row>
    <row r="303" spans="1:256" s="251" customFormat="1" ht="13" customHeight="1">
      <c r="A303" s="246" t="s">
        <v>513</v>
      </c>
      <c r="B303" s="246">
        <v>3</v>
      </c>
      <c r="C303" s="246">
        <v>5</v>
      </c>
      <c r="D303" s="251">
        <v>2</v>
      </c>
      <c r="E303" s="246">
        <v>1.0222222000000001</v>
      </c>
      <c r="F303" s="246">
        <f>AVERAGE('Data by Q'!I44:I48)</f>
        <v>0.93839698842000685</v>
      </c>
      <c r="G303" s="246">
        <v>11</v>
      </c>
      <c r="H303" s="246">
        <v>3</v>
      </c>
      <c r="I303" s="246"/>
      <c r="S303" s="246"/>
      <c r="T303" s="246"/>
      <c r="U303" s="246"/>
      <c r="V303" s="246"/>
      <c r="W303" s="246"/>
      <c r="X303" s="246"/>
      <c r="Y303" s="246"/>
      <c r="Z303" s="246"/>
      <c r="AA303" s="246"/>
      <c r="AB303" s="246"/>
      <c r="AC303" s="246"/>
      <c r="AD303" s="246"/>
      <c r="AE303" s="246"/>
      <c r="AF303" s="246"/>
      <c r="AG303" s="246"/>
      <c r="AH303" s="246"/>
      <c r="AI303" s="246"/>
      <c r="AJ303" s="246"/>
      <c r="AK303" s="246"/>
      <c r="AL303" s="246"/>
      <c r="AM303" s="246"/>
      <c r="AN303" s="246"/>
      <c r="AO303" s="246"/>
      <c r="AP303" s="246"/>
      <c r="AQ303" s="246"/>
      <c r="AR303" s="246"/>
      <c r="AS303" s="246"/>
      <c r="AT303" s="246"/>
      <c r="AU303" s="246"/>
      <c r="AV303" s="246"/>
      <c r="AW303" s="246"/>
      <c r="AX303" s="246"/>
      <c r="AY303" s="246"/>
      <c r="AZ303" s="246"/>
      <c r="BA303" s="246"/>
      <c r="BB303" s="246"/>
      <c r="BC303" s="246"/>
      <c r="BD303" s="246"/>
      <c r="BE303" s="246"/>
      <c r="BF303" s="246"/>
      <c r="BG303" s="246"/>
      <c r="BH303" s="246"/>
      <c r="BI303" s="246"/>
      <c r="BJ303" s="246"/>
      <c r="BK303" s="246"/>
      <c r="BL303" s="246"/>
      <c r="BM303" s="246"/>
      <c r="BN303" s="246"/>
      <c r="BO303" s="246"/>
      <c r="BP303" s="246"/>
      <c r="BQ303" s="246"/>
      <c r="BR303" s="246"/>
      <c r="BS303" s="246"/>
      <c r="BT303" s="246"/>
      <c r="BU303" s="246"/>
      <c r="BV303" s="246"/>
      <c r="BW303" s="246"/>
      <c r="BX303" s="246"/>
      <c r="BY303" s="246"/>
      <c r="BZ303" s="246"/>
      <c r="CA303" s="246"/>
      <c r="CB303" s="246"/>
      <c r="CC303" s="246"/>
      <c r="CD303" s="246"/>
      <c r="CE303" s="246"/>
      <c r="CF303" s="246"/>
      <c r="CG303" s="246"/>
      <c r="CH303" s="246"/>
      <c r="CI303" s="246"/>
      <c r="CJ303" s="246"/>
      <c r="CK303" s="246"/>
      <c r="CL303" s="246"/>
      <c r="CM303" s="246"/>
      <c r="CN303" s="246"/>
      <c r="CO303" s="246"/>
      <c r="CP303" s="246"/>
      <c r="CQ303" s="246"/>
      <c r="CR303" s="246"/>
      <c r="CS303" s="246"/>
      <c r="CT303" s="246"/>
      <c r="CU303" s="246"/>
      <c r="CV303" s="246"/>
      <c r="CW303" s="246"/>
      <c r="CX303" s="246"/>
      <c r="CY303" s="246"/>
      <c r="CZ303" s="246"/>
      <c r="DA303" s="246"/>
      <c r="DB303" s="246"/>
      <c r="DC303" s="246"/>
      <c r="DD303" s="246"/>
      <c r="DE303" s="246"/>
      <c r="DF303" s="246"/>
      <c r="DG303" s="246"/>
      <c r="DH303" s="246"/>
      <c r="DI303" s="246"/>
      <c r="DJ303" s="246"/>
      <c r="DK303" s="246"/>
      <c r="DL303" s="246"/>
      <c r="DM303" s="246"/>
      <c r="DN303" s="246"/>
      <c r="DO303" s="246"/>
      <c r="DP303" s="246"/>
      <c r="DQ303" s="246"/>
      <c r="DR303" s="246"/>
      <c r="DS303" s="246"/>
      <c r="DT303" s="246"/>
      <c r="DU303" s="246"/>
      <c r="DV303" s="246"/>
      <c r="DW303" s="246"/>
      <c r="DX303" s="246"/>
      <c r="DY303" s="246"/>
      <c r="DZ303" s="246"/>
      <c r="EA303" s="246"/>
      <c r="EB303" s="246"/>
      <c r="EC303" s="246"/>
      <c r="ED303" s="246"/>
      <c r="EE303" s="246"/>
      <c r="EF303" s="246"/>
      <c r="EG303" s="246"/>
      <c r="EH303" s="246"/>
      <c r="EI303" s="246"/>
      <c r="EJ303" s="246"/>
      <c r="EK303" s="246"/>
      <c r="EL303" s="246"/>
      <c r="EM303" s="246"/>
      <c r="EN303" s="246"/>
      <c r="EO303" s="246"/>
      <c r="EP303" s="246"/>
      <c r="EQ303" s="246"/>
      <c r="ER303" s="246"/>
      <c r="ES303" s="246"/>
      <c r="ET303" s="246"/>
      <c r="EU303" s="246"/>
      <c r="EV303" s="246"/>
      <c r="EW303" s="246"/>
      <c r="EX303" s="246"/>
      <c r="EY303" s="246"/>
      <c r="EZ303" s="246"/>
      <c r="FA303" s="246"/>
      <c r="FB303" s="246"/>
      <c r="FC303" s="246"/>
      <c r="FD303" s="246"/>
      <c r="FE303" s="246"/>
      <c r="FF303" s="246"/>
      <c r="FG303" s="246"/>
      <c r="FH303" s="246"/>
      <c r="FI303" s="246"/>
      <c r="FJ303" s="246"/>
      <c r="FK303" s="246"/>
      <c r="FL303" s="246"/>
      <c r="FM303" s="246"/>
      <c r="FN303" s="246"/>
      <c r="FO303" s="246"/>
      <c r="FP303" s="246"/>
      <c r="FQ303" s="246"/>
      <c r="FR303" s="246"/>
      <c r="FS303" s="246"/>
      <c r="FT303" s="246"/>
      <c r="FU303" s="246"/>
      <c r="FV303" s="246"/>
      <c r="FW303" s="246"/>
      <c r="FX303" s="246"/>
      <c r="FY303" s="246"/>
      <c r="FZ303" s="246"/>
      <c r="GA303" s="246"/>
      <c r="GB303" s="246"/>
      <c r="GC303" s="246"/>
      <c r="GD303" s="246"/>
      <c r="GE303" s="246"/>
      <c r="GF303" s="246"/>
      <c r="GG303" s="246"/>
      <c r="GH303" s="246"/>
      <c r="GI303" s="246"/>
      <c r="GJ303" s="246"/>
      <c r="GK303" s="246"/>
      <c r="GL303" s="246"/>
      <c r="GM303" s="246"/>
      <c r="GN303" s="246"/>
      <c r="GO303" s="246"/>
      <c r="GP303" s="246"/>
      <c r="GQ303" s="246"/>
      <c r="GR303" s="246"/>
      <c r="GS303" s="246"/>
      <c r="GT303" s="246"/>
      <c r="GU303" s="246"/>
      <c r="GV303" s="246"/>
      <c r="GW303" s="246"/>
      <c r="GX303" s="246"/>
      <c r="GY303" s="246"/>
      <c r="GZ303" s="246"/>
      <c r="HA303" s="246"/>
      <c r="HB303" s="246"/>
      <c r="HC303" s="246"/>
      <c r="HD303" s="246"/>
      <c r="HE303" s="246"/>
      <c r="HF303" s="246"/>
      <c r="HG303" s="246"/>
      <c r="HH303" s="246"/>
      <c r="HI303" s="246"/>
      <c r="HJ303" s="246"/>
      <c r="HK303" s="246"/>
      <c r="HL303" s="246"/>
      <c r="HM303" s="246"/>
      <c r="HN303" s="246"/>
      <c r="HO303" s="246"/>
      <c r="HP303" s="246"/>
      <c r="HQ303" s="246"/>
      <c r="HR303" s="246"/>
      <c r="HS303" s="246"/>
      <c r="HT303" s="246"/>
      <c r="HU303" s="246"/>
      <c r="HV303" s="246"/>
      <c r="HW303" s="246"/>
      <c r="HX303" s="246"/>
      <c r="HY303" s="246"/>
      <c r="HZ303" s="246"/>
      <c r="IA303" s="246"/>
      <c r="IB303" s="246"/>
      <c r="IC303" s="246"/>
      <c r="ID303" s="246"/>
      <c r="IE303" s="246"/>
      <c r="IF303" s="246"/>
      <c r="IG303" s="246"/>
      <c r="IH303" s="246"/>
      <c r="II303" s="246"/>
      <c r="IJ303" s="246"/>
      <c r="IK303" s="246"/>
      <c r="IL303" s="246"/>
      <c r="IM303" s="246"/>
      <c r="IN303" s="246"/>
      <c r="IO303" s="246"/>
      <c r="IP303" s="246"/>
      <c r="IQ303" s="246"/>
      <c r="IR303" s="246"/>
      <c r="IS303" s="246"/>
      <c r="IT303" s="246"/>
      <c r="IU303" s="246"/>
      <c r="IV303" s="246"/>
    </row>
    <row r="304" spans="1:256" s="251" customFormat="1" ht="13" customHeight="1">
      <c r="A304" s="246" t="s">
        <v>513</v>
      </c>
      <c r="B304" s="251">
        <v>2</v>
      </c>
      <c r="C304" s="251">
        <v>2.6</v>
      </c>
      <c r="D304" s="251">
        <v>2</v>
      </c>
      <c r="E304" s="246">
        <v>1.1499999999999999</v>
      </c>
      <c r="F304" s="251">
        <v>1.0560369691177922</v>
      </c>
      <c r="G304" s="246">
        <v>10</v>
      </c>
      <c r="H304" s="251">
        <v>6</v>
      </c>
      <c r="J304" s="246"/>
      <c r="K304" s="246"/>
      <c r="L304" s="246"/>
      <c r="M304" s="246"/>
      <c r="N304" s="246"/>
      <c r="O304" s="246"/>
      <c r="P304" s="246"/>
      <c r="Q304" s="246"/>
      <c r="R304" s="246"/>
    </row>
    <row r="305" spans="1:256" s="251" customFormat="1" ht="13" customHeight="1">
      <c r="A305" s="82" t="s">
        <v>580</v>
      </c>
      <c r="B305" s="63">
        <v>1.4</v>
      </c>
      <c r="C305" s="63">
        <v>2.6</v>
      </c>
      <c r="D305" s="63">
        <v>3</v>
      </c>
      <c r="E305" s="63">
        <v>1.172222222</v>
      </c>
      <c r="F305" s="63">
        <v>2.2120339100000002</v>
      </c>
      <c r="G305" s="63">
        <v>17</v>
      </c>
      <c r="H305" s="82" t="s">
        <v>18</v>
      </c>
      <c r="I305" s="246"/>
      <c r="J305" s="279"/>
      <c r="K305" s="279"/>
      <c r="L305" s="279"/>
      <c r="M305" s="279"/>
      <c r="N305" s="279"/>
      <c r="O305" s="279"/>
      <c r="P305" s="279"/>
      <c r="Q305" s="279"/>
      <c r="R305" s="279"/>
      <c r="S305" s="246"/>
      <c r="T305" s="246"/>
      <c r="U305" s="246"/>
      <c r="V305" s="246"/>
      <c r="W305" s="246"/>
      <c r="X305" s="246"/>
      <c r="Y305" s="246"/>
      <c r="Z305" s="246"/>
      <c r="AA305" s="246"/>
      <c r="AB305" s="246"/>
      <c r="AC305" s="246"/>
      <c r="AD305" s="246"/>
      <c r="AE305" s="246"/>
      <c r="AF305" s="246"/>
      <c r="AG305" s="246"/>
      <c r="AH305" s="246"/>
      <c r="AI305" s="246"/>
      <c r="AJ305" s="246"/>
      <c r="AK305" s="246"/>
      <c r="AL305" s="246"/>
      <c r="AM305" s="246"/>
      <c r="AN305" s="246"/>
      <c r="AO305" s="246"/>
      <c r="AP305" s="246"/>
      <c r="AQ305" s="246"/>
      <c r="AR305" s="246"/>
      <c r="AS305" s="246"/>
      <c r="AT305" s="246"/>
      <c r="AU305" s="246"/>
      <c r="AV305" s="246"/>
      <c r="AW305" s="246"/>
      <c r="AX305" s="246"/>
      <c r="AY305" s="246"/>
      <c r="AZ305" s="246"/>
      <c r="BA305" s="246"/>
      <c r="BB305" s="246"/>
      <c r="BC305" s="246"/>
      <c r="BD305" s="246"/>
      <c r="BE305" s="246"/>
      <c r="BF305" s="246"/>
      <c r="BG305" s="246"/>
      <c r="BH305" s="246"/>
      <c r="BI305" s="246"/>
      <c r="BJ305" s="246"/>
      <c r="BK305" s="246"/>
      <c r="BL305" s="246"/>
      <c r="BM305" s="246"/>
      <c r="BN305" s="246"/>
      <c r="BO305" s="246"/>
      <c r="BP305" s="246"/>
      <c r="BQ305" s="246"/>
      <c r="BR305" s="246"/>
      <c r="BS305" s="246"/>
      <c r="BT305" s="246"/>
      <c r="BU305" s="246"/>
      <c r="BV305" s="246"/>
      <c r="BW305" s="246"/>
      <c r="BX305" s="246"/>
      <c r="BY305" s="246"/>
      <c r="BZ305" s="246"/>
      <c r="CA305" s="246"/>
      <c r="CB305" s="246"/>
      <c r="CC305" s="246"/>
      <c r="CD305" s="246"/>
      <c r="CE305" s="246"/>
      <c r="CF305" s="246"/>
      <c r="CG305" s="246"/>
      <c r="CH305" s="246"/>
      <c r="CI305" s="246"/>
      <c r="CJ305" s="246"/>
      <c r="CK305" s="246"/>
      <c r="CL305" s="246"/>
      <c r="CM305" s="246"/>
      <c r="CN305" s="246"/>
      <c r="CO305" s="246"/>
      <c r="CP305" s="246"/>
      <c r="CQ305" s="246"/>
      <c r="CR305" s="246"/>
      <c r="CS305" s="246"/>
      <c r="CT305" s="246"/>
      <c r="CU305" s="246"/>
      <c r="CV305" s="246"/>
      <c r="CW305" s="246"/>
      <c r="CX305" s="246"/>
      <c r="CY305" s="246"/>
      <c r="CZ305" s="246"/>
      <c r="DA305" s="246"/>
      <c r="DB305" s="246"/>
      <c r="DC305" s="246"/>
      <c r="DD305" s="246"/>
      <c r="DE305" s="246"/>
      <c r="DF305" s="246"/>
      <c r="DG305" s="246"/>
      <c r="DH305" s="246"/>
      <c r="DI305" s="246"/>
      <c r="DJ305" s="246"/>
      <c r="DK305" s="246"/>
      <c r="DL305" s="246"/>
      <c r="DM305" s="246"/>
      <c r="DN305" s="246"/>
      <c r="DO305" s="246"/>
      <c r="DP305" s="246"/>
      <c r="DQ305" s="246"/>
      <c r="DR305" s="246"/>
      <c r="DS305" s="246"/>
      <c r="DT305" s="246"/>
      <c r="DU305" s="246"/>
      <c r="DV305" s="246"/>
      <c r="DW305" s="246"/>
      <c r="DX305" s="246"/>
      <c r="DY305" s="246"/>
      <c r="DZ305" s="246"/>
      <c r="EA305" s="246"/>
      <c r="EB305" s="246"/>
      <c r="EC305" s="246"/>
      <c r="ED305" s="246"/>
      <c r="EE305" s="246"/>
      <c r="EF305" s="246"/>
      <c r="EG305" s="246"/>
      <c r="EH305" s="246"/>
      <c r="EI305" s="246"/>
      <c r="EJ305" s="246"/>
      <c r="EK305" s="246"/>
      <c r="EL305" s="246"/>
      <c r="EM305" s="246"/>
      <c r="EN305" s="246"/>
      <c r="EO305" s="246"/>
      <c r="EP305" s="246"/>
      <c r="EQ305" s="246"/>
      <c r="ER305" s="246"/>
      <c r="ES305" s="246"/>
      <c r="ET305" s="246"/>
      <c r="EU305" s="246"/>
      <c r="EV305" s="246"/>
      <c r="EW305" s="246"/>
      <c r="EX305" s="246"/>
      <c r="EY305" s="246"/>
      <c r="EZ305" s="246"/>
      <c r="FA305" s="246"/>
      <c r="FB305" s="246"/>
      <c r="FC305" s="246"/>
      <c r="FD305" s="246"/>
      <c r="FE305" s="246"/>
      <c r="FF305" s="246"/>
      <c r="FG305" s="246"/>
      <c r="FH305" s="246"/>
      <c r="FI305" s="246"/>
      <c r="FJ305" s="246"/>
      <c r="FK305" s="246"/>
      <c r="FL305" s="246"/>
      <c r="FM305" s="246"/>
      <c r="FN305" s="246"/>
      <c r="FO305" s="246"/>
      <c r="FP305" s="246"/>
      <c r="FQ305" s="246"/>
      <c r="FR305" s="246"/>
      <c r="FS305" s="246"/>
      <c r="FT305" s="246"/>
      <c r="FU305" s="246"/>
      <c r="FV305" s="246"/>
      <c r="FW305" s="246"/>
      <c r="FX305" s="246"/>
      <c r="FY305" s="246"/>
      <c r="FZ305" s="246"/>
      <c r="GA305" s="246"/>
      <c r="GB305" s="246"/>
      <c r="GC305" s="246"/>
      <c r="GD305" s="246"/>
      <c r="GE305" s="246"/>
      <c r="GF305" s="246"/>
      <c r="GG305" s="246"/>
      <c r="GH305" s="246"/>
      <c r="GI305" s="246"/>
      <c r="GJ305" s="246"/>
      <c r="GK305" s="246"/>
      <c r="GL305" s="246"/>
      <c r="GM305" s="246"/>
      <c r="GN305" s="246"/>
      <c r="GO305" s="246"/>
      <c r="GP305" s="246"/>
      <c r="GQ305" s="246"/>
      <c r="GR305" s="246"/>
      <c r="GS305" s="246"/>
      <c r="GT305" s="246"/>
      <c r="GU305" s="246"/>
      <c r="GV305" s="246"/>
      <c r="GW305" s="246"/>
      <c r="GX305" s="246"/>
      <c r="GY305" s="246"/>
      <c r="GZ305" s="246"/>
      <c r="HA305" s="246"/>
      <c r="HB305" s="246"/>
      <c r="HC305" s="246"/>
      <c r="HD305" s="246"/>
      <c r="HE305" s="246"/>
      <c r="HF305" s="246"/>
      <c r="HG305" s="246"/>
      <c r="HH305" s="246"/>
      <c r="HI305" s="246"/>
      <c r="HJ305" s="246"/>
      <c r="HK305" s="246"/>
      <c r="HL305" s="246"/>
      <c r="HM305" s="246"/>
      <c r="HN305" s="246"/>
      <c r="HO305" s="246"/>
      <c r="HP305" s="246"/>
      <c r="HQ305" s="246"/>
      <c r="HR305" s="246"/>
      <c r="HS305" s="246"/>
      <c r="HT305" s="246"/>
      <c r="HU305" s="246"/>
      <c r="HV305" s="246"/>
      <c r="HW305" s="246"/>
      <c r="HX305" s="246"/>
      <c r="HY305" s="246"/>
      <c r="HZ305" s="246"/>
      <c r="IA305" s="246"/>
      <c r="IB305" s="246"/>
      <c r="IC305" s="246"/>
      <c r="ID305" s="246"/>
      <c r="IE305" s="246"/>
      <c r="IF305" s="246"/>
      <c r="IG305" s="246"/>
      <c r="IH305" s="246"/>
      <c r="II305" s="246"/>
      <c r="IJ305" s="246"/>
      <c r="IK305" s="246"/>
      <c r="IL305" s="246"/>
      <c r="IM305" s="246"/>
      <c r="IN305" s="246"/>
      <c r="IO305" s="246"/>
      <c r="IP305" s="246"/>
      <c r="IQ305" s="246"/>
      <c r="IR305" s="246"/>
      <c r="IS305" s="246"/>
      <c r="IT305" s="246"/>
      <c r="IU305" s="246"/>
      <c r="IV305" s="246"/>
    </row>
    <row r="306" spans="1:256" s="280" customFormat="1" ht="13" customHeight="1">
      <c r="A306" s="279" t="s">
        <v>372</v>
      </c>
      <c r="B306" s="280">
        <v>2.6</v>
      </c>
      <c r="C306" s="280">
        <v>3.2</v>
      </c>
      <c r="D306" s="280">
        <v>2</v>
      </c>
      <c r="E306" s="280">
        <v>1.1088888889999999</v>
      </c>
      <c r="F306" s="280">
        <v>1.3048579</v>
      </c>
      <c r="G306" s="280">
        <v>13</v>
      </c>
      <c r="H306" s="279">
        <v>2</v>
      </c>
      <c r="I306" s="279"/>
      <c r="J306" s="287"/>
      <c r="K306" s="287"/>
      <c r="L306" s="287"/>
      <c r="M306" s="287"/>
      <c r="N306" s="287"/>
      <c r="O306" s="287"/>
      <c r="P306" s="287"/>
      <c r="Q306" s="287"/>
      <c r="R306" s="287"/>
      <c r="S306" s="279"/>
      <c r="T306" s="279"/>
      <c r="U306" s="279"/>
      <c r="V306" s="279"/>
      <c r="W306" s="279"/>
      <c r="X306" s="279"/>
      <c r="Y306" s="279"/>
      <c r="Z306" s="279"/>
      <c r="AA306" s="279"/>
      <c r="AB306" s="279"/>
      <c r="AC306" s="279"/>
      <c r="AD306" s="279"/>
      <c r="AE306" s="279"/>
      <c r="AF306" s="279"/>
      <c r="AG306" s="279"/>
      <c r="AH306" s="279"/>
      <c r="AI306" s="279"/>
      <c r="AJ306" s="279"/>
      <c r="AK306" s="279"/>
      <c r="AL306" s="279"/>
      <c r="AM306" s="279"/>
      <c r="AN306" s="279"/>
      <c r="AO306" s="279"/>
      <c r="AP306" s="279"/>
      <c r="AQ306" s="279"/>
      <c r="AR306" s="279"/>
      <c r="AS306" s="279"/>
      <c r="AT306" s="279"/>
      <c r="AU306" s="279"/>
      <c r="AV306" s="279"/>
      <c r="AW306" s="279"/>
      <c r="AX306" s="279"/>
      <c r="AY306" s="279"/>
      <c r="AZ306" s="279"/>
      <c r="BA306" s="279"/>
      <c r="BB306" s="279"/>
      <c r="BC306" s="279"/>
      <c r="BD306" s="279"/>
      <c r="BE306" s="279"/>
      <c r="BF306" s="279"/>
      <c r="BG306" s="279"/>
      <c r="BH306" s="279"/>
      <c r="BI306" s="279"/>
      <c r="BJ306" s="279"/>
      <c r="BK306" s="279"/>
      <c r="BL306" s="279"/>
      <c r="BM306" s="279"/>
      <c r="BN306" s="279"/>
      <c r="BO306" s="279"/>
      <c r="BP306" s="279"/>
      <c r="BQ306" s="279"/>
      <c r="BR306" s="279"/>
      <c r="BS306" s="279"/>
      <c r="BT306" s="279"/>
      <c r="BU306" s="279"/>
      <c r="BV306" s="279"/>
      <c r="BW306" s="279"/>
      <c r="BX306" s="279"/>
      <c r="BY306" s="279"/>
      <c r="BZ306" s="279"/>
      <c r="CA306" s="279"/>
      <c r="CB306" s="279"/>
      <c r="CC306" s="279"/>
      <c r="CD306" s="279"/>
      <c r="CE306" s="279"/>
      <c r="CF306" s="279"/>
      <c r="CG306" s="279"/>
      <c r="CH306" s="279"/>
      <c r="CI306" s="279"/>
      <c r="CJ306" s="279"/>
      <c r="CK306" s="279"/>
      <c r="CL306" s="279"/>
      <c r="CM306" s="279"/>
      <c r="CN306" s="279"/>
      <c r="CO306" s="279"/>
      <c r="CP306" s="279"/>
      <c r="CQ306" s="279"/>
      <c r="CR306" s="279"/>
      <c r="CS306" s="279"/>
      <c r="CT306" s="279"/>
      <c r="CU306" s="279"/>
      <c r="CV306" s="279"/>
      <c r="CW306" s="279"/>
      <c r="CX306" s="279"/>
      <c r="CY306" s="279"/>
      <c r="CZ306" s="279"/>
      <c r="DA306" s="279"/>
      <c r="DB306" s="279"/>
      <c r="DC306" s="279"/>
      <c r="DD306" s="279"/>
      <c r="DE306" s="279"/>
      <c r="DF306" s="279"/>
      <c r="DG306" s="279"/>
      <c r="DH306" s="279"/>
      <c r="DI306" s="279"/>
      <c r="DJ306" s="279"/>
      <c r="DK306" s="279"/>
      <c r="DL306" s="279"/>
      <c r="DM306" s="279"/>
      <c r="DN306" s="279"/>
      <c r="DO306" s="279"/>
      <c r="DP306" s="279"/>
      <c r="DQ306" s="279"/>
      <c r="DR306" s="279"/>
      <c r="DS306" s="279"/>
      <c r="DT306" s="279"/>
      <c r="DU306" s="279"/>
      <c r="DV306" s="279"/>
      <c r="DW306" s="279"/>
      <c r="DX306" s="279"/>
      <c r="DY306" s="279"/>
      <c r="DZ306" s="279"/>
      <c r="EA306" s="279"/>
      <c r="EB306" s="279"/>
      <c r="EC306" s="279"/>
      <c r="ED306" s="279"/>
      <c r="EE306" s="279"/>
      <c r="EF306" s="279"/>
      <c r="EG306" s="279"/>
      <c r="EH306" s="279"/>
      <c r="EI306" s="279"/>
      <c r="EJ306" s="279"/>
      <c r="EK306" s="279"/>
      <c r="EL306" s="279"/>
      <c r="EM306" s="279"/>
      <c r="EN306" s="279"/>
      <c r="EO306" s="279"/>
      <c r="EP306" s="279"/>
      <c r="EQ306" s="279"/>
      <c r="ER306" s="279"/>
      <c r="ES306" s="279"/>
      <c r="ET306" s="279"/>
      <c r="EU306" s="279"/>
      <c r="EV306" s="279"/>
      <c r="EW306" s="279"/>
      <c r="EX306" s="279"/>
      <c r="EY306" s="279"/>
      <c r="EZ306" s="279"/>
      <c r="FA306" s="279"/>
      <c r="FB306" s="279"/>
      <c r="FC306" s="279"/>
      <c r="FD306" s="279"/>
      <c r="FE306" s="279"/>
      <c r="FF306" s="279"/>
      <c r="FG306" s="279"/>
      <c r="FH306" s="279"/>
      <c r="FI306" s="279"/>
      <c r="FJ306" s="279"/>
      <c r="FK306" s="279"/>
      <c r="FL306" s="279"/>
      <c r="FM306" s="279"/>
      <c r="FN306" s="279"/>
      <c r="FO306" s="279"/>
      <c r="FP306" s="279"/>
      <c r="FQ306" s="279"/>
      <c r="FR306" s="279"/>
      <c r="FS306" s="279"/>
      <c r="FT306" s="279"/>
      <c r="FU306" s="279"/>
      <c r="FV306" s="279"/>
      <c r="FW306" s="279"/>
      <c r="FX306" s="279"/>
      <c r="FY306" s="279"/>
      <c r="FZ306" s="279"/>
      <c r="GA306" s="279"/>
      <c r="GB306" s="279"/>
      <c r="GC306" s="279"/>
      <c r="GD306" s="279"/>
      <c r="GE306" s="279"/>
      <c r="GF306" s="279"/>
      <c r="GG306" s="279"/>
      <c r="GH306" s="279"/>
      <c r="GI306" s="279"/>
      <c r="GJ306" s="279"/>
      <c r="GK306" s="279"/>
      <c r="GL306" s="279"/>
      <c r="GM306" s="279"/>
      <c r="GN306" s="279"/>
      <c r="GO306" s="279"/>
      <c r="GP306" s="279"/>
      <c r="GQ306" s="279"/>
      <c r="GR306" s="279"/>
      <c r="GS306" s="279"/>
      <c r="GT306" s="279"/>
      <c r="GU306" s="279"/>
      <c r="GV306" s="279"/>
      <c r="GW306" s="279"/>
      <c r="GX306" s="279"/>
      <c r="GY306" s="279"/>
      <c r="GZ306" s="279"/>
      <c r="HA306" s="279"/>
      <c r="HB306" s="279"/>
      <c r="HC306" s="279"/>
      <c r="HD306" s="279"/>
      <c r="HE306" s="279"/>
      <c r="HF306" s="279"/>
      <c r="HG306" s="279"/>
      <c r="HH306" s="279"/>
      <c r="HI306" s="279"/>
      <c r="HJ306" s="279"/>
      <c r="HK306" s="279"/>
      <c r="HL306" s="279"/>
      <c r="HM306" s="279"/>
      <c r="HN306" s="279"/>
      <c r="HO306" s="279"/>
      <c r="HP306" s="279"/>
      <c r="HQ306" s="279"/>
      <c r="HR306" s="279"/>
      <c r="HS306" s="279"/>
      <c r="HT306" s="279"/>
      <c r="HU306" s="279"/>
      <c r="HV306" s="279"/>
      <c r="HW306" s="279"/>
      <c r="HX306" s="279"/>
      <c r="HY306" s="279"/>
      <c r="HZ306" s="279"/>
      <c r="IA306" s="279"/>
      <c r="IB306" s="279"/>
      <c r="IC306" s="279"/>
      <c r="ID306" s="279"/>
      <c r="IE306" s="279"/>
      <c r="IF306" s="279"/>
      <c r="IG306" s="279"/>
      <c r="IH306" s="279"/>
      <c r="II306" s="279"/>
      <c r="IJ306" s="279"/>
      <c r="IK306" s="279"/>
      <c r="IL306" s="279"/>
      <c r="IM306" s="279"/>
      <c r="IN306" s="279"/>
      <c r="IO306" s="279"/>
      <c r="IP306" s="279"/>
      <c r="IQ306" s="279"/>
      <c r="IR306" s="279"/>
      <c r="IS306" s="279"/>
      <c r="IT306" s="279"/>
      <c r="IU306" s="279"/>
      <c r="IV306" s="279"/>
    </row>
    <row r="307" spans="1:256" s="280" customFormat="1" ht="13" customHeight="1">
      <c r="A307" s="287" t="s">
        <v>372</v>
      </c>
      <c r="B307" s="280" t="s">
        <v>170</v>
      </c>
      <c r="C307" s="280" t="s">
        <v>170</v>
      </c>
      <c r="D307" s="280">
        <v>3</v>
      </c>
      <c r="E307" s="280">
        <v>1.31277778</v>
      </c>
      <c r="F307" s="280">
        <v>1.2709537500000001</v>
      </c>
      <c r="G307" s="280">
        <v>15</v>
      </c>
      <c r="H307" s="287">
        <v>1</v>
      </c>
      <c r="I307" s="287"/>
      <c r="J307" s="279"/>
      <c r="K307" s="279"/>
      <c r="L307" s="279"/>
      <c r="M307" s="279"/>
      <c r="N307" s="279"/>
      <c r="O307" s="279"/>
      <c r="P307" s="279"/>
      <c r="Q307" s="279"/>
      <c r="R307" s="279"/>
      <c r="S307" s="287"/>
      <c r="T307" s="287"/>
      <c r="U307" s="287"/>
      <c r="V307" s="287"/>
      <c r="W307" s="287"/>
      <c r="X307" s="287"/>
      <c r="Y307" s="287"/>
      <c r="Z307" s="287"/>
      <c r="AA307" s="287"/>
      <c r="AB307" s="287"/>
      <c r="AC307" s="287"/>
      <c r="AD307" s="287"/>
      <c r="AE307" s="287"/>
      <c r="AF307" s="287"/>
      <c r="AG307" s="287"/>
      <c r="AH307" s="287"/>
      <c r="AI307" s="287"/>
      <c r="AJ307" s="287"/>
      <c r="AK307" s="287"/>
      <c r="AL307" s="287"/>
      <c r="AM307" s="287"/>
      <c r="AN307" s="287"/>
      <c r="AO307" s="287"/>
      <c r="AP307" s="287"/>
      <c r="AQ307" s="287"/>
      <c r="AR307" s="287"/>
      <c r="AS307" s="287"/>
      <c r="AT307" s="287"/>
      <c r="AU307" s="287"/>
      <c r="AV307" s="287"/>
      <c r="AW307" s="287"/>
      <c r="AX307" s="287"/>
      <c r="AY307" s="287"/>
      <c r="AZ307" s="287"/>
      <c r="BA307" s="287"/>
      <c r="BB307" s="287"/>
      <c r="BC307" s="287"/>
      <c r="BD307" s="287"/>
      <c r="BE307" s="287"/>
      <c r="BF307" s="287"/>
      <c r="BG307" s="287"/>
      <c r="BH307" s="287"/>
      <c r="BI307" s="287"/>
      <c r="BJ307" s="287"/>
      <c r="BK307" s="287"/>
      <c r="BL307" s="287"/>
      <c r="BM307" s="287"/>
      <c r="BN307" s="287"/>
      <c r="BO307" s="287"/>
      <c r="BP307" s="287"/>
      <c r="BQ307" s="287"/>
      <c r="BR307" s="287"/>
      <c r="BS307" s="287"/>
      <c r="BT307" s="287"/>
      <c r="BU307" s="287"/>
      <c r="BV307" s="287"/>
      <c r="BW307" s="287"/>
      <c r="BX307" s="287"/>
      <c r="BY307" s="287"/>
      <c r="BZ307" s="287"/>
      <c r="CA307" s="287"/>
      <c r="CB307" s="287"/>
      <c r="CC307" s="287"/>
      <c r="CD307" s="287"/>
      <c r="CE307" s="287"/>
      <c r="CF307" s="287"/>
      <c r="CG307" s="287"/>
      <c r="CH307" s="287"/>
      <c r="CI307" s="287"/>
      <c r="CJ307" s="287"/>
      <c r="CK307" s="287"/>
      <c r="CL307" s="287"/>
      <c r="CM307" s="287"/>
      <c r="CN307" s="287"/>
      <c r="CO307" s="287"/>
      <c r="CP307" s="287"/>
      <c r="CQ307" s="287"/>
      <c r="CR307" s="287"/>
      <c r="CS307" s="287"/>
      <c r="CT307" s="287"/>
      <c r="CU307" s="287"/>
      <c r="CV307" s="287"/>
      <c r="CW307" s="287"/>
      <c r="CX307" s="287"/>
      <c r="CY307" s="287"/>
      <c r="CZ307" s="287"/>
      <c r="DA307" s="287"/>
      <c r="DB307" s="287"/>
      <c r="DC307" s="287"/>
      <c r="DD307" s="287"/>
      <c r="DE307" s="287"/>
      <c r="DF307" s="287"/>
      <c r="DG307" s="287"/>
      <c r="DH307" s="287"/>
      <c r="DI307" s="287"/>
      <c r="DJ307" s="287"/>
      <c r="DK307" s="287"/>
      <c r="DL307" s="287"/>
      <c r="DM307" s="287"/>
      <c r="DN307" s="287"/>
      <c r="DO307" s="287"/>
      <c r="DP307" s="287"/>
      <c r="DQ307" s="287"/>
      <c r="DR307" s="287"/>
      <c r="DS307" s="287"/>
      <c r="DT307" s="287"/>
      <c r="DU307" s="287"/>
      <c r="DV307" s="287"/>
      <c r="DW307" s="287"/>
      <c r="DX307" s="287"/>
      <c r="DY307" s="287"/>
      <c r="DZ307" s="287"/>
      <c r="EA307" s="287"/>
      <c r="EB307" s="287"/>
      <c r="EC307" s="287"/>
      <c r="ED307" s="287"/>
      <c r="EE307" s="287"/>
      <c r="EF307" s="287"/>
      <c r="EG307" s="287"/>
      <c r="EH307" s="287"/>
      <c r="EI307" s="287"/>
      <c r="EJ307" s="287"/>
      <c r="EK307" s="287"/>
      <c r="EL307" s="287"/>
      <c r="EM307" s="287"/>
      <c r="EN307" s="287"/>
      <c r="EO307" s="287"/>
      <c r="EP307" s="287"/>
      <c r="EQ307" s="287"/>
      <c r="ER307" s="287"/>
      <c r="ES307" s="287"/>
      <c r="ET307" s="287"/>
      <c r="EU307" s="287"/>
      <c r="EV307" s="287"/>
      <c r="EW307" s="287"/>
      <c r="EX307" s="287"/>
      <c r="EY307" s="287"/>
      <c r="EZ307" s="287"/>
      <c r="FA307" s="287"/>
      <c r="FB307" s="287"/>
      <c r="FC307" s="287"/>
      <c r="FD307" s="287"/>
      <c r="FE307" s="287"/>
      <c r="FF307" s="287"/>
      <c r="FG307" s="287"/>
      <c r="FH307" s="287"/>
      <c r="FI307" s="287"/>
      <c r="FJ307" s="287"/>
      <c r="FK307" s="287"/>
      <c r="FL307" s="287"/>
      <c r="FM307" s="287"/>
      <c r="FN307" s="287"/>
      <c r="FO307" s="287"/>
      <c r="FP307" s="287"/>
      <c r="FQ307" s="287"/>
      <c r="FR307" s="287"/>
      <c r="FS307" s="287"/>
      <c r="FT307" s="287"/>
      <c r="FU307" s="287"/>
      <c r="FV307" s="287"/>
      <c r="FW307" s="287"/>
      <c r="FX307" s="287"/>
      <c r="FY307" s="287"/>
      <c r="FZ307" s="287"/>
      <c r="GA307" s="287"/>
      <c r="GB307" s="287"/>
      <c r="GC307" s="287"/>
      <c r="GD307" s="287"/>
      <c r="GE307" s="287"/>
      <c r="GF307" s="287"/>
      <c r="GG307" s="287"/>
      <c r="GH307" s="287"/>
      <c r="GI307" s="287"/>
      <c r="GJ307" s="287"/>
      <c r="GK307" s="287"/>
      <c r="GL307" s="287"/>
      <c r="GM307" s="287"/>
      <c r="GN307" s="287"/>
      <c r="GO307" s="287"/>
      <c r="GP307" s="287"/>
      <c r="GQ307" s="287"/>
      <c r="GR307" s="287"/>
      <c r="GS307" s="287"/>
      <c r="GT307" s="287"/>
      <c r="GU307" s="287"/>
      <c r="GV307" s="287"/>
      <c r="GW307" s="287"/>
      <c r="GX307" s="287"/>
      <c r="GY307" s="287"/>
      <c r="GZ307" s="287"/>
      <c r="HA307" s="287"/>
      <c r="HB307" s="287"/>
      <c r="HC307" s="287"/>
      <c r="HD307" s="287"/>
      <c r="HE307" s="287"/>
      <c r="HF307" s="287"/>
      <c r="HG307" s="287"/>
      <c r="HH307" s="287"/>
      <c r="HI307" s="287"/>
      <c r="HJ307" s="287"/>
      <c r="HK307" s="287"/>
      <c r="HL307" s="287"/>
      <c r="HM307" s="287"/>
      <c r="HN307" s="287"/>
      <c r="HO307" s="287"/>
      <c r="HP307" s="287"/>
      <c r="HQ307" s="287"/>
      <c r="HR307" s="287"/>
      <c r="HS307" s="287"/>
      <c r="HT307" s="287"/>
      <c r="HU307" s="287"/>
      <c r="HV307" s="287"/>
      <c r="HW307" s="287"/>
      <c r="HX307" s="287"/>
      <c r="HY307" s="287"/>
      <c r="HZ307" s="287"/>
      <c r="IA307" s="287"/>
      <c r="IB307" s="287"/>
      <c r="IC307" s="287"/>
      <c r="ID307" s="287"/>
      <c r="IE307" s="287"/>
      <c r="IF307" s="287"/>
      <c r="IG307" s="287"/>
      <c r="IH307" s="287"/>
      <c r="II307" s="287"/>
      <c r="IJ307" s="287"/>
      <c r="IK307" s="287"/>
      <c r="IL307" s="287"/>
      <c r="IM307" s="287"/>
      <c r="IN307" s="287"/>
      <c r="IO307" s="287"/>
      <c r="IP307" s="287"/>
      <c r="IQ307" s="287"/>
      <c r="IR307" s="287"/>
      <c r="IS307" s="287"/>
      <c r="IT307" s="287"/>
      <c r="IU307" s="287"/>
      <c r="IV307" s="287"/>
    </row>
    <row r="308" spans="1:256" s="280" customFormat="1" ht="13" customHeight="1">
      <c r="A308" s="279" t="s">
        <v>372</v>
      </c>
      <c r="B308" s="279">
        <v>5</v>
      </c>
      <c r="C308" s="279">
        <v>7</v>
      </c>
      <c r="D308" s="279">
        <v>3</v>
      </c>
      <c r="E308" s="279">
        <v>1.2855555999999999</v>
      </c>
      <c r="F308" s="280">
        <v>1.9428136600000001</v>
      </c>
      <c r="G308" s="279">
        <v>15</v>
      </c>
      <c r="H308" s="279">
        <v>1</v>
      </c>
      <c r="I308" s="279"/>
      <c r="J308" s="279"/>
      <c r="K308" s="279"/>
      <c r="L308" s="279"/>
      <c r="M308" s="279"/>
      <c r="N308" s="279"/>
      <c r="O308" s="279"/>
      <c r="P308" s="279"/>
      <c r="Q308" s="279"/>
      <c r="R308" s="279"/>
      <c r="S308" s="279"/>
      <c r="T308" s="279"/>
      <c r="U308" s="279"/>
      <c r="V308" s="279"/>
      <c r="W308" s="279"/>
      <c r="X308" s="279"/>
      <c r="Y308" s="279"/>
      <c r="Z308" s="279"/>
      <c r="AA308" s="279"/>
      <c r="AB308" s="279"/>
      <c r="AC308" s="279"/>
      <c r="AD308" s="279"/>
      <c r="AE308" s="279"/>
      <c r="AF308" s="279"/>
      <c r="AG308" s="279"/>
      <c r="AH308" s="279"/>
      <c r="AI308" s="279"/>
      <c r="AJ308" s="279"/>
      <c r="AK308" s="279"/>
      <c r="AL308" s="279"/>
      <c r="AM308" s="279"/>
      <c r="AN308" s="279"/>
      <c r="AO308" s="279"/>
      <c r="AP308" s="279"/>
      <c r="AQ308" s="279"/>
      <c r="AR308" s="279"/>
      <c r="AS308" s="279"/>
      <c r="AT308" s="279"/>
      <c r="AU308" s="279"/>
      <c r="AV308" s="279"/>
      <c r="AW308" s="279"/>
      <c r="AX308" s="279"/>
      <c r="AY308" s="279"/>
      <c r="AZ308" s="279"/>
      <c r="BA308" s="279"/>
      <c r="BB308" s="279"/>
      <c r="BC308" s="279"/>
      <c r="BD308" s="279"/>
      <c r="BE308" s="279"/>
      <c r="BF308" s="279"/>
      <c r="BG308" s="279"/>
      <c r="BH308" s="279"/>
      <c r="BI308" s="279"/>
      <c r="BJ308" s="279"/>
      <c r="BK308" s="279"/>
      <c r="BL308" s="279"/>
      <c r="BM308" s="279"/>
      <c r="BN308" s="279"/>
      <c r="BO308" s="279"/>
      <c r="BP308" s="279"/>
      <c r="BQ308" s="279"/>
      <c r="BR308" s="279"/>
      <c r="BS308" s="279"/>
      <c r="BT308" s="279"/>
      <c r="BU308" s="279"/>
      <c r="BV308" s="279"/>
      <c r="BW308" s="279"/>
      <c r="BX308" s="279"/>
      <c r="BY308" s="279"/>
      <c r="BZ308" s="279"/>
      <c r="CA308" s="279"/>
      <c r="CB308" s="279"/>
      <c r="CC308" s="279"/>
      <c r="CD308" s="279"/>
      <c r="CE308" s="279"/>
      <c r="CF308" s="279"/>
      <c r="CG308" s="279"/>
      <c r="CH308" s="279"/>
      <c r="CI308" s="279"/>
      <c r="CJ308" s="279"/>
      <c r="CK308" s="279"/>
      <c r="CL308" s="279"/>
      <c r="CM308" s="279"/>
      <c r="CN308" s="279"/>
      <c r="CO308" s="279"/>
      <c r="CP308" s="279"/>
      <c r="CQ308" s="279"/>
      <c r="CR308" s="279"/>
      <c r="CS308" s="279"/>
      <c r="CT308" s="279"/>
      <c r="CU308" s="279"/>
      <c r="CV308" s="279"/>
      <c r="CW308" s="279"/>
      <c r="CX308" s="279"/>
      <c r="CY308" s="279"/>
      <c r="CZ308" s="279"/>
      <c r="DA308" s="279"/>
      <c r="DB308" s="279"/>
      <c r="DC308" s="279"/>
      <c r="DD308" s="279"/>
      <c r="DE308" s="279"/>
      <c r="DF308" s="279"/>
      <c r="DG308" s="279"/>
      <c r="DH308" s="279"/>
      <c r="DI308" s="279"/>
      <c r="DJ308" s="279"/>
      <c r="DK308" s="279"/>
      <c r="DL308" s="279"/>
      <c r="DM308" s="279"/>
      <c r="DN308" s="279"/>
      <c r="DO308" s="279"/>
      <c r="DP308" s="279"/>
      <c r="DQ308" s="279"/>
      <c r="DR308" s="279"/>
      <c r="DS308" s="279"/>
      <c r="DT308" s="279"/>
      <c r="DU308" s="279"/>
      <c r="DV308" s="279"/>
      <c r="DW308" s="279"/>
      <c r="DX308" s="279"/>
      <c r="DY308" s="279"/>
      <c r="DZ308" s="279"/>
      <c r="EA308" s="279"/>
      <c r="EB308" s="279"/>
      <c r="EC308" s="279"/>
      <c r="ED308" s="279"/>
      <c r="EE308" s="279"/>
      <c r="EF308" s="279"/>
      <c r="EG308" s="279"/>
      <c r="EH308" s="279"/>
      <c r="EI308" s="279"/>
      <c r="EJ308" s="279"/>
      <c r="EK308" s="279"/>
      <c r="EL308" s="279"/>
      <c r="EM308" s="279"/>
      <c r="EN308" s="279"/>
      <c r="EO308" s="279"/>
      <c r="EP308" s="279"/>
      <c r="EQ308" s="279"/>
      <c r="ER308" s="279"/>
      <c r="ES308" s="279"/>
      <c r="ET308" s="279"/>
      <c r="EU308" s="279"/>
      <c r="EV308" s="279"/>
      <c r="EW308" s="279"/>
      <c r="EX308" s="279"/>
      <c r="EY308" s="279"/>
      <c r="EZ308" s="279"/>
      <c r="FA308" s="279"/>
      <c r="FB308" s="279"/>
      <c r="FC308" s="279"/>
      <c r="FD308" s="279"/>
      <c r="FE308" s="279"/>
      <c r="FF308" s="279"/>
      <c r="FG308" s="279"/>
      <c r="FH308" s="279"/>
      <c r="FI308" s="279"/>
      <c r="FJ308" s="279"/>
      <c r="FK308" s="279"/>
      <c r="FL308" s="279"/>
      <c r="FM308" s="279"/>
      <c r="FN308" s="279"/>
      <c r="FO308" s="279"/>
      <c r="FP308" s="279"/>
      <c r="FQ308" s="279"/>
      <c r="FR308" s="279"/>
      <c r="FS308" s="279"/>
      <c r="FT308" s="279"/>
      <c r="FU308" s="279"/>
      <c r="FV308" s="279"/>
      <c r="FW308" s="279"/>
      <c r="FX308" s="279"/>
      <c r="FY308" s="279"/>
      <c r="FZ308" s="279"/>
      <c r="GA308" s="279"/>
      <c r="GB308" s="279"/>
      <c r="GC308" s="279"/>
      <c r="GD308" s="279"/>
      <c r="GE308" s="279"/>
      <c r="GF308" s="279"/>
      <c r="GG308" s="279"/>
      <c r="GH308" s="279"/>
      <c r="GI308" s="279"/>
      <c r="GJ308" s="279"/>
      <c r="GK308" s="279"/>
      <c r="GL308" s="279"/>
      <c r="GM308" s="279"/>
      <c r="GN308" s="279"/>
      <c r="GO308" s="279"/>
      <c r="GP308" s="279"/>
      <c r="GQ308" s="279"/>
      <c r="GR308" s="279"/>
      <c r="GS308" s="279"/>
      <c r="GT308" s="279"/>
      <c r="GU308" s="279"/>
      <c r="GV308" s="279"/>
      <c r="GW308" s="279"/>
      <c r="GX308" s="279"/>
      <c r="GY308" s="279"/>
      <c r="GZ308" s="279"/>
      <c r="HA308" s="279"/>
      <c r="HB308" s="279"/>
      <c r="HC308" s="279"/>
      <c r="HD308" s="279"/>
      <c r="HE308" s="279"/>
      <c r="HF308" s="279"/>
      <c r="HG308" s="279"/>
      <c r="HH308" s="279"/>
      <c r="HI308" s="279"/>
      <c r="HJ308" s="279"/>
      <c r="HK308" s="279"/>
      <c r="HL308" s="279"/>
      <c r="HM308" s="279"/>
      <c r="HN308" s="279"/>
      <c r="HO308" s="279"/>
      <c r="HP308" s="279"/>
      <c r="HQ308" s="279"/>
      <c r="HR308" s="279"/>
      <c r="HS308" s="279"/>
      <c r="HT308" s="279"/>
      <c r="HU308" s="279"/>
      <c r="HV308" s="279"/>
      <c r="HW308" s="279"/>
      <c r="HX308" s="279"/>
      <c r="HY308" s="279"/>
      <c r="HZ308" s="279"/>
      <c r="IA308" s="279"/>
      <c r="IB308" s="279"/>
      <c r="IC308" s="279"/>
      <c r="ID308" s="279"/>
      <c r="IE308" s="279"/>
      <c r="IF308" s="279"/>
      <c r="IG308" s="279"/>
      <c r="IH308" s="279"/>
      <c r="II308" s="279"/>
      <c r="IJ308" s="279"/>
      <c r="IK308" s="279"/>
      <c r="IL308" s="279"/>
      <c r="IM308" s="279"/>
      <c r="IN308" s="279"/>
      <c r="IO308" s="279"/>
      <c r="IP308" s="279"/>
      <c r="IQ308" s="279"/>
      <c r="IR308" s="279"/>
      <c r="IS308" s="279"/>
      <c r="IT308" s="279"/>
      <c r="IU308" s="279"/>
      <c r="IV308" s="279"/>
    </row>
    <row r="309" spans="1:256" s="280" customFormat="1" ht="13" customHeight="1">
      <c r="A309" s="279" t="s">
        <v>372</v>
      </c>
      <c r="B309" s="280">
        <v>2.2000000000000002</v>
      </c>
      <c r="C309" s="280">
        <v>4.8</v>
      </c>
      <c r="D309" s="280">
        <v>3</v>
      </c>
      <c r="E309" s="280">
        <v>1.3125</v>
      </c>
      <c r="F309" s="280">
        <v>1.27118591</v>
      </c>
      <c r="G309" s="280">
        <v>17</v>
      </c>
      <c r="H309" s="279">
        <v>3</v>
      </c>
      <c r="I309" s="279"/>
      <c r="J309" s="279"/>
      <c r="K309" s="279"/>
      <c r="L309" s="279"/>
      <c r="M309" s="279"/>
      <c r="N309" s="279"/>
      <c r="O309" s="279"/>
      <c r="P309" s="279"/>
      <c r="Q309" s="279"/>
      <c r="R309" s="279"/>
      <c r="S309" s="279"/>
      <c r="T309" s="279"/>
      <c r="U309" s="279"/>
      <c r="V309" s="279"/>
      <c r="W309" s="279"/>
      <c r="X309" s="279"/>
      <c r="Y309" s="279"/>
      <c r="Z309" s="279"/>
      <c r="AA309" s="279"/>
      <c r="AB309" s="279"/>
      <c r="AC309" s="279"/>
      <c r="AD309" s="279"/>
      <c r="AE309" s="279"/>
      <c r="AF309" s="279"/>
      <c r="AG309" s="279"/>
      <c r="AH309" s="279"/>
      <c r="AI309" s="279"/>
      <c r="AJ309" s="279"/>
      <c r="AK309" s="279"/>
      <c r="AL309" s="279"/>
      <c r="AM309" s="279"/>
      <c r="AN309" s="279"/>
      <c r="AO309" s="279"/>
      <c r="AP309" s="279"/>
      <c r="AQ309" s="279"/>
      <c r="AR309" s="279"/>
      <c r="AS309" s="279"/>
      <c r="AT309" s="279"/>
      <c r="AU309" s="279"/>
      <c r="AV309" s="279"/>
      <c r="AW309" s="279"/>
      <c r="AX309" s="279"/>
      <c r="AY309" s="279"/>
      <c r="AZ309" s="279"/>
      <c r="BA309" s="279"/>
      <c r="BB309" s="279"/>
      <c r="BC309" s="279"/>
      <c r="BD309" s="279"/>
      <c r="BE309" s="279"/>
      <c r="BF309" s="279"/>
      <c r="BG309" s="279"/>
      <c r="BH309" s="279"/>
      <c r="BI309" s="279"/>
      <c r="BJ309" s="279"/>
      <c r="BK309" s="279"/>
      <c r="BL309" s="279"/>
      <c r="BM309" s="279"/>
      <c r="BN309" s="279"/>
      <c r="BO309" s="279"/>
      <c r="BP309" s="279"/>
      <c r="BQ309" s="279"/>
      <c r="BR309" s="279"/>
      <c r="BS309" s="279"/>
      <c r="BT309" s="279"/>
      <c r="BU309" s="279"/>
      <c r="BV309" s="279"/>
      <c r="BW309" s="279"/>
      <c r="BX309" s="279"/>
      <c r="BY309" s="279"/>
      <c r="BZ309" s="279"/>
      <c r="CA309" s="279"/>
      <c r="CB309" s="279"/>
      <c r="CC309" s="279"/>
      <c r="CD309" s="279"/>
      <c r="CE309" s="279"/>
      <c r="CF309" s="279"/>
      <c r="CG309" s="279"/>
      <c r="CH309" s="279"/>
      <c r="CI309" s="279"/>
      <c r="CJ309" s="279"/>
      <c r="CK309" s="279"/>
      <c r="CL309" s="279"/>
      <c r="CM309" s="279"/>
      <c r="CN309" s="279"/>
      <c r="CO309" s="279"/>
      <c r="CP309" s="279"/>
      <c r="CQ309" s="279"/>
      <c r="CR309" s="279"/>
      <c r="CS309" s="279"/>
      <c r="CT309" s="279"/>
      <c r="CU309" s="279"/>
      <c r="CV309" s="279"/>
      <c r="CW309" s="279"/>
      <c r="CX309" s="279"/>
      <c r="CY309" s="279"/>
      <c r="CZ309" s="279"/>
      <c r="DA309" s="279"/>
      <c r="DB309" s="279"/>
      <c r="DC309" s="279"/>
      <c r="DD309" s="279"/>
      <c r="DE309" s="279"/>
      <c r="DF309" s="279"/>
      <c r="DG309" s="279"/>
      <c r="DH309" s="279"/>
      <c r="DI309" s="279"/>
      <c r="DJ309" s="279"/>
      <c r="DK309" s="279"/>
      <c r="DL309" s="279"/>
      <c r="DM309" s="279"/>
      <c r="DN309" s="279"/>
      <c r="DO309" s="279"/>
      <c r="DP309" s="279"/>
      <c r="DQ309" s="279"/>
      <c r="DR309" s="279"/>
      <c r="DS309" s="279"/>
      <c r="DT309" s="279"/>
      <c r="DU309" s="279"/>
      <c r="DV309" s="279"/>
      <c r="DW309" s="279"/>
      <c r="DX309" s="279"/>
      <c r="DY309" s="279"/>
      <c r="DZ309" s="279"/>
      <c r="EA309" s="279"/>
      <c r="EB309" s="279"/>
      <c r="EC309" s="279"/>
      <c r="ED309" s="279"/>
      <c r="EE309" s="279"/>
      <c r="EF309" s="279"/>
      <c r="EG309" s="279"/>
      <c r="EH309" s="279"/>
      <c r="EI309" s="279"/>
      <c r="EJ309" s="279"/>
      <c r="EK309" s="279"/>
      <c r="EL309" s="279"/>
      <c r="EM309" s="279"/>
      <c r="EN309" s="279"/>
      <c r="EO309" s="279"/>
      <c r="EP309" s="279"/>
      <c r="EQ309" s="279"/>
      <c r="ER309" s="279"/>
      <c r="ES309" s="279"/>
      <c r="ET309" s="279"/>
      <c r="EU309" s="279"/>
      <c r="EV309" s="279"/>
      <c r="EW309" s="279"/>
      <c r="EX309" s="279"/>
      <c r="EY309" s="279"/>
      <c r="EZ309" s="279"/>
      <c r="FA309" s="279"/>
      <c r="FB309" s="279"/>
      <c r="FC309" s="279"/>
      <c r="FD309" s="279"/>
      <c r="FE309" s="279"/>
      <c r="FF309" s="279"/>
      <c r="FG309" s="279"/>
      <c r="FH309" s="279"/>
      <c r="FI309" s="279"/>
      <c r="FJ309" s="279"/>
      <c r="FK309" s="279"/>
      <c r="FL309" s="279"/>
      <c r="FM309" s="279"/>
      <c r="FN309" s="279"/>
      <c r="FO309" s="279"/>
      <c r="FP309" s="279"/>
      <c r="FQ309" s="279"/>
      <c r="FR309" s="279"/>
      <c r="FS309" s="279"/>
      <c r="FT309" s="279"/>
      <c r="FU309" s="279"/>
      <c r="FV309" s="279"/>
      <c r="FW309" s="279"/>
      <c r="FX309" s="279"/>
      <c r="FY309" s="279"/>
      <c r="FZ309" s="279"/>
      <c r="GA309" s="279"/>
      <c r="GB309" s="279"/>
      <c r="GC309" s="279"/>
      <c r="GD309" s="279"/>
      <c r="GE309" s="279"/>
      <c r="GF309" s="279"/>
      <c r="GG309" s="279"/>
      <c r="GH309" s="279"/>
      <c r="GI309" s="279"/>
      <c r="GJ309" s="279"/>
      <c r="GK309" s="279"/>
      <c r="GL309" s="279"/>
      <c r="GM309" s="279"/>
      <c r="GN309" s="279"/>
      <c r="GO309" s="279"/>
      <c r="GP309" s="279"/>
      <c r="GQ309" s="279"/>
      <c r="GR309" s="279"/>
      <c r="GS309" s="279"/>
      <c r="GT309" s="279"/>
      <c r="GU309" s="279"/>
      <c r="GV309" s="279"/>
      <c r="GW309" s="279"/>
      <c r="GX309" s="279"/>
      <c r="GY309" s="279"/>
      <c r="GZ309" s="279"/>
      <c r="HA309" s="279"/>
      <c r="HB309" s="279"/>
      <c r="HC309" s="279"/>
      <c r="HD309" s="279"/>
      <c r="HE309" s="279"/>
      <c r="HF309" s="279"/>
      <c r="HG309" s="279"/>
      <c r="HH309" s="279"/>
      <c r="HI309" s="279"/>
      <c r="HJ309" s="279"/>
      <c r="HK309" s="279"/>
      <c r="HL309" s="279"/>
      <c r="HM309" s="279"/>
      <c r="HN309" s="279"/>
      <c r="HO309" s="279"/>
      <c r="HP309" s="279"/>
      <c r="HQ309" s="279"/>
      <c r="HR309" s="279"/>
      <c r="HS309" s="279"/>
      <c r="HT309" s="279"/>
      <c r="HU309" s="279"/>
      <c r="HV309" s="279"/>
      <c r="HW309" s="279"/>
      <c r="HX309" s="279"/>
      <c r="HY309" s="279"/>
      <c r="HZ309" s="279"/>
      <c r="IA309" s="279"/>
      <c r="IB309" s="279"/>
      <c r="IC309" s="279"/>
      <c r="ID309" s="279"/>
      <c r="IE309" s="279"/>
      <c r="IF309" s="279"/>
      <c r="IG309" s="279"/>
      <c r="IH309" s="279"/>
      <c r="II309" s="279"/>
      <c r="IJ309" s="279"/>
      <c r="IK309" s="279"/>
      <c r="IL309" s="279"/>
      <c r="IM309" s="279"/>
      <c r="IN309" s="279"/>
      <c r="IO309" s="279"/>
      <c r="IP309" s="279"/>
      <c r="IQ309" s="279"/>
      <c r="IR309" s="279"/>
      <c r="IS309" s="279"/>
      <c r="IT309" s="279"/>
      <c r="IU309" s="279"/>
      <c r="IV309" s="279"/>
    </row>
    <row r="310" spans="1:256" s="280" customFormat="1" ht="13" customHeight="1">
      <c r="A310" s="279" t="s">
        <v>372</v>
      </c>
      <c r="B310" s="279">
        <v>3</v>
      </c>
      <c r="C310" s="279">
        <v>5</v>
      </c>
      <c r="D310" s="280">
        <v>2</v>
      </c>
      <c r="E310" s="279">
        <v>1.0222222000000001</v>
      </c>
      <c r="F310" s="279">
        <f>AVERAGE('Data by Q'!I44:I48)</f>
        <v>0.93839698842000685</v>
      </c>
      <c r="G310" s="279">
        <v>11</v>
      </c>
      <c r="H310" s="279">
        <v>2</v>
      </c>
      <c r="I310" s="279"/>
      <c r="J310" s="279"/>
      <c r="K310" s="279"/>
      <c r="L310" s="279"/>
      <c r="M310" s="279"/>
      <c r="N310" s="279"/>
      <c r="O310" s="279"/>
      <c r="P310" s="279"/>
      <c r="Q310" s="279"/>
      <c r="R310" s="279"/>
      <c r="S310" s="279"/>
      <c r="T310" s="279"/>
      <c r="U310" s="279"/>
      <c r="V310" s="279"/>
      <c r="W310" s="279"/>
      <c r="X310" s="279"/>
      <c r="Y310" s="279"/>
      <c r="Z310" s="279"/>
      <c r="AA310" s="279"/>
      <c r="AB310" s="279"/>
      <c r="AC310" s="279"/>
      <c r="AD310" s="279"/>
      <c r="AE310" s="279"/>
      <c r="AF310" s="279"/>
      <c r="AG310" s="279"/>
      <c r="AH310" s="279"/>
      <c r="AI310" s="279"/>
      <c r="AJ310" s="279"/>
      <c r="AK310" s="279"/>
      <c r="AL310" s="279"/>
      <c r="AM310" s="279"/>
      <c r="AN310" s="279"/>
      <c r="AO310" s="279"/>
      <c r="AP310" s="279"/>
      <c r="AQ310" s="279"/>
      <c r="AR310" s="279"/>
      <c r="AS310" s="279"/>
      <c r="AT310" s="279"/>
      <c r="AU310" s="279"/>
      <c r="AV310" s="279"/>
      <c r="AW310" s="279"/>
      <c r="AX310" s="279"/>
      <c r="AY310" s="279"/>
      <c r="AZ310" s="279"/>
      <c r="BA310" s="279"/>
      <c r="BB310" s="279"/>
      <c r="BC310" s="279"/>
      <c r="BD310" s="279"/>
      <c r="BE310" s="279"/>
      <c r="BF310" s="279"/>
      <c r="BG310" s="279"/>
      <c r="BH310" s="279"/>
      <c r="BI310" s="279"/>
      <c r="BJ310" s="279"/>
      <c r="BK310" s="279"/>
      <c r="BL310" s="279"/>
      <c r="BM310" s="279"/>
      <c r="BN310" s="279"/>
      <c r="BO310" s="279"/>
      <c r="BP310" s="279"/>
      <c r="BQ310" s="279"/>
      <c r="BR310" s="279"/>
      <c r="BS310" s="279"/>
      <c r="BT310" s="279"/>
      <c r="BU310" s="279"/>
      <c r="BV310" s="279"/>
      <c r="BW310" s="279"/>
      <c r="BX310" s="279"/>
      <c r="BY310" s="279"/>
      <c r="BZ310" s="279"/>
      <c r="CA310" s="279"/>
      <c r="CB310" s="279"/>
      <c r="CC310" s="279"/>
      <c r="CD310" s="279"/>
      <c r="CE310" s="279"/>
      <c r="CF310" s="279"/>
      <c r="CG310" s="279"/>
      <c r="CH310" s="279"/>
      <c r="CI310" s="279"/>
      <c r="CJ310" s="279"/>
      <c r="CK310" s="279"/>
      <c r="CL310" s="279"/>
      <c r="CM310" s="279"/>
      <c r="CN310" s="279"/>
      <c r="CO310" s="279"/>
      <c r="CP310" s="279"/>
      <c r="CQ310" s="279"/>
      <c r="CR310" s="279"/>
      <c r="CS310" s="279"/>
      <c r="CT310" s="279"/>
      <c r="CU310" s="279"/>
      <c r="CV310" s="279"/>
      <c r="CW310" s="279"/>
      <c r="CX310" s="279"/>
      <c r="CY310" s="279"/>
      <c r="CZ310" s="279"/>
      <c r="DA310" s="279"/>
      <c r="DB310" s="279"/>
      <c r="DC310" s="279"/>
      <c r="DD310" s="279"/>
      <c r="DE310" s="279"/>
      <c r="DF310" s="279"/>
      <c r="DG310" s="279"/>
      <c r="DH310" s="279"/>
      <c r="DI310" s="279"/>
      <c r="DJ310" s="279"/>
      <c r="DK310" s="279"/>
      <c r="DL310" s="279"/>
      <c r="DM310" s="279"/>
      <c r="DN310" s="279"/>
      <c r="DO310" s="279"/>
      <c r="DP310" s="279"/>
      <c r="DQ310" s="279"/>
      <c r="DR310" s="279"/>
      <c r="DS310" s="279"/>
      <c r="DT310" s="279"/>
      <c r="DU310" s="279"/>
      <c r="DV310" s="279"/>
      <c r="DW310" s="279"/>
      <c r="DX310" s="279"/>
      <c r="DY310" s="279"/>
      <c r="DZ310" s="279"/>
      <c r="EA310" s="279"/>
      <c r="EB310" s="279"/>
      <c r="EC310" s="279"/>
      <c r="ED310" s="279"/>
      <c r="EE310" s="279"/>
      <c r="EF310" s="279"/>
      <c r="EG310" s="279"/>
      <c r="EH310" s="279"/>
      <c r="EI310" s="279"/>
      <c r="EJ310" s="279"/>
      <c r="EK310" s="279"/>
      <c r="EL310" s="279"/>
      <c r="EM310" s="279"/>
      <c r="EN310" s="279"/>
      <c r="EO310" s="279"/>
      <c r="EP310" s="279"/>
      <c r="EQ310" s="279"/>
      <c r="ER310" s="279"/>
      <c r="ES310" s="279"/>
      <c r="ET310" s="279"/>
      <c r="EU310" s="279"/>
      <c r="EV310" s="279"/>
      <c r="EW310" s="279"/>
      <c r="EX310" s="279"/>
      <c r="EY310" s="279"/>
      <c r="EZ310" s="279"/>
      <c r="FA310" s="279"/>
      <c r="FB310" s="279"/>
      <c r="FC310" s="279"/>
      <c r="FD310" s="279"/>
      <c r="FE310" s="279"/>
      <c r="FF310" s="279"/>
      <c r="FG310" s="279"/>
      <c r="FH310" s="279"/>
      <c r="FI310" s="279"/>
      <c r="FJ310" s="279"/>
      <c r="FK310" s="279"/>
      <c r="FL310" s="279"/>
      <c r="FM310" s="279"/>
      <c r="FN310" s="279"/>
      <c r="FO310" s="279"/>
      <c r="FP310" s="279"/>
      <c r="FQ310" s="279"/>
      <c r="FR310" s="279"/>
      <c r="FS310" s="279"/>
      <c r="FT310" s="279"/>
      <c r="FU310" s="279"/>
      <c r="FV310" s="279"/>
      <c r="FW310" s="279"/>
      <c r="FX310" s="279"/>
      <c r="FY310" s="279"/>
      <c r="FZ310" s="279"/>
      <c r="GA310" s="279"/>
      <c r="GB310" s="279"/>
      <c r="GC310" s="279"/>
      <c r="GD310" s="279"/>
      <c r="GE310" s="279"/>
      <c r="GF310" s="279"/>
      <c r="GG310" s="279"/>
      <c r="GH310" s="279"/>
      <c r="GI310" s="279"/>
      <c r="GJ310" s="279"/>
      <c r="GK310" s="279"/>
      <c r="GL310" s="279"/>
      <c r="GM310" s="279"/>
      <c r="GN310" s="279"/>
      <c r="GO310" s="279"/>
      <c r="GP310" s="279"/>
      <c r="GQ310" s="279"/>
      <c r="GR310" s="279"/>
      <c r="GS310" s="279"/>
      <c r="GT310" s="279"/>
      <c r="GU310" s="279"/>
      <c r="GV310" s="279"/>
      <c r="GW310" s="279"/>
      <c r="GX310" s="279"/>
      <c r="GY310" s="279"/>
      <c r="GZ310" s="279"/>
      <c r="HA310" s="279"/>
      <c r="HB310" s="279"/>
      <c r="HC310" s="279"/>
      <c r="HD310" s="279"/>
      <c r="HE310" s="279"/>
      <c r="HF310" s="279"/>
      <c r="HG310" s="279"/>
      <c r="HH310" s="279"/>
      <c r="HI310" s="279"/>
      <c r="HJ310" s="279"/>
      <c r="HK310" s="279"/>
      <c r="HL310" s="279"/>
      <c r="HM310" s="279"/>
      <c r="HN310" s="279"/>
      <c r="HO310" s="279"/>
      <c r="HP310" s="279"/>
      <c r="HQ310" s="279"/>
      <c r="HR310" s="279"/>
      <c r="HS310" s="279"/>
      <c r="HT310" s="279"/>
      <c r="HU310" s="279"/>
      <c r="HV310" s="279"/>
      <c r="HW310" s="279"/>
      <c r="HX310" s="279"/>
      <c r="HY310" s="279"/>
      <c r="HZ310" s="279"/>
      <c r="IA310" s="279"/>
      <c r="IB310" s="279"/>
      <c r="IC310" s="279"/>
      <c r="ID310" s="279"/>
      <c r="IE310" s="279"/>
      <c r="IF310" s="279"/>
      <c r="IG310" s="279"/>
      <c r="IH310" s="279"/>
      <c r="II310" s="279"/>
      <c r="IJ310" s="279"/>
      <c r="IK310" s="279"/>
      <c r="IL310" s="279"/>
      <c r="IM310" s="279"/>
      <c r="IN310" s="279"/>
      <c r="IO310" s="279"/>
      <c r="IP310" s="279"/>
      <c r="IQ310" s="279"/>
      <c r="IR310" s="279"/>
      <c r="IS310" s="279"/>
      <c r="IT310" s="279"/>
      <c r="IU310" s="279"/>
      <c r="IV310" s="279"/>
    </row>
    <row r="311" spans="1:256" s="280" customFormat="1" ht="13" customHeight="1">
      <c r="A311" s="279" t="s">
        <v>372</v>
      </c>
      <c r="B311" s="279">
        <v>2</v>
      </c>
      <c r="C311" s="279">
        <v>2.6</v>
      </c>
      <c r="D311" s="280">
        <v>2</v>
      </c>
      <c r="E311" s="279">
        <v>1.1499999999999999</v>
      </c>
      <c r="F311" s="280">
        <v>1.0560369691177922</v>
      </c>
      <c r="G311" s="279">
        <v>10</v>
      </c>
      <c r="H311" s="279">
        <v>2</v>
      </c>
      <c r="I311" s="279"/>
      <c r="J311" s="246"/>
      <c r="K311" s="246"/>
      <c r="L311" s="246"/>
      <c r="M311" s="246"/>
      <c r="N311" s="246"/>
      <c r="O311" s="246"/>
      <c r="P311" s="246"/>
      <c r="Q311" s="246"/>
      <c r="R311" s="246"/>
      <c r="S311" s="279"/>
      <c r="T311" s="279"/>
      <c r="U311" s="279"/>
      <c r="V311" s="279"/>
      <c r="W311" s="279"/>
      <c r="X311" s="279"/>
      <c r="Y311" s="279"/>
      <c r="Z311" s="279"/>
      <c r="AA311" s="279"/>
      <c r="AB311" s="279"/>
      <c r="AC311" s="279"/>
      <c r="AD311" s="279"/>
      <c r="AE311" s="279"/>
      <c r="AF311" s="279"/>
      <c r="AG311" s="279"/>
      <c r="AH311" s="279"/>
      <c r="AI311" s="279"/>
      <c r="AJ311" s="279"/>
      <c r="AK311" s="279"/>
      <c r="AL311" s="279"/>
      <c r="AM311" s="279"/>
      <c r="AN311" s="279"/>
      <c r="AO311" s="279"/>
      <c r="AP311" s="279"/>
      <c r="AQ311" s="279"/>
      <c r="AR311" s="279"/>
      <c r="AS311" s="279"/>
      <c r="AT311" s="279"/>
      <c r="AU311" s="279"/>
      <c r="AV311" s="279"/>
      <c r="AW311" s="279"/>
      <c r="AX311" s="279"/>
      <c r="AY311" s="279"/>
      <c r="AZ311" s="279"/>
      <c r="BA311" s="279"/>
      <c r="BB311" s="279"/>
      <c r="BC311" s="279"/>
      <c r="BD311" s="279"/>
      <c r="BE311" s="279"/>
      <c r="BF311" s="279"/>
      <c r="BG311" s="279"/>
      <c r="BH311" s="279"/>
      <c r="BI311" s="279"/>
      <c r="BJ311" s="279"/>
      <c r="BK311" s="279"/>
      <c r="BL311" s="279"/>
      <c r="BM311" s="279"/>
      <c r="BN311" s="279"/>
      <c r="BO311" s="279"/>
      <c r="BP311" s="279"/>
      <c r="BQ311" s="279"/>
      <c r="BR311" s="279"/>
      <c r="BS311" s="279"/>
      <c r="BT311" s="279"/>
      <c r="BU311" s="279"/>
      <c r="BV311" s="279"/>
      <c r="BW311" s="279"/>
      <c r="BX311" s="279"/>
      <c r="BY311" s="279"/>
      <c r="BZ311" s="279"/>
      <c r="CA311" s="279"/>
      <c r="CB311" s="279"/>
      <c r="CC311" s="279"/>
      <c r="CD311" s="279"/>
      <c r="CE311" s="279"/>
      <c r="CF311" s="279"/>
      <c r="CG311" s="279"/>
      <c r="CH311" s="279"/>
      <c r="CI311" s="279"/>
      <c r="CJ311" s="279"/>
      <c r="CK311" s="279"/>
      <c r="CL311" s="279"/>
      <c r="CM311" s="279"/>
      <c r="CN311" s="279"/>
      <c r="CO311" s="279"/>
      <c r="CP311" s="279"/>
      <c r="CQ311" s="279"/>
      <c r="CR311" s="279"/>
      <c r="CS311" s="279"/>
      <c r="CT311" s="279"/>
      <c r="CU311" s="279"/>
      <c r="CV311" s="279"/>
      <c r="CW311" s="279"/>
      <c r="CX311" s="279"/>
      <c r="CY311" s="279"/>
      <c r="CZ311" s="279"/>
      <c r="DA311" s="279"/>
      <c r="DB311" s="279"/>
      <c r="DC311" s="279"/>
      <c r="DD311" s="279"/>
      <c r="DE311" s="279"/>
      <c r="DF311" s="279"/>
      <c r="DG311" s="279"/>
      <c r="DH311" s="279"/>
      <c r="DI311" s="279"/>
      <c r="DJ311" s="279"/>
      <c r="DK311" s="279"/>
      <c r="DL311" s="279"/>
      <c r="DM311" s="279"/>
      <c r="DN311" s="279"/>
      <c r="DO311" s="279"/>
      <c r="DP311" s="279"/>
      <c r="DQ311" s="279"/>
      <c r="DR311" s="279"/>
      <c r="DS311" s="279"/>
      <c r="DT311" s="279"/>
      <c r="DU311" s="279"/>
      <c r="DV311" s="279"/>
      <c r="DW311" s="279"/>
      <c r="DX311" s="279"/>
      <c r="DY311" s="279"/>
      <c r="DZ311" s="279"/>
      <c r="EA311" s="279"/>
      <c r="EB311" s="279"/>
      <c r="EC311" s="279"/>
      <c r="ED311" s="279"/>
      <c r="EE311" s="279"/>
      <c r="EF311" s="279"/>
      <c r="EG311" s="279"/>
      <c r="EH311" s="279"/>
      <c r="EI311" s="279"/>
      <c r="EJ311" s="279"/>
      <c r="EK311" s="279"/>
      <c r="EL311" s="279"/>
      <c r="EM311" s="279"/>
      <c r="EN311" s="279"/>
      <c r="EO311" s="279"/>
      <c r="EP311" s="279"/>
      <c r="EQ311" s="279"/>
      <c r="ER311" s="279"/>
      <c r="ES311" s="279"/>
      <c r="ET311" s="279"/>
      <c r="EU311" s="279"/>
      <c r="EV311" s="279"/>
      <c r="EW311" s="279"/>
      <c r="EX311" s="279"/>
      <c r="EY311" s="279"/>
      <c r="EZ311" s="279"/>
      <c r="FA311" s="279"/>
      <c r="FB311" s="279"/>
      <c r="FC311" s="279"/>
      <c r="FD311" s="279"/>
      <c r="FE311" s="279"/>
      <c r="FF311" s="279"/>
      <c r="FG311" s="279"/>
      <c r="FH311" s="279"/>
      <c r="FI311" s="279"/>
      <c r="FJ311" s="279"/>
      <c r="FK311" s="279"/>
      <c r="FL311" s="279"/>
      <c r="FM311" s="279"/>
      <c r="FN311" s="279"/>
      <c r="FO311" s="279"/>
      <c r="FP311" s="279"/>
      <c r="FQ311" s="279"/>
      <c r="FR311" s="279"/>
      <c r="FS311" s="279"/>
      <c r="FT311" s="279"/>
      <c r="FU311" s="279"/>
      <c r="FV311" s="279"/>
      <c r="FW311" s="279"/>
      <c r="FX311" s="279"/>
      <c r="FY311" s="279"/>
      <c r="FZ311" s="279"/>
      <c r="GA311" s="279"/>
      <c r="GB311" s="279"/>
      <c r="GC311" s="279"/>
      <c r="GD311" s="279"/>
      <c r="GE311" s="279"/>
      <c r="GF311" s="279"/>
      <c r="GG311" s="279"/>
      <c r="GH311" s="279"/>
      <c r="GI311" s="279"/>
      <c r="GJ311" s="279"/>
      <c r="GK311" s="279"/>
      <c r="GL311" s="279"/>
      <c r="GM311" s="279"/>
      <c r="GN311" s="279"/>
      <c r="GO311" s="279"/>
      <c r="GP311" s="279"/>
      <c r="GQ311" s="279"/>
      <c r="GR311" s="279"/>
      <c r="GS311" s="279"/>
      <c r="GT311" s="279"/>
      <c r="GU311" s="279"/>
      <c r="GV311" s="279"/>
      <c r="GW311" s="279"/>
      <c r="GX311" s="279"/>
      <c r="GY311" s="279"/>
      <c r="GZ311" s="279"/>
      <c r="HA311" s="279"/>
      <c r="HB311" s="279"/>
      <c r="HC311" s="279"/>
      <c r="HD311" s="279"/>
      <c r="HE311" s="279"/>
      <c r="HF311" s="279"/>
      <c r="HG311" s="279"/>
      <c r="HH311" s="279"/>
      <c r="HI311" s="279"/>
      <c r="HJ311" s="279"/>
      <c r="HK311" s="279"/>
      <c r="HL311" s="279"/>
      <c r="HM311" s="279"/>
      <c r="HN311" s="279"/>
      <c r="HO311" s="279"/>
      <c r="HP311" s="279"/>
      <c r="HQ311" s="279"/>
      <c r="HR311" s="279"/>
      <c r="HS311" s="279"/>
      <c r="HT311" s="279"/>
      <c r="HU311" s="279"/>
      <c r="HV311" s="279"/>
      <c r="HW311" s="279"/>
      <c r="HX311" s="279"/>
      <c r="HY311" s="279"/>
      <c r="HZ311" s="279"/>
      <c r="IA311" s="279"/>
      <c r="IB311" s="279"/>
      <c r="IC311" s="279"/>
      <c r="ID311" s="279"/>
      <c r="IE311" s="279"/>
      <c r="IF311" s="279"/>
      <c r="IG311" s="279"/>
      <c r="IH311" s="279"/>
      <c r="II311" s="279"/>
      <c r="IJ311" s="279"/>
      <c r="IK311" s="279"/>
      <c r="IL311" s="279"/>
      <c r="IM311" s="279"/>
      <c r="IN311" s="279"/>
      <c r="IO311" s="279"/>
      <c r="IP311" s="279"/>
      <c r="IQ311" s="279"/>
      <c r="IR311" s="279"/>
      <c r="IS311" s="279"/>
      <c r="IT311" s="279"/>
      <c r="IU311" s="279"/>
      <c r="IV311" s="279"/>
    </row>
    <row r="312" spans="1:256" s="251" customFormat="1" ht="13" customHeight="1">
      <c r="A312" s="82" t="s">
        <v>175</v>
      </c>
      <c r="B312" s="82">
        <v>13</v>
      </c>
      <c r="C312" s="82">
        <v>16</v>
      </c>
      <c r="D312" s="63">
        <v>2</v>
      </c>
      <c r="E312" s="82">
        <v>1.2</v>
      </c>
      <c r="F312" s="63">
        <v>1.4392092076043614</v>
      </c>
      <c r="G312" s="82">
        <v>11</v>
      </c>
      <c r="H312" s="82">
        <v>4</v>
      </c>
      <c r="I312" s="246"/>
      <c r="J312" s="82"/>
      <c r="K312" s="82"/>
      <c r="L312" s="82"/>
      <c r="M312" s="82"/>
      <c r="N312" s="82"/>
      <c r="O312" s="82"/>
      <c r="P312" s="82"/>
      <c r="Q312" s="82"/>
      <c r="R312" s="82"/>
      <c r="S312" s="246"/>
      <c r="T312" s="246"/>
      <c r="U312" s="246"/>
      <c r="V312" s="246"/>
      <c r="W312" s="246"/>
      <c r="X312" s="246"/>
      <c r="Y312" s="246"/>
      <c r="Z312" s="246"/>
      <c r="AA312" s="246"/>
      <c r="AB312" s="246"/>
      <c r="AC312" s="246"/>
      <c r="AD312" s="246"/>
      <c r="AE312" s="246"/>
      <c r="AF312" s="246"/>
      <c r="AG312" s="246"/>
      <c r="AH312" s="246"/>
      <c r="AI312" s="246"/>
      <c r="AJ312" s="246"/>
      <c r="AK312" s="246"/>
      <c r="AL312" s="246"/>
      <c r="AM312" s="246"/>
      <c r="AN312" s="246"/>
      <c r="AO312" s="246"/>
      <c r="AP312" s="246"/>
      <c r="AQ312" s="246"/>
      <c r="AR312" s="246"/>
      <c r="AS312" s="246"/>
      <c r="AT312" s="246"/>
      <c r="AU312" s="246"/>
      <c r="AV312" s="246"/>
      <c r="AW312" s="246"/>
      <c r="AX312" s="246"/>
      <c r="AY312" s="246"/>
      <c r="AZ312" s="246"/>
      <c r="BA312" s="246"/>
      <c r="BB312" s="246"/>
      <c r="BC312" s="246"/>
      <c r="BD312" s="246"/>
      <c r="BE312" s="246"/>
      <c r="BF312" s="246"/>
      <c r="BG312" s="246"/>
      <c r="BH312" s="246"/>
      <c r="BI312" s="246"/>
      <c r="BJ312" s="246"/>
      <c r="BK312" s="246"/>
      <c r="BL312" s="246"/>
      <c r="BM312" s="246"/>
      <c r="BN312" s="246"/>
      <c r="BO312" s="246"/>
      <c r="BP312" s="246"/>
      <c r="BQ312" s="246"/>
      <c r="BR312" s="246"/>
      <c r="BS312" s="246"/>
      <c r="BT312" s="246"/>
      <c r="BU312" s="246"/>
      <c r="BV312" s="246"/>
      <c r="BW312" s="246"/>
      <c r="BX312" s="246"/>
      <c r="BY312" s="246"/>
      <c r="BZ312" s="246"/>
      <c r="CA312" s="246"/>
      <c r="CB312" s="246"/>
      <c r="CC312" s="246"/>
      <c r="CD312" s="246"/>
      <c r="CE312" s="246"/>
      <c r="CF312" s="246"/>
      <c r="CG312" s="246"/>
      <c r="CH312" s="246"/>
      <c r="CI312" s="246"/>
      <c r="CJ312" s="246"/>
      <c r="CK312" s="246"/>
      <c r="CL312" s="246"/>
      <c r="CM312" s="246"/>
      <c r="CN312" s="246"/>
      <c r="CO312" s="246"/>
      <c r="CP312" s="246"/>
      <c r="CQ312" s="246"/>
      <c r="CR312" s="246"/>
      <c r="CS312" s="246"/>
      <c r="CT312" s="246"/>
      <c r="CU312" s="246"/>
      <c r="CV312" s="246"/>
      <c r="CW312" s="246"/>
      <c r="CX312" s="246"/>
      <c r="CY312" s="246"/>
      <c r="CZ312" s="246"/>
      <c r="DA312" s="246"/>
      <c r="DB312" s="246"/>
      <c r="DC312" s="246"/>
      <c r="DD312" s="246"/>
      <c r="DE312" s="246"/>
      <c r="DF312" s="246"/>
      <c r="DG312" s="246"/>
      <c r="DH312" s="246"/>
      <c r="DI312" s="246"/>
      <c r="DJ312" s="246"/>
      <c r="DK312" s="246"/>
      <c r="DL312" s="246"/>
      <c r="DM312" s="246"/>
      <c r="DN312" s="246"/>
      <c r="DO312" s="246"/>
      <c r="DP312" s="246"/>
      <c r="DQ312" s="246"/>
      <c r="DR312" s="246"/>
      <c r="DS312" s="246"/>
      <c r="DT312" s="246"/>
      <c r="DU312" s="246"/>
      <c r="DV312" s="246"/>
      <c r="DW312" s="246"/>
      <c r="DX312" s="246"/>
      <c r="DY312" s="246"/>
      <c r="DZ312" s="246"/>
      <c r="EA312" s="246"/>
      <c r="EB312" s="246"/>
      <c r="EC312" s="246"/>
      <c r="ED312" s="246"/>
      <c r="EE312" s="246"/>
      <c r="EF312" s="246"/>
      <c r="EG312" s="246"/>
      <c r="EH312" s="246"/>
      <c r="EI312" s="246"/>
      <c r="EJ312" s="246"/>
      <c r="EK312" s="246"/>
      <c r="EL312" s="246"/>
      <c r="EM312" s="246"/>
      <c r="EN312" s="246"/>
      <c r="EO312" s="246"/>
      <c r="EP312" s="246"/>
      <c r="EQ312" s="246"/>
      <c r="ER312" s="246"/>
      <c r="ES312" s="246"/>
      <c r="ET312" s="246"/>
      <c r="EU312" s="246"/>
      <c r="EV312" s="246"/>
      <c r="EW312" s="246"/>
      <c r="EX312" s="246"/>
      <c r="EY312" s="246"/>
      <c r="EZ312" s="246"/>
      <c r="FA312" s="246"/>
      <c r="FB312" s="246"/>
      <c r="FC312" s="246"/>
      <c r="FD312" s="246"/>
      <c r="FE312" s="246"/>
      <c r="FF312" s="246"/>
      <c r="FG312" s="246"/>
      <c r="FH312" s="246"/>
      <c r="FI312" s="246"/>
      <c r="FJ312" s="246"/>
      <c r="FK312" s="246"/>
      <c r="FL312" s="246"/>
      <c r="FM312" s="246"/>
      <c r="FN312" s="246"/>
      <c r="FO312" s="246"/>
      <c r="FP312" s="246"/>
      <c r="FQ312" s="246"/>
      <c r="FR312" s="246"/>
      <c r="FS312" s="246"/>
      <c r="FT312" s="246"/>
      <c r="FU312" s="246"/>
      <c r="FV312" s="246"/>
      <c r="FW312" s="246"/>
      <c r="FX312" s="246"/>
      <c r="FY312" s="246"/>
      <c r="FZ312" s="246"/>
      <c r="GA312" s="246"/>
      <c r="GB312" s="246"/>
      <c r="GC312" s="246"/>
      <c r="GD312" s="246"/>
      <c r="GE312" s="246"/>
      <c r="GF312" s="246"/>
      <c r="GG312" s="246"/>
      <c r="GH312" s="246"/>
      <c r="GI312" s="246"/>
      <c r="GJ312" s="246"/>
      <c r="GK312" s="246"/>
      <c r="GL312" s="246"/>
      <c r="GM312" s="246"/>
      <c r="GN312" s="246"/>
      <c r="GO312" s="246"/>
      <c r="GP312" s="246"/>
      <c r="GQ312" s="246"/>
      <c r="GR312" s="246"/>
      <c r="GS312" s="246"/>
      <c r="GT312" s="246"/>
      <c r="GU312" s="246"/>
      <c r="GV312" s="246"/>
      <c r="GW312" s="246"/>
      <c r="GX312" s="246"/>
      <c r="GY312" s="246"/>
      <c r="GZ312" s="246"/>
      <c r="HA312" s="246"/>
      <c r="HB312" s="246"/>
      <c r="HC312" s="246"/>
      <c r="HD312" s="246"/>
      <c r="HE312" s="246"/>
      <c r="HF312" s="246"/>
      <c r="HG312" s="246"/>
      <c r="HH312" s="246"/>
      <c r="HI312" s="246"/>
      <c r="HJ312" s="246"/>
      <c r="HK312" s="246"/>
      <c r="HL312" s="246"/>
      <c r="HM312" s="246"/>
      <c r="HN312" s="246"/>
      <c r="HO312" s="246"/>
      <c r="HP312" s="246"/>
      <c r="HQ312" s="246"/>
      <c r="HR312" s="246"/>
      <c r="HS312" s="246"/>
      <c r="HT312" s="246"/>
      <c r="HU312" s="246"/>
      <c r="HV312" s="246"/>
      <c r="HW312" s="246"/>
      <c r="HX312" s="246"/>
      <c r="HY312" s="246"/>
      <c r="HZ312" s="246"/>
      <c r="IA312" s="246"/>
      <c r="IB312" s="246"/>
      <c r="IC312" s="246"/>
      <c r="ID312" s="246"/>
      <c r="IE312" s="246"/>
      <c r="IF312" s="246"/>
      <c r="IG312" s="246"/>
      <c r="IH312" s="246"/>
      <c r="II312" s="246"/>
      <c r="IJ312" s="246"/>
      <c r="IK312" s="246"/>
      <c r="IL312" s="246"/>
      <c r="IM312" s="246"/>
      <c r="IN312" s="246"/>
      <c r="IO312" s="246"/>
      <c r="IP312" s="246"/>
      <c r="IQ312" s="246"/>
      <c r="IR312" s="246"/>
      <c r="IS312" s="246"/>
      <c r="IT312" s="246"/>
      <c r="IU312" s="246"/>
      <c r="IV312" s="246"/>
    </row>
    <row r="313" spans="1:256" s="251" customFormat="1" ht="13" customHeight="1">
      <c r="A313" s="82" t="s">
        <v>457</v>
      </c>
      <c r="B313" s="63">
        <v>2.6</v>
      </c>
      <c r="C313" s="63">
        <v>3.2</v>
      </c>
      <c r="D313" s="63">
        <v>2</v>
      </c>
      <c r="E313" s="63">
        <v>1.1088888889999999</v>
      </c>
      <c r="F313" s="63">
        <v>1.3048579</v>
      </c>
      <c r="G313" s="63">
        <v>13</v>
      </c>
      <c r="H313" s="82">
        <v>1</v>
      </c>
      <c r="I313" s="82"/>
      <c r="J313" s="268" t="s">
        <v>343</v>
      </c>
      <c r="K313" s="268">
        <f t="shared" ref="K313:Q313" si="30">AVERAGE(B314:B316)</f>
        <v>2.35</v>
      </c>
      <c r="L313" s="268">
        <f t="shared" si="30"/>
        <v>5.15</v>
      </c>
      <c r="M313" s="268">
        <f t="shared" si="30"/>
        <v>2.6666666666666665</v>
      </c>
      <c r="N313" s="268">
        <f t="shared" si="30"/>
        <v>1.3199074066666667</v>
      </c>
      <c r="O313" s="268">
        <f t="shared" si="30"/>
        <v>1.2822011100000001</v>
      </c>
      <c r="P313" s="268">
        <f t="shared" si="30"/>
        <v>14.333333333333334</v>
      </c>
      <c r="Q313" s="268">
        <f t="shared" si="30"/>
        <v>4.333333333333333</v>
      </c>
      <c r="R313" s="268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  <c r="AH313" s="82"/>
      <c r="AI313" s="82"/>
      <c r="AJ313" s="82"/>
      <c r="AK313" s="82"/>
      <c r="AL313" s="82"/>
      <c r="AM313" s="82"/>
      <c r="AN313" s="82"/>
      <c r="AO313" s="82"/>
      <c r="AP313" s="82"/>
      <c r="AQ313" s="82"/>
      <c r="AR313" s="82"/>
      <c r="AS313" s="82"/>
      <c r="AT313" s="82"/>
      <c r="AU313" s="82"/>
      <c r="AV313" s="82"/>
      <c r="AW313" s="82"/>
      <c r="AX313" s="82"/>
      <c r="AY313" s="82"/>
      <c r="AZ313" s="82"/>
      <c r="BA313" s="82"/>
      <c r="BB313" s="82"/>
      <c r="BC313" s="82"/>
      <c r="BD313" s="82"/>
      <c r="BE313" s="82"/>
      <c r="BF313" s="82"/>
      <c r="BG313" s="82"/>
      <c r="BH313" s="82"/>
      <c r="BI313" s="82"/>
      <c r="BJ313" s="82"/>
      <c r="BK313" s="82"/>
      <c r="BL313" s="82"/>
      <c r="BM313" s="82"/>
      <c r="BN313" s="82"/>
      <c r="BO313" s="82"/>
      <c r="BP313" s="82"/>
      <c r="BQ313" s="82"/>
      <c r="BR313" s="82"/>
      <c r="BS313" s="82"/>
      <c r="BT313" s="82"/>
      <c r="BU313" s="82"/>
      <c r="BV313" s="82"/>
      <c r="BW313" s="82"/>
      <c r="BX313" s="82"/>
      <c r="BY313" s="82"/>
      <c r="BZ313" s="82"/>
      <c r="CA313" s="82"/>
      <c r="CB313" s="82"/>
      <c r="CC313" s="82"/>
      <c r="CD313" s="82"/>
      <c r="CE313" s="82"/>
      <c r="CF313" s="82"/>
      <c r="CG313" s="82"/>
      <c r="CH313" s="82"/>
      <c r="CI313" s="82"/>
      <c r="CJ313" s="82"/>
      <c r="CK313" s="82"/>
      <c r="CL313" s="82"/>
      <c r="CM313" s="82"/>
      <c r="CN313" s="82"/>
      <c r="CO313" s="82"/>
      <c r="CP313" s="82"/>
      <c r="CQ313" s="82"/>
      <c r="CR313" s="82"/>
      <c r="CS313" s="82"/>
      <c r="CT313" s="82"/>
      <c r="CU313" s="82"/>
      <c r="CV313" s="82"/>
      <c r="CW313" s="82"/>
      <c r="CX313" s="82"/>
      <c r="CY313" s="82"/>
      <c r="CZ313" s="82"/>
      <c r="DA313" s="82"/>
      <c r="DB313" s="82"/>
      <c r="DC313" s="82"/>
      <c r="DD313" s="82"/>
      <c r="DE313" s="82"/>
      <c r="DF313" s="82"/>
      <c r="DG313" s="82"/>
      <c r="DH313" s="82"/>
      <c r="DI313" s="82"/>
      <c r="DJ313" s="82"/>
      <c r="DK313" s="82"/>
      <c r="DL313" s="82"/>
      <c r="DM313" s="82"/>
      <c r="DN313" s="82"/>
      <c r="DO313" s="82"/>
      <c r="DP313" s="82"/>
      <c r="DQ313" s="82"/>
      <c r="DR313" s="82"/>
      <c r="DS313" s="82"/>
      <c r="DT313" s="82"/>
      <c r="DU313" s="82"/>
      <c r="DV313" s="82"/>
      <c r="DW313" s="82"/>
      <c r="DX313" s="82"/>
      <c r="DY313" s="82"/>
      <c r="DZ313" s="82"/>
      <c r="EA313" s="82"/>
      <c r="EB313" s="82"/>
      <c r="EC313" s="82"/>
      <c r="ED313" s="82"/>
      <c r="EE313" s="82"/>
      <c r="EF313" s="82"/>
      <c r="EG313" s="82"/>
      <c r="EH313" s="82"/>
      <c r="EI313" s="82"/>
      <c r="EJ313" s="82"/>
      <c r="EK313" s="82"/>
      <c r="EL313" s="82"/>
      <c r="EM313" s="82"/>
      <c r="EN313" s="82"/>
      <c r="EO313" s="82"/>
      <c r="EP313" s="82"/>
      <c r="EQ313" s="82"/>
      <c r="ER313" s="82"/>
      <c r="ES313" s="82"/>
      <c r="ET313" s="82"/>
      <c r="EU313" s="82"/>
      <c r="EV313" s="82"/>
      <c r="EW313" s="82"/>
      <c r="EX313" s="82"/>
      <c r="EY313" s="82"/>
      <c r="EZ313" s="82"/>
      <c r="FA313" s="82"/>
      <c r="FB313" s="82"/>
      <c r="FC313" s="82"/>
      <c r="FD313" s="82"/>
      <c r="FE313" s="82"/>
      <c r="FF313" s="82"/>
      <c r="FG313" s="82"/>
      <c r="FH313" s="82"/>
      <c r="FI313" s="82"/>
      <c r="FJ313" s="82"/>
      <c r="FK313" s="82"/>
      <c r="FL313" s="82"/>
      <c r="FM313" s="82"/>
      <c r="FN313" s="82"/>
      <c r="FO313" s="82"/>
      <c r="FP313" s="82"/>
      <c r="FQ313" s="82"/>
      <c r="FR313" s="82"/>
      <c r="FS313" s="82"/>
      <c r="FT313" s="82"/>
      <c r="FU313" s="82"/>
      <c r="FV313" s="82"/>
      <c r="FW313" s="82"/>
      <c r="FX313" s="82"/>
      <c r="FY313" s="82"/>
      <c r="FZ313" s="82"/>
      <c r="GA313" s="82"/>
      <c r="GB313" s="82"/>
      <c r="GC313" s="82"/>
      <c r="GD313" s="82"/>
      <c r="GE313" s="82"/>
      <c r="GF313" s="82"/>
      <c r="GG313" s="82"/>
      <c r="GH313" s="82"/>
      <c r="GI313" s="82"/>
      <c r="GJ313" s="82"/>
      <c r="GK313" s="82"/>
      <c r="GL313" s="82"/>
      <c r="GM313" s="82"/>
      <c r="GN313" s="82"/>
      <c r="GO313" s="82"/>
      <c r="GP313" s="82"/>
      <c r="GQ313" s="82"/>
      <c r="GR313" s="82"/>
      <c r="GS313" s="82"/>
      <c r="GT313" s="82"/>
      <c r="GU313" s="82"/>
      <c r="GV313" s="82"/>
      <c r="GW313" s="82"/>
      <c r="GX313" s="82"/>
      <c r="GY313" s="82"/>
      <c r="GZ313" s="82"/>
      <c r="HA313" s="82"/>
      <c r="HB313" s="82"/>
      <c r="HC313" s="82"/>
      <c r="HD313" s="82"/>
      <c r="HE313" s="82"/>
      <c r="HF313" s="82"/>
      <c r="HG313" s="82"/>
      <c r="HH313" s="82"/>
      <c r="HI313" s="82"/>
      <c r="HJ313" s="82"/>
      <c r="HK313" s="82"/>
      <c r="HL313" s="82"/>
      <c r="HM313" s="82"/>
      <c r="HN313" s="82"/>
      <c r="HO313" s="82"/>
      <c r="HP313" s="82"/>
      <c r="HQ313" s="82"/>
      <c r="HR313" s="82"/>
      <c r="HS313" s="82"/>
      <c r="HT313" s="82"/>
      <c r="HU313" s="82"/>
      <c r="HV313" s="82"/>
      <c r="HW313" s="82"/>
      <c r="HX313" s="82"/>
      <c r="HY313" s="82"/>
      <c r="HZ313" s="82"/>
      <c r="IA313" s="82"/>
      <c r="IB313" s="82"/>
      <c r="IC313" s="82"/>
      <c r="ID313" s="82"/>
      <c r="IE313" s="82"/>
      <c r="IF313" s="82"/>
      <c r="IG313" s="82"/>
      <c r="IH313" s="82"/>
      <c r="II313" s="82"/>
      <c r="IJ313" s="82"/>
      <c r="IK313" s="82"/>
      <c r="IL313" s="82"/>
      <c r="IM313" s="82"/>
      <c r="IN313" s="82"/>
      <c r="IO313" s="82"/>
      <c r="IP313" s="82"/>
      <c r="IQ313" s="82"/>
      <c r="IR313" s="82"/>
      <c r="IS313" s="82"/>
      <c r="IT313" s="82"/>
      <c r="IU313" s="82"/>
      <c r="IV313" s="82"/>
    </row>
    <row r="314" spans="1:256" s="267" customFormat="1" ht="13" customHeight="1">
      <c r="A314" s="268" t="s">
        <v>343</v>
      </c>
      <c r="B314" s="267" t="s">
        <v>170</v>
      </c>
      <c r="C314" s="267" t="s">
        <v>170</v>
      </c>
      <c r="D314" s="267">
        <v>3</v>
      </c>
      <c r="E314" s="267">
        <v>1.31277778</v>
      </c>
      <c r="F314" s="267">
        <v>1.2709537500000001</v>
      </c>
      <c r="G314" s="267">
        <v>15</v>
      </c>
      <c r="H314" s="268">
        <v>1</v>
      </c>
      <c r="I314" s="268"/>
      <c r="J314" s="82" t="s">
        <v>615</v>
      </c>
      <c r="K314" s="63">
        <v>3.5</v>
      </c>
      <c r="L314" s="63">
        <v>4</v>
      </c>
      <c r="M314" s="63">
        <v>2</v>
      </c>
      <c r="N314" s="63">
        <v>1.24</v>
      </c>
      <c r="O314" s="63" t="s">
        <v>18</v>
      </c>
      <c r="P314" s="63">
        <v>8</v>
      </c>
      <c r="Q314" s="82">
        <v>1</v>
      </c>
      <c r="R314" s="268"/>
      <c r="S314" s="268"/>
      <c r="T314" s="268"/>
      <c r="U314" s="268"/>
      <c r="V314" s="268"/>
      <c r="W314" s="268"/>
      <c r="X314" s="268"/>
      <c r="Y314" s="268"/>
      <c r="Z314" s="268"/>
      <c r="AA314" s="268"/>
      <c r="AB314" s="268"/>
      <c r="AC314" s="268"/>
      <c r="AD314" s="268"/>
      <c r="AE314" s="268"/>
      <c r="AF314" s="268"/>
      <c r="AG314" s="268"/>
      <c r="AH314" s="268"/>
      <c r="AI314" s="268"/>
      <c r="AJ314" s="268"/>
      <c r="AK314" s="268"/>
      <c r="AL314" s="268"/>
      <c r="AM314" s="268"/>
      <c r="AN314" s="268"/>
      <c r="AO314" s="268"/>
      <c r="AP314" s="268"/>
      <c r="AQ314" s="268"/>
      <c r="AR314" s="268"/>
      <c r="AS314" s="268"/>
      <c r="AT314" s="268"/>
      <c r="AU314" s="268"/>
      <c r="AV314" s="268"/>
      <c r="AW314" s="268"/>
      <c r="AX314" s="268"/>
      <c r="AY314" s="268"/>
      <c r="AZ314" s="268"/>
      <c r="BA314" s="268"/>
      <c r="BB314" s="268"/>
      <c r="BC314" s="268"/>
      <c r="BD314" s="268"/>
      <c r="BE314" s="268"/>
      <c r="BF314" s="268"/>
      <c r="BG314" s="268"/>
      <c r="BH314" s="268"/>
      <c r="BI314" s="268"/>
      <c r="BJ314" s="268"/>
      <c r="BK314" s="268"/>
      <c r="BL314" s="268"/>
      <c r="BM314" s="268"/>
      <c r="BN314" s="268"/>
      <c r="BO314" s="268"/>
      <c r="BP314" s="268"/>
      <c r="BQ314" s="268"/>
      <c r="BR314" s="268"/>
      <c r="BS314" s="268"/>
      <c r="BT314" s="268"/>
      <c r="BU314" s="268"/>
      <c r="BV314" s="268"/>
      <c r="BW314" s="268"/>
      <c r="BX314" s="268"/>
      <c r="BY314" s="268"/>
      <c r="BZ314" s="268"/>
      <c r="CA314" s="268"/>
      <c r="CB314" s="268"/>
      <c r="CC314" s="268"/>
      <c r="CD314" s="268"/>
      <c r="CE314" s="268"/>
      <c r="CF314" s="268"/>
      <c r="CG314" s="268"/>
      <c r="CH314" s="268"/>
      <c r="CI314" s="268"/>
      <c r="CJ314" s="268"/>
      <c r="CK314" s="268"/>
      <c r="CL314" s="268"/>
      <c r="CM314" s="268"/>
      <c r="CN314" s="268"/>
      <c r="CO314" s="268"/>
      <c r="CP314" s="268"/>
      <c r="CQ314" s="268"/>
      <c r="CR314" s="268"/>
      <c r="CS314" s="268"/>
      <c r="CT314" s="268"/>
      <c r="CU314" s="268"/>
      <c r="CV314" s="268"/>
      <c r="CW314" s="268"/>
      <c r="CX314" s="268"/>
      <c r="CY314" s="268"/>
      <c r="CZ314" s="268"/>
      <c r="DA314" s="268"/>
      <c r="DB314" s="268"/>
      <c r="DC314" s="268"/>
      <c r="DD314" s="268"/>
      <c r="DE314" s="268"/>
      <c r="DF314" s="268"/>
      <c r="DG314" s="268"/>
      <c r="DH314" s="268"/>
      <c r="DI314" s="268"/>
      <c r="DJ314" s="268"/>
      <c r="DK314" s="268"/>
      <c r="DL314" s="268"/>
      <c r="DM314" s="268"/>
      <c r="DN314" s="268"/>
      <c r="DO314" s="268"/>
      <c r="DP314" s="268"/>
      <c r="DQ314" s="268"/>
      <c r="DR314" s="268"/>
      <c r="DS314" s="268"/>
      <c r="DT314" s="268"/>
      <c r="DU314" s="268"/>
      <c r="DV314" s="268"/>
      <c r="DW314" s="268"/>
      <c r="DX314" s="268"/>
      <c r="DY314" s="268"/>
      <c r="DZ314" s="268"/>
      <c r="EA314" s="268"/>
      <c r="EB314" s="268"/>
      <c r="EC314" s="268"/>
      <c r="ED314" s="268"/>
      <c r="EE314" s="268"/>
      <c r="EF314" s="268"/>
      <c r="EG314" s="268"/>
      <c r="EH314" s="268"/>
      <c r="EI314" s="268"/>
      <c r="EJ314" s="268"/>
      <c r="EK314" s="268"/>
      <c r="EL314" s="268"/>
      <c r="EM314" s="268"/>
      <c r="EN314" s="268"/>
      <c r="EO314" s="268"/>
      <c r="EP314" s="268"/>
      <c r="EQ314" s="268"/>
      <c r="ER314" s="268"/>
      <c r="ES314" s="268"/>
      <c r="ET314" s="268"/>
      <c r="EU314" s="268"/>
      <c r="EV314" s="268"/>
      <c r="EW314" s="268"/>
      <c r="EX314" s="268"/>
      <c r="EY314" s="268"/>
      <c r="EZ314" s="268"/>
      <c r="FA314" s="268"/>
      <c r="FB314" s="268"/>
      <c r="FC314" s="268"/>
      <c r="FD314" s="268"/>
      <c r="FE314" s="268"/>
      <c r="FF314" s="268"/>
      <c r="FG314" s="268"/>
      <c r="FH314" s="268"/>
      <c r="FI314" s="268"/>
      <c r="FJ314" s="268"/>
      <c r="FK314" s="268"/>
      <c r="FL314" s="268"/>
      <c r="FM314" s="268"/>
      <c r="FN314" s="268"/>
      <c r="FO314" s="268"/>
      <c r="FP314" s="268"/>
      <c r="FQ314" s="268"/>
      <c r="FR314" s="268"/>
      <c r="FS314" s="268"/>
      <c r="FT314" s="268"/>
      <c r="FU314" s="268"/>
      <c r="FV314" s="268"/>
      <c r="FW314" s="268"/>
      <c r="FX314" s="268"/>
      <c r="FY314" s="268"/>
      <c r="FZ314" s="268"/>
      <c r="GA314" s="268"/>
      <c r="GB314" s="268"/>
      <c r="GC314" s="268"/>
      <c r="GD314" s="268"/>
      <c r="GE314" s="268"/>
      <c r="GF314" s="268"/>
      <c r="GG314" s="268"/>
      <c r="GH314" s="268"/>
      <c r="GI314" s="268"/>
      <c r="GJ314" s="268"/>
      <c r="GK314" s="268"/>
      <c r="GL314" s="268"/>
      <c r="GM314" s="268"/>
      <c r="GN314" s="268"/>
      <c r="GO314" s="268"/>
      <c r="GP314" s="268"/>
      <c r="GQ314" s="268"/>
      <c r="GR314" s="268"/>
      <c r="GS314" s="268"/>
      <c r="GT314" s="268"/>
      <c r="GU314" s="268"/>
      <c r="GV314" s="268"/>
      <c r="GW314" s="268"/>
      <c r="GX314" s="268"/>
      <c r="GY314" s="268"/>
      <c r="GZ314" s="268"/>
      <c r="HA314" s="268"/>
      <c r="HB314" s="268"/>
      <c r="HC314" s="268"/>
      <c r="HD314" s="268"/>
      <c r="HE314" s="268"/>
      <c r="HF314" s="268"/>
      <c r="HG314" s="268"/>
      <c r="HH314" s="268"/>
      <c r="HI314" s="268"/>
      <c r="HJ314" s="268"/>
      <c r="HK314" s="268"/>
      <c r="HL314" s="268"/>
      <c r="HM314" s="268"/>
      <c r="HN314" s="268"/>
      <c r="HO314" s="268"/>
      <c r="HP314" s="268"/>
      <c r="HQ314" s="268"/>
      <c r="HR314" s="268"/>
      <c r="HS314" s="268"/>
      <c r="HT314" s="268"/>
      <c r="HU314" s="268"/>
      <c r="HV314" s="268"/>
      <c r="HW314" s="268"/>
      <c r="HX314" s="268"/>
      <c r="HY314" s="268"/>
      <c r="HZ314" s="268"/>
      <c r="IA314" s="268"/>
      <c r="IB314" s="268"/>
      <c r="IC314" s="268"/>
      <c r="ID314" s="268"/>
      <c r="IE314" s="268"/>
      <c r="IF314" s="268"/>
      <c r="IG314" s="268"/>
      <c r="IH314" s="268"/>
      <c r="II314" s="268"/>
      <c r="IJ314" s="268"/>
      <c r="IK314" s="268"/>
      <c r="IL314" s="268"/>
      <c r="IM314" s="268"/>
      <c r="IN314" s="268"/>
      <c r="IO314" s="268"/>
      <c r="IP314" s="268"/>
      <c r="IQ314" s="268"/>
      <c r="IR314" s="268"/>
      <c r="IS314" s="268"/>
      <c r="IT314" s="268"/>
      <c r="IU314" s="268"/>
      <c r="IV314" s="268"/>
    </row>
    <row r="315" spans="1:256" s="267" customFormat="1" ht="13" customHeight="1">
      <c r="A315" s="268" t="s">
        <v>343</v>
      </c>
      <c r="B315" s="267">
        <v>2.2000000000000002</v>
      </c>
      <c r="C315" s="267">
        <v>4.8</v>
      </c>
      <c r="D315" s="267">
        <v>3</v>
      </c>
      <c r="E315" s="267">
        <v>1.3125</v>
      </c>
      <c r="F315" s="267">
        <v>1.27118591</v>
      </c>
      <c r="G315" s="267">
        <v>17</v>
      </c>
      <c r="H315" s="268">
        <v>2</v>
      </c>
      <c r="I315" s="268"/>
      <c r="J315" s="246" t="s">
        <v>422</v>
      </c>
      <c r="K315" s="268">
        <f t="shared" ref="K315:Q315" si="31">AVERAGE(B318:B319)</f>
        <v>4.1749999999999998</v>
      </c>
      <c r="L315" s="268">
        <f t="shared" si="31"/>
        <v>6.3249999999999993</v>
      </c>
      <c r="M315" s="268">
        <f t="shared" si="31"/>
        <v>2.5</v>
      </c>
      <c r="N315" s="268">
        <f t="shared" si="31"/>
        <v>1.513888905</v>
      </c>
      <c r="O315" s="268">
        <f t="shared" si="31"/>
        <v>1.1359519200000001</v>
      </c>
      <c r="P315" s="268">
        <f t="shared" si="31"/>
        <v>21.5</v>
      </c>
      <c r="Q315" s="268">
        <f t="shared" si="31"/>
        <v>1</v>
      </c>
      <c r="R315" s="268"/>
      <c r="S315" s="268"/>
      <c r="T315" s="268"/>
      <c r="U315" s="268"/>
      <c r="V315" s="268"/>
      <c r="W315" s="268"/>
      <c r="X315" s="268"/>
      <c r="Y315" s="268"/>
      <c r="Z315" s="268"/>
      <c r="AA315" s="268"/>
      <c r="AB315" s="268"/>
      <c r="AC315" s="268"/>
      <c r="AD315" s="268"/>
      <c r="AE315" s="268"/>
      <c r="AF315" s="268"/>
      <c r="AG315" s="268"/>
      <c r="AH315" s="268"/>
      <c r="AI315" s="268"/>
      <c r="AJ315" s="268"/>
      <c r="AK315" s="268"/>
      <c r="AL315" s="268"/>
      <c r="AM315" s="268"/>
      <c r="AN315" s="268"/>
      <c r="AO315" s="268"/>
      <c r="AP315" s="268"/>
      <c r="AQ315" s="268"/>
      <c r="AR315" s="268"/>
      <c r="AS315" s="268"/>
      <c r="AT315" s="268"/>
      <c r="AU315" s="268"/>
      <c r="AV315" s="268"/>
      <c r="AW315" s="268"/>
      <c r="AX315" s="268"/>
      <c r="AY315" s="268"/>
      <c r="AZ315" s="268"/>
      <c r="BA315" s="268"/>
      <c r="BB315" s="268"/>
      <c r="BC315" s="268"/>
      <c r="BD315" s="268"/>
      <c r="BE315" s="268"/>
      <c r="BF315" s="268"/>
      <c r="BG315" s="268"/>
      <c r="BH315" s="268"/>
      <c r="BI315" s="268"/>
      <c r="BJ315" s="268"/>
      <c r="BK315" s="268"/>
      <c r="BL315" s="268"/>
      <c r="BM315" s="268"/>
      <c r="BN315" s="268"/>
      <c r="BO315" s="268"/>
      <c r="BP315" s="268"/>
      <c r="BQ315" s="268"/>
      <c r="BR315" s="268"/>
      <c r="BS315" s="268"/>
      <c r="BT315" s="268"/>
      <c r="BU315" s="268"/>
      <c r="BV315" s="268"/>
      <c r="BW315" s="268"/>
      <c r="BX315" s="268"/>
      <c r="BY315" s="268"/>
      <c r="BZ315" s="268"/>
      <c r="CA315" s="268"/>
      <c r="CB315" s="268"/>
      <c r="CC315" s="268"/>
      <c r="CD315" s="268"/>
      <c r="CE315" s="268"/>
      <c r="CF315" s="268"/>
      <c r="CG315" s="268"/>
      <c r="CH315" s="268"/>
      <c r="CI315" s="268"/>
      <c r="CJ315" s="268"/>
      <c r="CK315" s="268"/>
      <c r="CL315" s="268"/>
      <c r="CM315" s="268"/>
      <c r="CN315" s="268"/>
      <c r="CO315" s="268"/>
      <c r="CP315" s="268"/>
      <c r="CQ315" s="268"/>
      <c r="CR315" s="268"/>
      <c r="CS315" s="268"/>
      <c r="CT315" s="268"/>
      <c r="CU315" s="268"/>
      <c r="CV315" s="268"/>
      <c r="CW315" s="268"/>
      <c r="CX315" s="268"/>
      <c r="CY315" s="268"/>
      <c r="CZ315" s="268"/>
      <c r="DA315" s="268"/>
      <c r="DB315" s="268"/>
      <c r="DC315" s="268"/>
      <c r="DD315" s="268"/>
      <c r="DE315" s="268"/>
      <c r="DF315" s="268"/>
      <c r="DG315" s="268"/>
      <c r="DH315" s="268"/>
      <c r="DI315" s="268"/>
      <c r="DJ315" s="268"/>
      <c r="DK315" s="268"/>
      <c r="DL315" s="268"/>
      <c r="DM315" s="268"/>
      <c r="DN315" s="268"/>
      <c r="DO315" s="268"/>
      <c r="DP315" s="268"/>
      <c r="DQ315" s="268"/>
      <c r="DR315" s="268"/>
      <c r="DS315" s="268"/>
      <c r="DT315" s="268"/>
      <c r="DU315" s="268"/>
      <c r="DV315" s="268"/>
      <c r="DW315" s="268"/>
      <c r="DX315" s="268"/>
      <c r="DY315" s="268"/>
      <c r="DZ315" s="268"/>
      <c r="EA315" s="268"/>
      <c r="EB315" s="268"/>
      <c r="EC315" s="268"/>
      <c r="ED315" s="268"/>
      <c r="EE315" s="268"/>
      <c r="EF315" s="268"/>
      <c r="EG315" s="268"/>
      <c r="EH315" s="268"/>
      <c r="EI315" s="268"/>
      <c r="EJ315" s="268"/>
      <c r="EK315" s="268"/>
      <c r="EL315" s="268"/>
      <c r="EM315" s="268"/>
      <c r="EN315" s="268"/>
      <c r="EO315" s="268"/>
      <c r="EP315" s="268"/>
      <c r="EQ315" s="268"/>
      <c r="ER315" s="268"/>
      <c r="ES315" s="268"/>
      <c r="ET315" s="268"/>
      <c r="EU315" s="268"/>
      <c r="EV315" s="268"/>
      <c r="EW315" s="268"/>
      <c r="EX315" s="268"/>
      <c r="EY315" s="268"/>
      <c r="EZ315" s="268"/>
      <c r="FA315" s="268"/>
      <c r="FB315" s="268"/>
      <c r="FC315" s="268"/>
      <c r="FD315" s="268"/>
      <c r="FE315" s="268"/>
      <c r="FF315" s="268"/>
      <c r="FG315" s="268"/>
      <c r="FH315" s="268"/>
      <c r="FI315" s="268"/>
      <c r="FJ315" s="268"/>
      <c r="FK315" s="268"/>
      <c r="FL315" s="268"/>
      <c r="FM315" s="268"/>
      <c r="FN315" s="268"/>
      <c r="FO315" s="268"/>
      <c r="FP315" s="268"/>
      <c r="FQ315" s="268"/>
      <c r="FR315" s="268"/>
      <c r="FS315" s="268"/>
      <c r="FT315" s="268"/>
      <c r="FU315" s="268"/>
      <c r="FV315" s="268"/>
      <c r="FW315" s="268"/>
      <c r="FX315" s="268"/>
      <c r="FY315" s="268"/>
      <c r="FZ315" s="268"/>
      <c r="GA315" s="268"/>
      <c r="GB315" s="268"/>
      <c r="GC315" s="268"/>
      <c r="GD315" s="268"/>
      <c r="GE315" s="268"/>
      <c r="GF315" s="268"/>
      <c r="GG315" s="268"/>
      <c r="GH315" s="268"/>
      <c r="GI315" s="268"/>
      <c r="GJ315" s="268"/>
      <c r="GK315" s="268"/>
      <c r="GL315" s="268"/>
      <c r="GM315" s="268"/>
      <c r="GN315" s="268"/>
      <c r="GO315" s="268"/>
      <c r="GP315" s="268"/>
      <c r="GQ315" s="268"/>
      <c r="GR315" s="268"/>
      <c r="GS315" s="268"/>
      <c r="GT315" s="268"/>
      <c r="GU315" s="268"/>
      <c r="GV315" s="268"/>
      <c r="GW315" s="268"/>
      <c r="GX315" s="268"/>
      <c r="GY315" s="268"/>
      <c r="GZ315" s="268"/>
      <c r="HA315" s="268"/>
      <c r="HB315" s="268"/>
      <c r="HC315" s="268"/>
      <c r="HD315" s="268"/>
      <c r="HE315" s="268"/>
      <c r="HF315" s="268"/>
      <c r="HG315" s="268"/>
      <c r="HH315" s="268"/>
      <c r="HI315" s="268"/>
      <c r="HJ315" s="268"/>
      <c r="HK315" s="268"/>
      <c r="HL315" s="268"/>
      <c r="HM315" s="268"/>
      <c r="HN315" s="268"/>
      <c r="HO315" s="268"/>
      <c r="HP315" s="268"/>
      <c r="HQ315" s="268"/>
      <c r="HR315" s="268"/>
      <c r="HS315" s="268"/>
      <c r="HT315" s="268"/>
      <c r="HU315" s="268"/>
      <c r="HV315" s="268"/>
      <c r="HW315" s="268"/>
      <c r="HX315" s="268"/>
      <c r="HY315" s="268"/>
      <c r="HZ315" s="268"/>
      <c r="IA315" s="268"/>
      <c r="IB315" s="268"/>
      <c r="IC315" s="268"/>
      <c r="ID315" s="268"/>
      <c r="IE315" s="268"/>
      <c r="IF315" s="268"/>
      <c r="IG315" s="268"/>
      <c r="IH315" s="268"/>
      <c r="II315" s="268"/>
      <c r="IJ315" s="268"/>
      <c r="IK315" s="268"/>
      <c r="IL315" s="268"/>
      <c r="IM315" s="268"/>
      <c r="IN315" s="268"/>
      <c r="IO315" s="268"/>
      <c r="IP315" s="268"/>
      <c r="IQ315" s="268"/>
      <c r="IR315" s="268"/>
      <c r="IS315" s="268"/>
      <c r="IT315" s="268"/>
      <c r="IU315" s="268"/>
      <c r="IV315" s="268"/>
    </row>
    <row r="316" spans="1:256" s="267" customFormat="1" ht="13" customHeight="1">
      <c r="A316" s="268" t="s">
        <v>343</v>
      </c>
      <c r="B316" s="268">
        <v>2.5</v>
      </c>
      <c r="C316" s="268">
        <v>5.5</v>
      </c>
      <c r="D316" s="268">
        <v>2</v>
      </c>
      <c r="E316" s="268">
        <v>1.33444444</v>
      </c>
      <c r="F316" s="268">
        <v>1.3044636700000001</v>
      </c>
      <c r="G316" s="267">
        <v>11</v>
      </c>
      <c r="H316" s="268">
        <v>10</v>
      </c>
      <c r="I316" s="268"/>
      <c r="J316" s="82" t="s">
        <v>509</v>
      </c>
      <c r="K316" s="82">
        <f t="shared" ref="K316:Q316" si="32">AVERAGE(B320:B332)</f>
        <v>2.9058333333333333</v>
      </c>
      <c r="L316" s="82">
        <f t="shared" si="32"/>
        <v>5.1416666666666666</v>
      </c>
      <c r="M316" s="82">
        <f t="shared" si="32"/>
        <v>2.6153846153846154</v>
      </c>
      <c r="N316" s="82">
        <f t="shared" si="32"/>
        <v>1.273034189076923</v>
      </c>
      <c r="O316" s="82">
        <f t="shared" si="32"/>
        <v>1.5059620369230768</v>
      </c>
      <c r="P316" s="82">
        <f t="shared" si="32"/>
        <v>17.23076923076923</v>
      </c>
      <c r="Q316" s="82">
        <f t="shared" si="32"/>
        <v>1.3846153846153846</v>
      </c>
      <c r="R316" s="82"/>
      <c r="S316" s="268"/>
      <c r="T316" s="268"/>
      <c r="U316" s="268"/>
      <c r="V316" s="268"/>
      <c r="W316" s="268"/>
      <c r="X316" s="268"/>
      <c r="Y316" s="268"/>
      <c r="Z316" s="268"/>
      <c r="AA316" s="268"/>
      <c r="AB316" s="268"/>
      <c r="AC316" s="268"/>
      <c r="AD316" s="268"/>
      <c r="AE316" s="268"/>
      <c r="AF316" s="268"/>
      <c r="AG316" s="268"/>
      <c r="AH316" s="268"/>
      <c r="AI316" s="268"/>
      <c r="AJ316" s="268"/>
      <c r="AK316" s="268"/>
      <c r="AL316" s="268"/>
      <c r="AM316" s="268"/>
      <c r="AN316" s="268"/>
      <c r="AO316" s="268"/>
      <c r="AP316" s="268"/>
      <c r="AQ316" s="268"/>
      <c r="AR316" s="268"/>
      <c r="AS316" s="268"/>
      <c r="AT316" s="268"/>
      <c r="AU316" s="268"/>
      <c r="AV316" s="268"/>
      <c r="AW316" s="268"/>
      <c r="AX316" s="268"/>
      <c r="AY316" s="268"/>
      <c r="AZ316" s="268"/>
      <c r="BA316" s="268"/>
      <c r="BB316" s="268"/>
      <c r="BC316" s="268"/>
      <c r="BD316" s="268"/>
      <c r="BE316" s="268"/>
      <c r="BF316" s="268"/>
      <c r="BG316" s="268"/>
      <c r="BH316" s="268"/>
      <c r="BI316" s="268"/>
      <c r="BJ316" s="268"/>
      <c r="BK316" s="268"/>
      <c r="BL316" s="268"/>
      <c r="BM316" s="268"/>
      <c r="BN316" s="268"/>
      <c r="BO316" s="268"/>
      <c r="BP316" s="268"/>
      <c r="BQ316" s="268"/>
      <c r="BR316" s="268"/>
      <c r="BS316" s="268"/>
      <c r="BT316" s="268"/>
      <c r="BU316" s="268"/>
      <c r="BV316" s="268"/>
      <c r="BW316" s="268"/>
      <c r="BX316" s="268"/>
      <c r="BY316" s="268"/>
      <c r="BZ316" s="268"/>
      <c r="CA316" s="268"/>
      <c r="CB316" s="268"/>
      <c r="CC316" s="268"/>
      <c r="CD316" s="268"/>
      <c r="CE316" s="268"/>
      <c r="CF316" s="268"/>
      <c r="CG316" s="268"/>
      <c r="CH316" s="268"/>
      <c r="CI316" s="268"/>
      <c r="CJ316" s="268"/>
      <c r="CK316" s="268"/>
      <c r="CL316" s="268"/>
      <c r="CM316" s="268"/>
      <c r="CN316" s="268"/>
      <c r="CO316" s="268"/>
      <c r="CP316" s="268"/>
      <c r="CQ316" s="268"/>
      <c r="CR316" s="268"/>
      <c r="CS316" s="268"/>
      <c r="CT316" s="268"/>
      <c r="CU316" s="268"/>
      <c r="CV316" s="268"/>
      <c r="CW316" s="268"/>
      <c r="CX316" s="268"/>
      <c r="CY316" s="268"/>
      <c r="CZ316" s="268"/>
      <c r="DA316" s="268"/>
      <c r="DB316" s="268"/>
      <c r="DC316" s="268"/>
      <c r="DD316" s="268"/>
      <c r="DE316" s="268"/>
      <c r="DF316" s="268"/>
      <c r="DG316" s="268"/>
      <c r="DH316" s="268"/>
      <c r="DI316" s="268"/>
      <c r="DJ316" s="268"/>
      <c r="DK316" s="268"/>
      <c r="DL316" s="268"/>
      <c r="DM316" s="268"/>
      <c r="DN316" s="268"/>
      <c r="DO316" s="268"/>
      <c r="DP316" s="268"/>
      <c r="DQ316" s="268"/>
      <c r="DR316" s="268"/>
      <c r="DS316" s="268"/>
      <c r="DT316" s="268"/>
      <c r="DU316" s="268"/>
      <c r="DV316" s="268"/>
      <c r="DW316" s="268"/>
      <c r="DX316" s="268"/>
      <c r="DY316" s="268"/>
      <c r="DZ316" s="268"/>
      <c r="EA316" s="268"/>
      <c r="EB316" s="268"/>
      <c r="EC316" s="268"/>
      <c r="ED316" s="268"/>
      <c r="EE316" s="268"/>
      <c r="EF316" s="268"/>
      <c r="EG316" s="268"/>
      <c r="EH316" s="268"/>
      <c r="EI316" s="268"/>
      <c r="EJ316" s="268"/>
      <c r="EK316" s="268"/>
      <c r="EL316" s="268"/>
      <c r="EM316" s="268"/>
      <c r="EN316" s="268"/>
      <c r="EO316" s="268"/>
      <c r="EP316" s="268"/>
      <c r="EQ316" s="268"/>
      <c r="ER316" s="268"/>
      <c r="ES316" s="268"/>
      <c r="ET316" s="268"/>
      <c r="EU316" s="268"/>
      <c r="EV316" s="268"/>
      <c r="EW316" s="268"/>
      <c r="EX316" s="268"/>
      <c r="EY316" s="268"/>
      <c r="EZ316" s="268"/>
      <c r="FA316" s="268"/>
      <c r="FB316" s="268"/>
      <c r="FC316" s="268"/>
      <c r="FD316" s="268"/>
      <c r="FE316" s="268"/>
      <c r="FF316" s="268"/>
      <c r="FG316" s="268"/>
      <c r="FH316" s="268"/>
      <c r="FI316" s="268"/>
      <c r="FJ316" s="268"/>
      <c r="FK316" s="268"/>
      <c r="FL316" s="268"/>
      <c r="FM316" s="268"/>
      <c r="FN316" s="268"/>
      <c r="FO316" s="268"/>
      <c r="FP316" s="268"/>
      <c r="FQ316" s="268"/>
      <c r="FR316" s="268"/>
      <c r="FS316" s="268"/>
      <c r="FT316" s="268"/>
      <c r="FU316" s="268"/>
      <c r="FV316" s="268"/>
      <c r="FW316" s="268"/>
      <c r="FX316" s="268"/>
      <c r="FY316" s="268"/>
      <c r="FZ316" s="268"/>
      <c r="GA316" s="268"/>
      <c r="GB316" s="268"/>
      <c r="GC316" s="268"/>
      <c r="GD316" s="268"/>
      <c r="GE316" s="268"/>
      <c r="GF316" s="268"/>
      <c r="GG316" s="268"/>
      <c r="GH316" s="268"/>
      <c r="GI316" s="268"/>
      <c r="GJ316" s="268"/>
      <c r="GK316" s="268"/>
      <c r="GL316" s="268"/>
      <c r="GM316" s="268"/>
      <c r="GN316" s="268"/>
      <c r="GO316" s="268"/>
      <c r="GP316" s="268"/>
      <c r="GQ316" s="268"/>
      <c r="GR316" s="268"/>
      <c r="GS316" s="268"/>
      <c r="GT316" s="268"/>
      <c r="GU316" s="268"/>
      <c r="GV316" s="268"/>
      <c r="GW316" s="268"/>
      <c r="GX316" s="268"/>
      <c r="GY316" s="268"/>
      <c r="GZ316" s="268"/>
      <c r="HA316" s="268"/>
      <c r="HB316" s="268"/>
      <c r="HC316" s="268"/>
      <c r="HD316" s="268"/>
      <c r="HE316" s="268"/>
      <c r="HF316" s="268"/>
      <c r="HG316" s="268"/>
      <c r="HH316" s="268"/>
      <c r="HI316" s="268"/>
      <c r="HJ316" s="268"/>
      <c r="HK316" s="268"/>
      <c r="HL316" s="268"/>
      <c r="HM316" s="268"/>
      <c r="HN316" s="268"/>
      <c r="HO316" s="268"/>
      <c r="HP316" s="268"/>
      <c r="HQ316" s="268"/>
      <c r="HR316" s="268"/>
      <c r="HS316" s="268"/>
      <c r="HT316" s="268"/>
      <c r="HU316" s="268"/>
      <c r="HV316" s="268"/>
      <c r="HW316" s="268"/>
      <c r="HX316" s="268"/>
      <c r="HY316" s="268"/>
      <c r="HZ316" s="268"/>
      <c r="IA316" s="268"/>
      <c r="IB316" s="268"/>
      <c r="IC316" s="268"/>
      <c r="ID316" s="268"/>
      <c r="IE316" s="268"/>
      <c r="IF316" s="268"/>
      <c r="IG316" s="268"/>
      <c r="IH316" s="268"/>
      <c r="II316" s="268"/>
      <c r="IJ316" s="268"/>
      <c r="IK316" s="268"/>
      <c r="IL316" s="268"/>
      <c r="IM316" s="268"/>
      <c r="IN316" s="268"/>
      <c r="IO316" s="268"/>
      <c r="IP316" s="268"/>
      <c r="IQ316" s="268"/>
      <c r="IR316" s="268"/>
      <c r="IS316" s="268"/>
      <c r="IT316" s="268"/>
      <c r="IU316" s="268"/>
      <c r="IV316" s="268"/>
    </row>
    <row r="317" spans="1:256" s="251" customFormat="1" ht="13" customHeight="1">
      <c r="A317" s="82" t="s">
        <v>615</v>
      </c>
      <c r="B317" s="63">
        <v>3.5</v>
      </c>
      <c r="C317" s="63">
        <v>4</v>
      </c>
      <c r="D317" s="63">
        <v>2</v>
      </c>
      <c r="E317" s="63">
        <v>1.24</v>
      </c>
      <c r="F317" s="63" t="s">
        <v>18</v>
      </c>
      <c r="G317" s="63">
        <v>8</v>
      </c>
      <c r="H317" s="82">
        <v>1</v>
      </c>
      <c r="I317" s="82"/>
      <c r="J317" s="246"/>
      <c r="K317" s="246"/>
      <c r="L317" s="246"/>
      <c r="M317" s="246"/>
      <c r="N317" s="246"/>
      <c r="O317" s="246"/>
      <c r="P317" s="246"/>
      <c r="Q317" s="246"/>
      <c r="R317" s="246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  <c r="AH317" s="82"/>
      <c r="AI317" s="82"/>
      <c r="AJ317" s="82"/>
      <c r="AK317" s="82"/>
      <c r="AL317" s="82"/>
      <c r="AM317" s="82"/>
      <c r="AN317" s="82"/>
      <c r="AO317" s="82"/>
      <c r="AP317" s="82"/>
      <c r="AQ317" s="82"/>
      <c r="AR317" s="82"/>
      <c r="AS317" s="82"/>
      <c r="AT317" s="82"/>
      <c r="AU317" s="82"/>
      <c r="AV317" s="82"/>
      <c r="AW317" s="82"/>
      <c r="AX317" s="82"/>
      <c r="AY317" s="82"/>
      <c r="AZ317" s="82"/>
      <c r="BA317" s="82"/>
      <c r="BB317" s="82"/>
      <c r="BC317" s="82"/>
      <c r="BD317" s="82"/>
      <c r="BE317" s="82"/>
      <c r="BF317" s="82"/>
      <c r="BG317" s="82"/>
      <c r="BH317" s="82"/>
      <c r="BI317" s="82"/>
      <c r="BJ317" s="82"/>
      <c r="BK317" s="82"/>
      <c r="BL317" s="82"/>
      <c r="BM317" s="82"/>
      <c r="BN317" s="82"/>
      <c r="BO317" s="82"/>
      <c r="BP317" s="82"/>
      <c r="BQ317" s="82"/>
      <c r="BR317" s="82"/>
      <c r="BS317" s="82"/>
      <c r="BT317" s="82"/>
      <c r="BU317" s="82"/>
      <c r="BV317" s="82"/>
      <c r="BW317" s="82"/>
      <c r="BX317" s="82"/>
      <c r="BY317" s="82"/>
      <c r="BZ317" s="82"/>
      <c r="CA317" s="82"/>
      <c r="CB317" s="82"/>
      <c r="CC317" s="82"/>
      <c r="CD317" s="82"/>
      <c r="CE317" s="82"/>
      <c r="CF317" s="82"/>
      <c r="CG317" s="82"/>
      <c r="CH317" s="82"/>
      <c r="CI317" s="82"/>
      <c r="CJ317" s="82"/>
      <c r="CK317" s="82"/>
      <c r="CL317" s="82"/>
      <c r="CM317" s="82"/>
      <c r="CN317" s="82"/>
      <c r="CO317" s="82"/>
      <c r="CP317" s="82"/>
      <c r="CQ317" s="82"/>
      <c r="CR317" s="82"/>
      <c r="CS317" s="82"/>
      <c r="CT317" s="82"/>
      <c r="CU317" s="82"/>
      <c r="CV317" s="82"/>
      <c r="CW317" s="82"/>
      <c r="CX317" s="82"/>
      <c r="CY317" s="82"/>
      <c r="CZ317" s="82"/>
      <c r="DA317" s="82"/>
      <c r="DB317" s="82"/>
      <c r="DC317" s="82"/>
      <c r="DD317" s="82"/>
      <c r="DE317" s="82"/>
      <c r="DF317" s="82"/>
      <c r="DG317" s="82"/>
      <c r="DH317" s="82"/>
      <c r="DI317" s="82"/>
      <c r="DJ317" s="82"/>
      <c r="DK317" s="82"/>
      <c r="DL317" s="82"/>
      <c r="DM317" s="82"/>
      <c r="DN317" s="82"/>
      <c r="DO317" s="82"/>
      <c r="DP317" s="82"/>
      <c r="DQ317" s="82"/>
      <c r="DR317" s="82"/>
      <c r="DS317" s="82"/>
      <c r="DT317" s="82"/>
      <c r="DU317" s="82"/>
      <c r="DV317" s="82"/>
      <c r="DW317" s="82"/>
      <c r="DX317" s="82"/>
      <c r="DY317" s="82"/>
      <c r="DZ317" s="82"/>
      <c r="EA317" s="82"/>
      <c r="EB317" s="82"/>
      <c r="EC317" s="82"/>
      <c r="ED317" s="82"/>
      <c r="EE317" s="82"/>
      <c r="EF317" s="82"/>
      <c r="EG317" s="82"/>
      <c r="EH317" s="82"/>
      <c r="EI317" s="82"/>
      <c r="EJ317" s="82"/>
      <c r="EK317" s="82"/>
      <c r="EL317" s="82"/>
      <c r="EM317" s="82"/>
      <c r="EN317" s="82"/>
      <c r="EO317" s="82"/>
      <c r="EP317" s="82"/>
      <c r="EQ317" s="82"/>
      <c r="ER317" s="82"/>
      <c r="ES317" s="82"/>
      <c r="ET317" s="82"/>
      <c r="EU317" s="82"/>
      <c r="EV317" s="82"/>
      <c r="EW317" s="82"/>
      <c r="EX317" s="82"/>
      <c r="EY317" s="82"/>
      <c r="EZ317" s="82"/>
      <c r="FA317" s="82"/>
      <c r="FB317" s="82"/>
      <c r="FC317" s="82"/>
      <c r="FD317" s="82"/>
      <c r="FE317" s="82"/>
      <c r="FF317" s="82"/>
      <c r="FG317" s="82"/>
      <c r="FH317" s="82"/>
      <c r="FI317" s="82"/>
      <c r="FJ317" s="82"/>
      <c r="FK317" s="82"/>
      <c r="FL317" s="82"/>
      <c r="FM317" s="82"/>
      <c r="FN317" s="82"/>
      <c r="FO317" s="82"/>
      <c r="FP317" s="82"/>
      <c r="FQ317" s="82"/>
      <c r="FR317" s="82"/>
      <c r="FS317" s="82"/>
      <c r="FT317" s="82"/>
      <c r="FU317" s="82"/>
      <c r="FV317" s="82"/>
      <c r="FW317" s="82"/>
      <c r="FX317" s="82"/>
      <c r="FY317" s="82"/>
      <c r="FZ317" s="82"/>
      <c r="GA317" s="82"/>
      <c r="GB317" s="82"/>
      <c r="GC317" s="82"/>
      <c r="GD317" s="82"/>
      <c r="GE317" s="82"/>
      <c r="GF317" s="82"/>
      <c r="GG317" s="82"/>
      <c r="GH317" s="82"/>
      <c r="GI317" s="82"/>
      <c r="GJ317" s="82"/>
      <c r="GK317" s="82"/>
      <c r="GL317" s="82"/>
      <c r="GM317" s="82"/>
      <c r="GN317" s="82"/>
      <c r="GO317" s="82"/>
      <c r="GP317" s="82"/>
      <c r="GQ317" s="82"/>
      <c r="GR317" s="82"/>
      <c r="GS317" s="82"/>
      <c r="GT317" s="82"/>
      <c r="GU317" s="82"/>
      <c r="GV317" s="82"/>
      <c r="GW317" s="82"/>
      <c r="GX317" s="82"/>
      <c r="GY317" s="82"/>
      <c r="GZ317" s="82"/>
      <c r="HA317" s="82"/>
      <c r="HB317" s="82"/>
      <c r="HC317" s="82"/>
      <c r="HD317" s="82"/>
      <c r="HE317" s="82"/>
      <c r="HF317" s="82"/>
      <c r="HG317" s="82"/>
      <c r="HH317" s="82"/>
      <c r="HI317" s="82"/>
      <c r="HJ317" s="82"/>
      <c r="HK317" s="82"/>
      <c r="HL317" s="82"/>
      <c r="HM317" s="82"/>
      <c r="HN317" s="82"/>
      <c r="HO317" s="82"/>
      <c r="HP317" s="82"/>
      <c r="HQ317" s="82"/>
      <c r="HR317" s="82"/>
      <c r="HS317" s="82"/>
      <c r="HT317" s="82"/>
      <c r="HU317" s="82"/>
      <c r="HV317" s="82"/>
      <c r="HW317" s="82"/>
      <c r="HX317" s="82"/>
      <c r="HY317" s="82"/>
      <c r="HZ317" s="82"/>
      <c r="IA317" s="82"/>
      <c r="IB317" s="82"/>
      <c r="IC317" s="82"/>
      <c r="ID317" s="82"/>
      <c r="IE317" s="82"/>
      <c r="IF317" s="82"/>
      <c r="IG317" s="82"/>
      <c r="IH317" s="82"/>
      <c r="II317" s="82"/>
      <c r="IJ317" s="82"/>
      <c r="IK317" s="82"/>
      <c r="IL317" s="82"/>
      <c r="IM317" s="82"/>
      <c r="IN317" s="82"/>
      <c r="IO317" s="82"/>
      <c r="IP317" s="82"/>
      <c r="IQ317" s="82"/>
      <c r="IR317" s="82"/>
      <c r="IS317" s="82"/>
      <c r="IT317" s="82"/>
      <c r="IU317" s="82"/>
      <c r="IV317" s="82"/>
    </row>
    <row r="318" spans="1:256" s="251" customFormat="1" ht="13" customHeight="1">
      <c r="A318" s="246" t="s">
        <v>422</v>
      </c>
      <c r="B318" s="251">
        <v>3.85</v>
      </c>
      <c r="C318" s="251">
        <v>6.35</v>
      </c>
      <c r="D318" s="251">
        <v>3</v>
      </c>
      <c r="E318" s="251">
        <v>1.36111111</v>
      </c>
      <c r="F318" s="251">
        <v>1.3427670300000001</v>
      </c>
      <c r="G318" s="251">
        <v>26</v>
      </c>
      <c r="H318" s="246">
        <v>1</v>
      </c>
      <c r="I318" s="246"/>
      <c r="J318" s="246"/>
      <c r="K318" s="246"/>
      <c r="L318" s="246"/>
      <c r="M318" s="246"/>
      <c r="N318" s="246"/>
      <c r="O318" s="246"/>
      <c r="P318" s="246"/>
      <c r="Q318" s="246"/>
      <c r="R318" s="246"/>
      <c r="S318" s="246"/>
      <c r="T318" s="246"/>
      <c r="U318" s="246"/>
      <c r="V318" s="246"/>
      <c r="W318" s="246"/>
      <c r="X318" s="246"/>
      <c r="Y318" s="246"/>
      <c r="Z318" s="246"/>
      <c r="AA318" s="246"/>
      <c r="AB318" s="246"/>
      <c r="AC318" s="246"/>
      <c r="AD318" s="246"/>
      <c r="AE318" s="246"/>
      <c r="AF318" s="246"/>
      <c r="AG318" s="246"/>
      <c r="AH318" s="246"/>
      <c r="AI318" s="246"/>
      <c r="AJ318" s="246"/>
      <c r="AK318" s="246"/>
      <c r="AL318" s="246"/>
      <c r="AM318" s="246"/>
      <c r="AN318" s="246"/>
      <c r="AO318" s="246"/>
      <c r="AP318" s="246"/>
      <c r="AQ318" s="246"/>
      <c r="AR318" s="246"/>
      <c r="AS318" s="246"/>
      <c r="AT318" s="246"/>
      <c r="AU318" s="246"/>
      <c r="AV318" s="246"/>
      <c r="AW318" s="246"/>
      <c r="AX318" s="246"/>
      <c r="AY318" s="246"/>
      <c r="AZ318" s="246"/>
      <c r="BA318" s="246"/>
      <c r="BB318" s="246"/>
      <c r="BC318" s="246"/>
      <c r="BD318" s="246"/>
      <c r="BE318" s="246"/>
      <c r="BF318" s="246"/>
      <c r="BG318" s="246"/>
      <c r="BH318" s="246"/>
      <c r="BI318" s="246"/>
      <c r="BJ318" s="246"/>
      <c r="BK318" s="246"/>
      <c r="BL318" s="246"/>
      <c r="BM318" s="246"/>
      <c r="BN318" s="246"/>
      <c r="BO318" s="246"/>
      <c r="BP318" s="246"/>
      <c r="BQ318" s="246"/>
      <c r="BR318" s="246"/>
      <c r="BS318" s="246"/>
      <c r="BT318" s="246"/>
      <c r="BU318" s="246"/>
      <c r="BV318" s="246"/>
      <c r="BW318" s="246"/>
      <c r="BX318" s="246"/>
      <c r="BY318" s="246"/>
      <c r="BZ318" s="246"/>
      <c r="CA318" s="246"/>
      <c r="CB318" s="246"/>
      <c r="CC318" s="246"/>
      <c r="CD318" s="246"/>
      <c r="CE318" s="246"/>
      <c r="CF318" s="246"/>
      <c r="CG318" s="246"/>
      <c r="CH318" s="246"/>
      <c r="CI318" s="246"/>
      <c r="CJ318" s="246"/>
      <c r="CK318" s="246"/>
      <c r="CL318" s="246"/>
      <c r="CM318" s="246"/>
      <c r="CN318" s="246"/>
      <c r="CO318" s="246"/>
      <c r="CP318" s="246"/>
      <c r="CQ318" s="246"/>
      <c r="CR318" s="246"/>
      <c r="CS318" s="246"/>
      <c r="CT318" s="246"/>
      <c r="CU318" s="246"/>
      <c r="CV318" s="246"/>
      <c r="CW318" s="246"/>
      <c r="CX318" s="246"/>
      <c r="CY318" s="246"/>
      <c r="CZ318" s="246"/>
      <c r="DA318" s="246"/>
      <c r="DB318" s="246"/>
      <c r="DC318" s="246"/>
      <c r="DD318" s="246"/>
      <c r="DE318" s="246"/>
      <c r="DF318" s="246"/>
      <c r="DG318" s="246"/>
      <c r="DH318" s="246"/>
      <c r="DI318" s="246"/>
      <c r="DJ318" s="246"/>
      <c r="DK318" s="246"/>
      <c r="DL318" s="246"/>
      <c r="DM318" s="246"/>
      <c r="DN318" s="246"/>
      <c r="DO318" s="246"/>
      <c r="DP318" s="246"/>
      <c r="DQ318" s="246"/>
      <c r="DR318" s="246"/>
      <c r="DS318" s="246"/>
      <c r="DT318" s="246"/>
      <c r="DU318" s="246"/>
      <c r="DV318" s="246"/>
      <c r="DW318" s="246"/>
      <c r="DX318" s="246"/>
      <c r="DY318" s="246"/>
      <c r="DZ318" s="246"/>
      <c r="EA318" s="246"/>
      <c r="EB318" s="246"/>
      <c r="EC318" s="246"/>
      <c r="ED318" s="246"/>
      <c r="EE318" s="246"/>
      <c r="EF318" s="246"/>
      <c r="EG318" s="246"/>
      <c r="EH318" s="246"/>
      <c r="EI318" s="246"/>
      <c r="EJ318" s="246"/>
      <c r="EK318" s="246"/>
      <c r="EL318" s="246"/>
      <c r="EM318" s="246"/>
      <c r="EN318" s="246"/>
      <c r="EO318" s="246"/>
      <c r="EP318" s="246"/>
      <c r="EQ318" s="246"/>
      <c r="ER318" s="246"/>
      <c r="ES318" s="246"/>
      <c r="ET318" s="246"/>
      <c r="EU318" s="246"/>
      <c r="EV318" s="246"/>
      <c r="EW318" s="246"/>
      <c r="EX318" s="246"/>
      <c r="EY318" s="246"/>
      <c r="EZ318" s="246"/>
      <c r="FA318" s="246"/>
      <c r="FB318" s="246"/>
      <c r="FC318" s="246"/>
      <c r="FD318" s="246"/>
      <c r="FE318" s="246"/>
      <c r="FF318" s="246"/>
      <c r="FG318" s="246"/>
      <c r="FH318" s="246"/>
      <c r="FI318" s="246"/>
      <c r="FJ318" s="246"/>
      <c r="FK318" s="246"/>
      <c r="FL318" s="246"/>
      <c r="FM318" s="246"/>
      <c r="FN318" s="246"/>
      <c r="FO318" s="246"/>
      <c r="FP318" s="246"/>
      <c r="FQ318" s="246"/>
      <c r="FR318" s="246"/>
      <c r="FS318" s="246"/>
      <c r="FT318" s="246"/>
      <c r="FU318" s="246"/>
      <c r="FV318" s="246"/>
      <c r="FW318" s="246"/>
      <c r="FX318" s="246"/>
      <c r="FY318" s="246"/>
      <c r="FZ318" s="246"/>
      <c r="GA318" s="246"/>
      <c r="GB318" s="246"/>
      <c r="GC318" s="246"/>
      <c r="GD318" s="246"/>
      <c r="GE318" s="246"/>
      <c r="GF318" s="246"/>
      <c r="GG318" s="246"/>
      <c r="GH318" s="246"/>
      <c r="GI318" s="246"/>
      <c r="GJ318" s="246"/>
      <c r="GK318" s="246"/>
      <c r="GL318" s="246"/>
      <c r="GM318" s="246"/>
      <c r="GN318" s="246"/>
      <c r="GO318" s="246"/>
      <c r="GP318" s="246"/>
      <c r="GQ318" s="246"/>
      <c r="GR318" s="246"/>
      <c r="GS318" s="246"/>
      <c r="GT318" s="246"/>
      <c r="GU318" s="246"/>
      <c r="GV318" s="246"/>
      <c r="GW318" s="246"/>
      <c r="GX318" s="246"/>
      <c r="GY318" s="246"/>
      <c r="GZ318" s="246"/>
      <c r="HA318" s="246"/>
      <c r="HB318" s="246"/>
      <c r="HC318" s="246"/>
      <c r="HD318" s="246"/>
      <c r="HE318" s="246"/>
      <c r="HF318" s="246"/>
      <c r="HG318" s="246"/>
      <c r="HH318" s="246"/>
      <c r="HI318" s="246"/>
      <c r="HJ318" s="246"/>
      <c r="HK318" s="246"/>
      <c r="HL318" s="246"/>
      <c r="HM318" s="246"/>
      <c r="HN318" s="246"/>
      <c r="HO318" s="246"/>
      <c r="HP318" s="246"/>
      <c r="HQ318" s="246"/>
      <c r="HR318" s="246"/>
      <c r="HS318" s="246"/>
      <c r="HT318" s="246"/>
      <c r="HU318" s="246"/>
      <c r="HV318" s="246"/>
      <c r="HW318" s="246"/>
      <c r="HX318" s="246"/>
      <c r="HY318" s="246"/>
      <c r="HZ318" s="246"/>
      <c r="IA318" s="246"/>
      <c r="IB318" s="246"/>
      <c r="IC318" s="246"/>
      <c r="ID318" s="246"/>
      <c r="IE318" s="246"/>
      <c r="IF318" s="246"/>
      <c r="IG318" s="246"/>
      <c r="IH318" s="246"/>
      <c r="II318" s="246"/>
      <c r="IJ318" s="246"/>
      <c r="IK318" s="246"/>
      <c r="IL318" s="246"/>
      <c r="IM318" s="246"/>
      <c r="IN318" s="246"/>
      <c r="IO318" s="246"/>
      <c r="IP318" s="246"/>
      <c r="IQ318" s="246"/>
      <c r="IR318" s="246"/>
      <c r="IS318" s="246"/>
      <c r="IT318" s="246"/>
      <c r="IU318" s="246"/>
      <c r="IV318" s="246"/>
    </row>
    <row r="319" spans="1:256" s="251" customFormat="1" ht="13" customHeight="1">
      <c r="A319" s="246" t="s">
        <v>422</v>
      </c>
      <c r="B319" s="251">
        <v>4.5</v>
      </c>
      <c r="C319" s="251">
        <v>6.3</v>
      </c>
      <c r="D319" s="251">
        <v>2</v>
      </c>
      <c r="E319" s="251">
        <v>1.6666666999999999</v>
      </c>
      <c r="F319" s="251">
        <v>0.92913681000000004</v>
      </c>
      <c r="G319" s="251">
        <v>17</v>
      </c>
      <c r="H319" s="246">
        <v>1</v>
      </c>
      <c r="I319" s="246"/>
      <c r="J319" s="82" t="s">
        <v>589</v>
      </c>
      <c r="K319" s="272">
        <f t="shared" ref="K319:Q319" si="33">AVERAGE(B333:B334)</f>
        <v>7.15</v>
      </c>
      <c r="L319" s="272">
        <f t="shared" si="33"/>
        <v>14</v>
      </c>
      <c r="M319" s="272">
        <f t="shared" si="33"/>
        <v>2</v>
      </c>
      <c r="N319" s="272">
        <f t="shared" si="33"/>
        <v>1.075833335</v>
      </c>
      <c r="O319" s="272">
        <f t="shared" si="33"/>
        <v>1.0693625060801899</v>
      </c>
      <c r="P319" s="272">
        <f t="shared" si="33"/>
        <v>13.5</v>
      </c>
      <c r="Q319" s="272">
        <f t="shared" si="33"/>
        <v>1</v>
      </c>
      <c r="R319" s="272"/>
      <c r="S319" s="246"/>
      <c r="T319" s="246"/>
      <c r="U319" s="246"/>
      <c r="V319" s="246"/>
      <c r="W319" s="246"/>
      <c r="X319" s="246"/>
      <c r="Y319" s="246"/>
      <c r="Z319" s="246"/>
      <c r="AA319" s="246"/>
      <c r="AB319" s="246"/>
      <c r="AC319" s="246"/>
      <c r="AD319" s="246"/>
      <c r="AE319" s="246"/>
      <c r="AF319" s="246"/>
      <c r="AG319" s="246"/>
      <c r="AH319" s="246"/>
      <c r="AI319" s="246"/>
      <c r="AJ319" s="246"/>
      <c r="AK319" s="246"/>
      <c r="AL319" s="246"/>
      <c r="AM319" s="246"/>
      <c r="AN319" s="246"/>
      <c r="AO319" s="246"/>
      <c r="AP319" s="246"/>
      <c r="AQ319" s="246"/>
      <c r="AR319" s="246"/>
      <c r="AS319" s="246"/>
      <c r="AT319" s="246"/>
      <c r="AU319" s="246"/>
      <c r="AV319" s="246"/>
      <c r="AW319" s="246"/>
      <c r="AX319" s="246"/>
      <c r="AY319" s="246"/>
      <c r="AZ319" s="246"/>
      <c r="BA319" s="246"/>
      <c r="BB319" s="246"/>
      <c r="BC319" s="246"/>
      <c r="BD319" s="246"/>
      <c r="BE319" s="246"/>
      <c r="BF319" s="246"/>
      <c r="BG319" s="246"/>
      <c r="BH319" s="246"/>
      <c r="BI319" s="246"/>
      <c r="BJ319" s="246"/>
      <c r="BK319" s="246"/>
      <c r="BL319" s="246"/>
      <c r="BM319" s="246"/>
      <c r="BN319" s="246"/>
      <c r="BO319" s="246"/>
      <c r="BP319" s="246"/>
      <c r="BQ319" s="246"/>
      <c r="BR319" s="246"/>
      <c r="BS319" s="246"/>
      <c r="BT319" s="246"/>
      <c r="BU319" s="246"/>
      <c r="BV319" s="246"/>
      <c r="BW319" s="246"/>
      <c r="BX319" s="246"/>
      <c r="BY319" s="246"/>
      <c r="BZ319" s="246"/>
      <c r="CA319" s="246"/>
      <c r="CB319" s="246"/>
      <c r="CC319" s="246"/>
      <c r="CD319" s="246"/>
      <c r="CE319" s="246"/>
      <c r="CF319" s="246"/>
      <c r="CG319" s="246"/>
      <c r="CH319" s="246"/>
      <c r="CI319" s="246"/>
      <c r="CJ319" s="246"/>
      <c r="CK319" s="246"/>
      <c r="CL319" s="246"/>
      <c r="CM319" s="246"/>
      <c r="CN319" s="246"/>
      <c r="CO319" s="246"/>
      <c r="CP319" s="246"/>
      <c r="CQ319" s="246"/>
      <c r="CR319" s="246"/>
      <c r="CS319" s="246"/>
      <c r="CT319" s="246"/>
      <c r="CU319" s="246"/>
      <c r="CV319" s="246"/>
      <c r="CW319" s="246"/>
      <c r="CX319" s="246"/>
      <c r="CY319" s="246"/>
      <c r="CZ319" s="246"/>
      <c r="DA319" s="246"/>
      <c r="DB319" s="246"/>
      <c r="DC319" s="246"/>
      <c r="DD319" s="246"/>
      <c r="DE319" s="246"/>
      <c r="DF319" s="246"/>
      <c r="DG319" s="246"/>
      <c r="DH319" s="246"/>
      <c r="DI319" s="246"/>
      <c r="DJ319" s="246"/>
      <c r="DK319" s="246"/>
      <c r="DL319" s="246"/>
      <c r="DM319" s="246"/>
      <c r="DN319" s="246"/>
      <c r="DO319" s="246"/>
      <c r="DP319" s="246"/>
      <c r="DQ319" s="246"/>
      <c r="DR319" s="246"/>
      <c r="DS319" s="246"/>
      <c r="DT319" s="246"/>
      <c r="DU319" s="246"/>
      <c r="DV319" s="246"/>
      <c r="DW319" s="246"/>
      <c r="DX319" s="246"/>
      <c r="DY319" s="246"/>
      <c r="DZ319" s="246"/>
      <c r="EA319" s="246"/>
      <c r="EB319" s="246"/>
      <c r="EC319" s="246"/>
      <c r="ED319" s="246"/>
      <c r="EE319" s="246"/>
      <c r="EF319" s="246"/>
      <c r="EG319" s="246"/>
      <c r="EH319" s="246"/>
      <c r="EI319" s="246"/>
      <c r="EJ319" s="246"/>
      <c r="EK319" s="246"/>
      <c r="EL319" s="246"/>
      <c r="EM319" s="246"/>
      <c r="EN319" s="246"/>
      <c r="EO319" s="246"/>
      <c r="EP319" s="246"/>
      <c r="EQ319" s="246"/>
      <c r="ER319" s="246"/>
      <c r="ES319" s="246"/>
      <c r="ET319" s="246"/>
      <c r="EU319" s="246"/>
      <c r="EV319" s="246"/>
      <c r="EW319" s="246"/>
      <c r="EX319" s="246"/>
      <c r="EY319" s="246"/>
      <c r="EZ319" s="246"/>
      <c r="FA319" s="246"/>
      <c r="FB319" s="246"/>
      <c r="FC319" s="246"/>
      <c r="FD319" s="246"/>
      <c r="FE319" s="246"/>
      <c r="FF319" s="246"/>
      <c r="FG319" s="246"/>
      <c r="FH319" s="246"/>
      <c r="FI319" s="246"/>
      <c r="FJ319" s="246"/>
      <c r="FK319" s="246"/>
      <c r="FL319" s="246"/>
      <c r="FM319" s="246"/>
      <c r="FN319" s="246"/>
      <c r="FO319" s="246"/>
      <c r="FP319" s="246"/>
      <c r="FQ319" s="246"/>
      <c r="FR319" s="246"/>
      <c r="FS319" s="246"/>
      <c r="FT319" s="246"/>
      <c r="FU319" s="246"/>
      <c r="FV319" s="246"/>
      <c r="FW319" s="246"/>
      <c r="FX319" s="246"/>
      <c r="FY319" s="246"/>
      <c r="FZ319" s="246"/>
      <c r="GA319" s="246"/>
      <c r="GB319" s="246"/>
      <c r="GC319" s="246"/>
      <c r="GD319" s="246"/>
      <c r="GE319" s="246"/>
      <c r="GF319" s="246"/>
      <c r="GG319" s="246"/>
      <c r="GH319" s="246"/>
      <c r="GI319" s="246"/>
      <c r="GJ319" s="246"/>
      <c r="GK319" s="246"/>
      <c r="GL319" s="246"/>
      <c r="GM319" s="246"/>
      <c r="GN319" s="246"/>
      <c r="GO319" s="246"/>
      <c r="GP319" s="246"/>
      <c r="GQ319" s="246"/>
      <c r="GR319" s="246"/>
      <c r="GS319" s="246"/>
      <c r="GT319" s="246"/>
      <c r="GU319" s="246"/>
      <c r="GV319" s="246"/>
      <c r="GW319" s="246"/>
      <c r="GX319" s="246"/>
      <c r="GY319" s="246"/>
      <c r="GZ319" s="246"/>
      <c r="HA319" s="246"/>
      <c r="HB319" s="246"/>
      <c r="HC319" s="246"/>
      <c r="HD319" s="246"/>
      <c r="HE319" s="246"/>
      <c r="HF319" s="246"/>
      <c r="HG319" s="246"/>
      <c r="HH319" s="246"/>
      <c r="HI319" s="246"/>
      <c r="HJ319" s="246"/>
      <c r="HK319" s="246"/>
      <c r="HL319" s="246"/>
      <c r="HM319" s="246"/>
      <c r="HN319" s="246"/>
      <c r="HO319" s="246"/>
      <c r="HP319" s="246"/>
      <c r="HQ319" s="246"/>
      <c r="HR319" s="246"/>
      <c r="HS319" s="246"/>
      <c r="HT319" s="246"/>
      <c r="HU319" s="246"/>
      <c r="HV319" s="246"/>
      <c r="HW319" s="246"/>
      <c r="HX319" s="246"/>
      <c r="HY319" s="246"/>
      <c r="HZ319" s="246"/>
      <c r="IA319" s="246"/>
      <c r="IB319" s="246"/>
      <c r="IC319" s="246"/>
      <c r="ID319" s="246"/>
      <c r="IE319" s="246"/>
      <c r="IF319" s="246"/>
      <c r="IG319" s="246"/>
      <c r="IH319" s="246"/>
      <c r="II319" s="246"/>
      <c r="IJ319" s="246"/>
      <c r="IK319" s="246"/>
      <c r="IL319" s="246"/>
      <c r="IM319" s="246"/>
      <c r="IN319" s="246"/>
      <c r="IO319" s="246"/>
      <c r="IP319" s="246"/>
      <c r="IQ319" s="246"/>
      <c r="IR319" s="246"/>
      <c r="IS319" s="246"/>
      <c r="IT319" s="246"/>
      <c r="IU319" s="246"/>
      <c r="IV319" s="246"/>
    </row>
    <row r="320" spans="1:256" s="273" customFormat="1" ht="13" customHeight="1">
      <c r="A320" s="272" t="s">
        <v>509</v>
      </c>
      <c r="B320" s="273" t="s">
        <v>170</v>
      </c>
      <c r="C320" s="273" t="s">
        <v>170</v>
      </c>
      <c r="D320" s="273">
        <v>3</v>
      </c>
      <c r="E320" s="273">
        <v>1.31277778</v>
      </c>
      <c r="F320" s="273">
        <v>1.2709537500000001</v>
      </c>
      <c r="G320" s="273">
        <v>15</v>
      </c>
      <c r="H320" s="272">
        <v>1</v>
      </c>
      <c r="I320" s="272"/>
      <c r="J320" s="272"/>
      <c r="K320" s="272"/>
      <c r="L320" s="272"/>
      <c r="M320" s="272"/>
      <c r="N320" s="272"/>
      <c r="O320" s="272"/>
      <c r="P320" s="272"/>
      <c r="Q320" s="272"/>
      <c r="R320" s="272"/>
      <c r="S320" s="272"/>
      <c r="T320" s="272"/>
      <c r="U320" s="272"/>
      <c r="V320" s="272"/>
      <c r="W320" s="272"/>
      <c r="X320" s="272"/>
      <c r="Y320" s="272"/>
      <c r="Z320" s="272"/>
      <c r="AA320" s="272"/>
      <c r="AB320" s="272"/>
      <c r="AC320" s="272"/>
      <c r="AD320" s="272"/>
      <c r="AE320" s="272"/>
      <c r="AF320" s="272"/>
      <c r="AG320" s="272"/>
      <c r="AH320" s="272"/>
      <c r="AI320" s="272"/>
      <c r="AJ320" s="272"/>
      <c r="AK320" s="272"/>
      <c r="AL320" s="272"/>
      <c r="AM320" s="272"/>
      <c r="AN320" s="272"/>
      <c r="AO320" s="272"/>
      <c r="AP320" s="272"/>
      <c r="AQ320" s="272"/>
      <c r="AR320" s="272"/>
      <c r="AS320" s="272"/>
      <c r="AT320" s="272"/>
      <c r="AU320" s="272"/>
      <c r="AV320" s="272"/>
      <c r="AW320" s="272"/>
      <c r="AX320" s="272"/>
      <c r="AY320" s="272"/>
      <c r="AZ320" s="272"/>
      <c r="BA320" s="272"/>
      <c r="BB320" s="272"/>
      <c r="BC320" s="272"/>
      <c r="BD320" s="272"/>
      <c r="BE320" s="272"/>
      <c r="BF320" s="272"/>
      <c r="BG320" s="272"/>
      <c r="BH320" s="272"/>
      <c r="BI320" s="272"/>
      <c r="BJ320" s="272"/>
      <c r="BK320" s="272"/>
      <c r="BL320" s="272"/>
      <c r="BM320" s="272"/>
      <c r="BN320" s="272"/>
      <c r="BO320" s="272"/>
      <c r="BP320" s="272"/>
      <c r="BQ320" s="272"/>
      <c r="BR320" s="272"/>
      <c r="BS320" s="272"/>
      <c r="BT320" s="272"/>
      <c r="BU320" s="272"/>
      <c r="BV320" s="272"/>
      <c r="BW320" s="272"/>
      <c r="BX320" s="272"/>
      <c r="BY320" s="272"/>
      <c r="BZ320" s="272"/>
      <c r="CA320" s="272"/>
      <c r="CB320" s="272"/>
      <c r="CC320" s="272"/>
      <c r="CD320" s="272"/>
      <c r="CE320" s="272"/>
      <c r="CF320" s="272"/>
      <c r="CG320" s="272"/>
      <c r="CH320" s="272"/>
      <c r="CI320" s="272"/>
      <c r="CJ320" s="272"/>
      <c r="CK320" s="272"/>
      <c r="CL320" s="272"/>
      <c r="CM320" s="272"/>
      <c r="CN320" s="272"/>
      <c r="CO320" s="272"/>
      <c r="CP320" s="272"/>
      <c r="CQ320" s="272"/>
      <c r="CR320" s="272"/>
      <c r="CS320" s="272"/>
      <c r="CT320" s="272"/>
      <c r="CU320" s="272"/>
      <c r="CV320" s="272"/>
      <c r="CW320" s="272"/>
      <c r="CX320" s="272"/>
      <c r="CY320" s="272"/>
      <c r="CZ320" s="272"/>
      <c r="DA320" s="272"/>
      <c r="DB320" s="272"/>
      <c r="DC320" s="272"/>
      <c r="DD320" s="272"/>
      <c r="DE320" s="272"/>
      <c r="DF320" s="272"/>
      <c r="DG320" s="272"/>
      <c r="DH320" s="272"/>
      <c r="DI320" s="272"/>
      <c r="DJ320" s="272"/>
      <c r="DK320" s="272"/>
      <c r="DL320" s="272"/>
      <c r="DM320" s="272"/>
      <c r="DN320" s="272"/>
      <c r="DO320" s="272"/>
      <c r="DP320" s="272"/>
      <c r="DQ320" s="272"/>
      <c r="DR320" s="272"/>
      <c r="DS320" s="272"/>
      <c r="DT320" s="272"/>
      <c r="DU320" s="272"/>
      <c r="DV320" s="272"/>
      <c r="DW320" s="272"/>
      <c r="DX320" s="272"/>
      <c r="DY320" s="272"/>
      <c r="DZ320" s="272"/>
      <c r="EA320" s="272"/>
      <c r="EB320" s="272"/>
      <c r="EC320" s="272"/>
      <c r="ED320" s="272"/>
      <c r="EE320" s="272"/>
      <c r="EF320" s="272"/>
      <c r="EG320" s="272"/>
      <c r="EH320" s="272"/>
      <c r="EI320" s="272"/>
      <c r="EJ320" s="272"/>
      <c r="EK320" s="272"/>
      <c r="EL320" s="272"/>
      <c r="EM320" s="272"/>
      <c r="EN320" s="272"/>
      <c r="EO320" s="272"/>
      <c r="EP320" s="272"/>
      <c r="EQ320" s="272"/>
      <c r="ER320" s="272"/>
      <c r="ES320" s="272"/>
      <c r="ET320" s="272"/>
      <c r="EU320" s="272"/>
      <c r="EV320" s="272"/>
      <c r="EW320" s="272"/>
      <c r="EX320" s="272"/>
      <c r="EY320" s="272"/>
      <c r="EZ320" s="272"/>
      <c r="FA320" s="272"/>
      <c r="FB320" s="272"/>
      <c r="FC320" s="272"/>
      <c r="FD320" s="272"/>
      <c r="FE320" s="272"/>
      <c r="FF320" s="272"/>
      <c r="FG320" s="272"/>
      <c r="FH320" s="272"/>
      <c r="FI320" s="272"/>
      <c r="FJ320" s="272"/>
      <c r="FK320" s="272"/>
      <c r="FL320" s="272"/>
      <c r="FM320" s="272"/>
      <c r="FN320" s="272"/>
      <c r="FO320" s="272"/>
      <c r="FP320" s="272"/>
      <c r="FQ320" s="272"/>
      <c r="FR320" s="272"/>
      <c r="FS320" s="272"/>
      <c r="FT320" s="272"/>
      <c r="FU320" s="272"/>
      <c r="FV320" s="272"/>
      <c r="FW320" s="272"/>
      <c r="FX320" s="272"/>
      <c r="FY320" s="272"/>
      <c r="FZ320" s="272"/>
      <c r="GA320" s="272"/>
      <c r="GB320" s="272"/>
      <c r="GC320" s="272"/>
      <c r="GD320" s="272"/>
      <c r="GE320" s="272"/>
      <c r="GF320" s="272"/>
      <c r="GG320" s="272"/>
      <c r="GH320" s="272"/>
      <c r="GI320" s="272"/>
      <c r="GJ320" s="272"/>
      <c r="GK320" s="272"/>
      <c r="GL320" s="272"/>
      <c r="GM320" s="272"/>
      <c r="GN320" s="272"/>
      <c r="GO320" s="272"/>
      <c r="GP320" s="272"/>
      <c r="GQ320" s="272"/>
      <c r="GR320" s="272"/>
      <c r="GS320" s="272"/>
      <c r="GT320" s="272"/>
      <c r="GU320" s="272"/>
      <c r="GV320" s="272"/>
      <c r="GW320" s="272"/>
      <c r="GX320" s="272"/>
      <c r="GY320" s="272"/>
      <c r="GZ320" s="272"/>
      <c r="HA320" s="272"/>
      <c r="HB320" s="272"/>
      <c r="HC320" s="272"/>
      <c r="HD320" s="272"/>
      <c r="HE320" s="272"/>
      <c r="HF320" s="272"/>
      <c r="HG320" s="272"/>
      <c r="HH320" s="272"/>
      <c r="HI320" s="272"/>
      <c r="HJ320" s="272"/>
      <c r="HK320" s="272"/>
      <c r="HL320" s="272"/>
      <c r="HM320" s="272"/>
      <c r="HN320" s="272"/>
      <c r="HO320" s="272"/>
      <c r="HP320" s="272"/>
      <c r="HQ320" s="272"/>
      <c r="HR320" s="272"/>
      <c r="HS320" s="272"/>
      <c r="HT320" s="272"/>
      <c r="HU320" s="272"/>
      <c r="HV320" s="272"/>
      <c r="HW320" s="272"/>
      <c r="HX320" s="272"/>
      <c r="HY320" s="272"/>
      <c r="HZ320" s="272"/>
      <c r="IA320" s="272"/>
      <c r="IB320" s="272"/>
      <c r="IC320" s="272"/>
      <c r="ID320" s="272"/>
      <c r="IE320" s="272"/>
      <c r="IF320" s="272"/>
      <c r="IG320" s="272"/>
      <c r="IH320" s="272"/>
      <c r="II320" s="272"/>
      <c r="IJ320" s="272"/>
      <c r="IK320" s="272"/>
      <c r="IL320" s="272"/>
      <c r="IM320" s="272"/>
      <c r="IN320" s="272"/>
      <c r="IO320" s="272"/>
      <c r="IP320" s="272"/>
      <c r="IQ320" s="272"/>
      <c r="IR320" s="272"/>
      <c r="IS320" s="272"/>
      <c r="IT320" s="272"/>
      <c r="IU320" s="272"/>
      <c r="IV320" s="272"/>
    </row>
    <row r="321" spans="1:256" s="273" customFormat="1" ht="13" customHeight="1">
      <c r="A321" s="272" t="s">
        <v>509</v>
      </c>
      <c r="B321" s="273">
        <v>1.3</v>
      </c>
      <c r="C321" s="273">
        <v>7.25</v>
      </c>
      <c r="D321" s="273">
        <v>3</v>
      </c>
      <c r="E321" s="273">
        <v>1.43333333</v>
      </c>
      <c r="F321" s="273">
        <v>1.3730758700000001</v>
      </c>
      <c r="G321" s="273">
        <v>18</v>
      </c>
      <c r="H321" s="272">
        <v>3</v>
      </c>
      <c r="I321" s="272"/>
      <c r="J321" s="272"/>
      <c r="K321" s="272"/>
      <c r="L321" s="272"/>
      <c r="M321" s="272"/>
      <c r="N321" s="272"/>
      <c r="O321" s="272"/>
      <c r="P321" s="272"/>
      <c r="Q321" s="272"/>
      <c r="R321" s="272"/>
      <c r="S321" s="272"/>
      <c r="T321" s="272"/>
      <c r="U321" s="272"/>
      <c r="V321" s="272"/>
      <c r="W321" s="272"/>
      <c r="X321" s="272"/>
      <c r="Y321" s="272"/>
      <c r="Z321" s="272"/>
      <c r="AA321" s="272"/>
      <c r="AB321" s="272"/>
      <c r="AC321" s="272"/>
      <c r="AD321" s="272"/>
      <c r="AE321" s="272"/>
      <c r="AF321" s="272"/>
      <c r="AG321" s="272"/>
      <c r="AH321" s="272"/>
      <c r="AI321" s="272"/>
      <c r="AJ321" s="272"/>
      <c r="AK321" s="272"/>
      <c r="AL321" s="272"/>
      <c r="AM321" s="272"/>
      <c r="AN321" s="272"/>
      <c r="AO321" s="272"/>
      <c r="AP321" s="272"/>
      <c r="AQ321" s="272"/>
      <c r="AR321" s="272"/>
      <c r="AS321" s="272"/>
      <c r="AT321" s="272"/>
      <c r="AU321" s="272"/>
      <c r="AV321" s="272"/>
      <c r="AW321" s="272"/>
      <c r="AX321" s="272"/>
      <c r="AY321" s="272"/>
      <c r="AZ321" s="272"/>
      <c r="BA321" s="272"/>
      <c r="BB321" s="272"/>
      <c r="BC321" s="272"/>
      <c r="BD321" s="272"/>
      <c r="BE321" s="272"/>
      <c r="BF321" s="272"/>
      <c r="BG321" s="272"/>
      <c r="BH321" s="272"/>
      <c r="BI321" s="272"/>
      <c r="BJ321" s="272"/>
      <c r="BK321" s="272"/>
      <c r="BL321" s="272"/>
      <c r="BM321" s="272"/>
      <c r="BN321" s="272"/>
      <c r="BO321" s="272"/>
      <c r="BP321" s="272"/>
      <c r="BQ321" s="272"/>
      <c r="BR321" s="272"/>
      <c r="BS321" s="272"/>
      <c r="BT321" s="272"/>
      <c r="BU321" s="272"/>
      <c r="BV321" s="272"/>
      <c r="BW321" s="272"/>
      <c r="BX321" s="272"/>
      <c r="BY321" s="272"/>
      <c r="BZ321" s="272"/>
      <c r="CA321" s="272"/>
      <c r="CB321" s="272"/>
      <c r="CC321" s="272"/>
      <c r="CD321" s="272"/>
      <c r="CE321" s="272"/>
      <c r="CF321" s="272"/>
      <c r="CG321" s="272"/>
      <c r="CH321" s="272"/>
      <c r="CI321" s="272"/>
      <c r="CJ321" s="272"/>
      <c r="CK321" s="272"/>
      <c r="CL321" s="272"/>
      <c r="CM321" s="272"/>
      <c r="CN321" s="272"/>
      <c r="CO321" s="272"/>
      <c r="CP321" s="272"/>
      <c r="CQ321" s="272"/>
      <c r="CR321" s="272"/>
      <c r="CS321" s="272"/>
      <c r="CT321" s="272"/>
      <c r="CU321" s="272"/>
      <c r="CV321" s="272"/>
      <c r="CW321" s="272"/>
      <c r="CX321" s="272"/>
      <c r="CY321" s="272"/>
      <c r="CZ321" s="272"/>
      <c r="DA321" s="272"/>
      <c r="DB321" s="272"/>
      <c r="DC321" s="272"/>
      <c r="DD321" s="272"/>
      <c r="DE321" s="272"/>
      <c r="DF321" s="272"/>
      <c r="DG321" s="272"/>
      <c r="DH321" s="272"/>
      <c r="DI321" s="272"/>
      <c r="DJ321" s="272"/>
      <c r="DK321" s="272"/>
      <c r="DL321" s="272"/>
      <c r="DM321" s="272"/>
      <c r="DN321" s="272"/>
      <c r="DO321" s="272"/>
      <c r="DP321" s="272"/>
      <c r="DQ321" s="272"/>
      <c r="DR321" s="272"/>
      <c r="DS321" s="272"/>
      <c r="DT321" s="272"/>
      <c r="DU321" s="272"/>
      <c r="DV321" s="272"/>
      <c r="DW321" s="272"/>
      <c r="DX321" s="272"/>
      <c r="DY321" s="272"/>
      <c r="DZ321" s="272"/>
      <c r="EA321" s="272"/>
      <c r="EB321" s="272"/>
      <c r="EC321" s="272"/>
      <c r="ED321" s="272"/>
      <c r="EE321" s="272"/>
      <c r="EF321" s="272"/>
      <c r="EG321" s="272"/>
      <c r="EH321" s="272"/>
      <c r="EI321" s="272"/>
      <c r="EJ321" s="272"/>
      <c r="EK321" s="272"/>
      <c r="EL321" s="272"/>
      <c r="EM321" s="272"/>
      <c r="EN321" s="272"/>
      <c r="EO321" s="272"/>
      <c r="EP321" s="272"/>
      <c r="EQ321" s="272"/>
      <c r="ER321" s="272"/>
      <c r="ES321" s="272"/>
      <c r="ET321" s="272"/>
      <c r="EU321" s="272"/>
      <c r="EV321" s="272"/>
      <c r="EW321" s="272"/>
      <c r="EX321" s="272"/>
      <c r="EY321" s="272"/>
      <c r="EZ321" s="272"/>
      <c r="FA321" s="272"/>
      <c r="FB321" s="272"/>
      <c r="FC321" s="272"/>
      <c r="FD321" s="272"/>
      <c r="FE321" s="272"/>
      <c r="FF321" s="272"/>
      <c r="FG321" s="272"/>
      <c r="FH321" s="272"/>
      <c r="FI321" s="272"/>
      <c r="FJ321" s="272"/>
      <c r="FK321" s="272"/>
      <c r="FL321" s="272"/>
      <c r="FM321" s="272"/>
      <c r="FN321" s="272"/>
      <c r="FO321" s="272"/>
      <c r="FP321" s="272"/>
      <c r="FQ321" s="272"/>
      <c r="FR321" s="272"/>
      <c r="FS321" s="272"/>
      <c r="FT321" s="272"/>
      <c r="FU321" s="272"/>
      <c r="FV321" s="272"/>
      <c r="FW321" s="272"/>
      <c r="FX321" s="272"/>
      <c r="FY321" s="272"/>
      <c r="FZ321" s="272"/>
      <c r="GA321" s="272"/>
      <c r="GB321" s="272"/>
      <c r="GC321" s="272"/>
      <c r="GD321" s="272"/>
      <c r="GE321" s="272"/>
      <c r="GF321" s="272"/>
      <c r="GG321" s="272"/>
      <c r="GH321" s="272"/>
      <c r="GI321" s="272"/>
      <c r="GJ321" s="272"/>
      <c r="GK321" s="272"/>
      <c r="GL321" s="272"/>
      <c r="GM321" s="272"/>
      <c r="GN321" s="272"/>
      <c r="GO321" s="272"/>
      <c r="GP321" s="272"/>
      <c r="GQ321" s="272"/>
      <c r="GR321" s="272"/>
      <c r="GS321" s="272"/>
      <c r="GT321" s="272"/>
      <c r="GU321" s="272"/>
      <c r="GV321" s="272"/>
      <c r="GW321" s="272"/>
      <c r="GX321" s="272"/>
      <c r="GY321" s="272"/>
      <c r="GZ321" s="272"/>
      <c r="HA321" s="272"/>
      <c r="HB321" s="272"/>
      <c r="HC321" s="272"/>
      <c r="HD321" s="272"/>
      <c r="HE321" s="272"/>
      <c r="HF321" s="272"/>
      <c r="HG321" s="272"/>
      <c r="HH321" s="272"/>
      <c r="HI321" s="272"/>
      <c r="HJ321" s="272"/>
      <c r="HK321" s="272"/>
      <c r="HL321" s="272"/>
      <c r="HM321" s="272"/>
      <c r="HN321" s="272"/>
      <c r="HO321" s="272"/>
      <c r="HP321" s="272"/>
      <c r="HQ321" s="272"/>
      <c r="HR321" s="272"/>
      <c r="HS321" s="272"/>
      <c r="HT321" s="272"/>
      <c r="HU321" s="272"/>
      <c r="HV321" s="272"/>
      <c r="HW321" s="272"/>
      <c r="HX321" s="272"/>
      <c r="HY321" s="272"/>
      <c r="HZ321" s="272"/>
      <c r="IA321" s="272"/>
      <c r="IB321" s="272"/>
      <c r="IC321" s="272"/>
      <c r="ID321" s="272"/>
      <c r="IE321" s="272"/>
      <c r="IF321" s="272"/>
      <c r="IG321" s="272"/>
      <c r="IH321" s="272"/>
      <c r="II321" s="272"/>
      <c r="IJ321" s="272"/>
      <c r="IK321" s="272"/>
      <c r="IL321" s="272"/>
      <c r="IM321" s="272"/>
      <c r="IN321" s="272"/>
      <c r="IO321" s="272"/>
      <c r="IP321" s="272"/>
      <c r="IQ321" s="272"/>
      <c r="IR321" s="272"/>
      <c r="IS321" s="272"/>
      <c r="IT321" s="272"/>
      <c r="IU321" s="272"/>
      <c r="IV321" s="272"/>
    </row>
    <row r="322" spans="1:256" s="273" customFormat="1" ht="13" customHeight="1">
      <c r="A322" s="272" t="s">
        <v>509</v>
      </c>
      <c r="B322" s="273">
        <v>2.52</v>
      </c>
      <c r="C322" s="273">
        <v>3.35</v>
      </c>
      <c r="D322" s="273">
        <v>3</v>
      </c>
      <c r="E322" s="273">
        <v>1.2811111100000001</v>
      </c>
      <c r="F322" s="273">
        <v>2.6789258999999999</v>
      </c>
      <c r="G322" s="273">
        <v>13</v>
      </c>
      <c r="H322" s="272">
        <v>2</v>
      </c>
      <c r="I322" s="272"/>
      <c r="J322" s="272"/>
      <c r="K322" s="272"/>
      <c r="L322" s="272"/>
      <c r="M322" s="272"/>
      <c r="N322" s="272"/>
      <c r="O322" s="272"/>
      <c r="P322" s="272"/>
      <c r="Q322" s="272"/>
      <c r="R322" s="272"/>
      <c r="S322" s="272"/>
      <c r="T322" s="272"/>
      <c r="U322" s="272"/>
      <c r="V322" s="272"/>
      <c r="W322" s="272"/>
      <c r="X322" s="272"/>
      <c r="Y322" s="272"/>
      <c r="Z322" s="272"/>
      <c r="AA322" s="272"/>
      <c r="AB322" s="272"/>
      <c r="AC322" s="272"/>
      <c r="AD322" s="272"/>
      <c r="AE322" s="272"/>
      <c r="AF322" s="272"/>
      <c r="AG322" s="272"/>
      <c r="AH322" s="272"/>
      <c r="AI322" s="272"/>
      <c r="AJ322" s="272"/>
      <c r="AK322" s="272"/>
      <c r="AL322" s="272"/>
      <c r="AM322" s="272"/>
      <c r="AN322" s="272"/>
      <c r="AO322" s="272"/>
      <c r="AP322" s="272"/>
      <c r="AQ322" s="272"/>
      <c r="AR322" s="272"/>
      <c r="AS322" s="272"/>
      <c r="AT322" s="272"/>
      <c r="AU322" s="272"/>
      <c r="AV322" s="272"/>
      <c r="AW322" s="272"/>
      <c r="AX322" s="272"/>
      <c r="AY322" s="272"/>
      <c r="AZ322" s="272"/>
      <c r="BA322" s="272"/>
      <c r="BB322" s="272"/>
      <c r="BC322" s="272"/>
      <c r="BD322" s="272"/>
      <c r="BE322" s="272"/>
      <c r="BF322" s="272"/>
      <c r="BG322" s="272"/>
      <c r="BH322" s="272"/>
      <c r="BI322" s="272"/>
      <c r="BJ322" s="272"/>
      <c r="BK322" s="272"/>
      <c r="BL322" s="272"/>
      <c r="BM322" s="272"/>
      <c r="BN322" s="272"/>
      <c r="BO322" s="272"/>
      <c r="BP322" s="272"/>
      <c r="BQ322" s="272"/>
      <c r="BR322" s="272"/>
      <c r="BS322" s="272"/>
      <c r="BT322" s="272"/>
      <c r="BU322" s="272"/>
      <c r="BV322" s="272"/>
      <c r="BW322" s="272"/>
      <c r="BX322" s="272"/>
      <c r="BY322" s="272"/>
      <c r="BZ322" s="272"/>
      <c r="CA322" s="272"/>
      <c r="CB322" s="272"/>
      <c r="CC322" s="272"/>
      <c r="CD322" s="272"/>
      <c r="CE322" s="272"/>
      <c r="CF322" s="272"/>
      <c r="CG322" s="272"/>
      <c r="CH322" s="272"/>
      <c r="CI322" s="272"/>
      <c r="CJ322" s="272"/>
      <c r="CK322" s="272"/>
      <c r="CL322" s="272"/>
      <c r="CM322" s="272"/>
      <c r="CN322" s="272"/>
      <c r="CO322" s="272"/>
      <c r="CP322" s="272"/>
      <c r="CQ322" s="272"/>
      <c r="CR322" s="272"/>
      <c r="CS322" s="272"/>
      <c r="CT322" s="272"/>
      <c r="CU322" s="272"/>
      <c r="CV322" s="272"/>
      <c r="CW322" s="272"/>
      <c r="CX322" s="272"/>
      <c r="CY322" s="272"/>
      <c r="CZ322" s="272"/>
      <c r="DA322" s="272"/>
      <c r="DB322" s="272"/>
      <c r="DC322" s="272"/>
      <c r="DD322" s="272"/>
      <c r="DE322" s="272"/>
      <c r="DF322" s="272"/>
      <c r="DG322" s="272"/>
      <c r="DH322" s="272"/>
      <c r="DI322" s="272"/>
      <c r="DJ322" s="272"/>
      <c r="DK322" s="272"/>
      <c r="DL322" s="272"/>
      <c r="DM322" s="272"/>
      <c r="DN322" s="272"/>
      <c r="DO322" s="272"/>
      <c r="DP322" s="272"/>
      <c r="DQ322" s="272"/>
      <c r="DR322" s="272"/>
      <c r="DS322" s="272"/>
      <c r="DT322" s="272"/>
      <c r="DU322" s="272"/>
      <c r="DV322" s="272"/>
      <c r="DW322" s="272"/>
      <c r="DX322" s="272"/>
      <c r="DY322" s="272"/>
      <c r="DZ322" s="272"/>
      <c r="EA322" s="272"/>
      <c r="EB322" s="272"/>
      <c r="EC322" s="272"/>
      <c r="ED322" s="272"/>
      <c r="EE322" s="272"/>
      <c r="EF322" s="272"/>
      <c r="EG322" s="272"/>
      <c r="EH322" s="272"/>
      <c r="EI322" s="272"/>
      <c r="EJ322" s="272"/>
      <c r="EK322" s="272"/>
      <c r="EL322" s="272"/>
      <c r="EM322" s="272"/>
      <c r="EN322" s="272"/>
      <c r="EO322" s="272"/>
      <c r="EP322" s="272"/>
      <c r="EQ322" s="272"/>
      <c r="ER322" s="272"/>
      <c r="ES322" s="272"/>
      <c r="ET322" s="272"/>
      <c r="EU322" s="272"/>
      <c r="EV322" s="272"/>
      <c r="EW322" s="272"/>
      <c r="EX322" s="272"/>
      <c r="EY322" s="272"/>
      <c r="EZ322" s="272"/>
      <c r="FA322" s="272"/>
      <c r="FB322" s="272"/>
      <c r="FC322" s="272"/>
      <c r="FD322" s="272"/>
      <c r="FE322" s="272"/>
      <c r="FF322" s="272"/>
      <c r="FG322" s="272"/>
      <c r="FH322" s="272"/>
      <c r="FI322" s="272"/>
      <c r="FJ322" s="272"/>
      <c r="FK322" s="272"/>
      <c r="FL322" s="272"/>
      <c r="FM322" s="272"/>
      <c r="FN322" s="272"/>
      <c r="FO322" s="272"/>
      <c r="FP322" s="272"/>
      <c r="FQ322" s="272"/>
      <c r="FR322" s="272"/>
      <c r="FS322" s="272"/>
      <c r="FT322" s="272"/>
      <c r="FU322" s="272"/>
      <c r="FV322" s="272"/>
      <c r="FW322" s="272"/>
      <c r="FX322" s="272"/>
      <c r="FY322" s="272"/>
      <c r="FZ322" s="272"/>
      <c r="GA322" s="272"/>
      <c r="GB322" s="272"/>
      <c r="GC322" s="272"/>
      <c r="GD322" s="272"/>
      <c r="GE322" s="272"/>
      <c r="GF322" s="272"/>
      <c r="GG322" s="272"/>
      <c r="GH322" s="272"/>
      <c r="GI322" s="272"/>
      <c r="GJ322" s="272"/>
      <c r="GK322" s="272"/>
      <c r="GL322" s="272"/>
      <c r="GM322" s="272"/>
      <c r="GN322" s="272"/>
      <c r="GO322" s="272"/>
      <c r="GP322" s="272"/>
      <c r="GQ322" s="272"/>
      <c r="GR322" s="272"/>
      <c r="GS322" s="272"/>
      <c r="GT322" s="272"/>
      <c r="GU322" s="272"/>
      <c r="GV322" s="272"/>
      <c r="GW322" s="272"/>
      <c r="GX322" s="272"/>
      <c r="GY322" s="272"/>
      <c r="GZ322" s="272"/>
      <c r="HA322" s="272"/>
      <c r="HB322" s="272"/>
      <c r="HC322" s="272"/>
      <c r="HD322" s="272"/>
      <c r="HE322" s="272"/>
      <c r="HF322" s="272"/>
      <c r="HG322" s="272"/>
      <c r="HH322" s="272"/>
      <c r="HI322" s="272"/>
      <c r="HJ322" s="272"/>
      <c r="HK322" s="272"/>
      <c r="HL322" s="272"/>
      <c r="HM322" s="272"/>
      <c r="HN322" s="272"/>
      <c r="HO322" s="272"/>
      <c r="HP322" s="272"/>
      <c r="HQ322" s="272"/>
      <c r="HR322" s="272"/>
      <c r="HS322" s="272"/>
      <c r="HT322" s="272"/>
      <c r="HU322" s="272"/>
      <c r="HV322" s="272"/>
      <c r="HW322" s="272"/>
      <c r="HX322" s="272"/>
      <c r="HY322" s="272"/>
      <c r="HZ322" s="272"/>
      <c r="IA322" s="272"/>
      <c r="IB322" s="272"/>
      <c r="IC322" s="272"/>
      <c r="ID322" s="272"/>
      <c r="IE322" s="272"/>
      <c r="IF322" s="272"/>
      <c r="IG322" s="272"/>
      <c r="IH322" s="272"/>
      <c r="II322" s="272"/>
      <c r="IJ322" s="272"/>
      <c r="IK322" s="272"/>
      <c r="IL322" s="272"/>
      <c r="IM322" s="272"/>
      <c r="IN322" s="272"/>
      <c r="IO322" s="272"/>
      <c r="IP322" s="272"/>
      <c r="IQ322" s="272"/>
      <c r="IR322" s="272"/>
      <c r="IS322" s="272"/>
      <c r="IT322" s="272"/>
      <c r="IU322" s="272"/>
      <c r="IV322" s="272"/>
    </row>
    <row r="323" spans="1:256" s="273" customFormat="1" ht="13" customHeight="1">
      <c r="A323" s="272" t="s">
        <v>509</v>
      </c>
      <c r="B323" s="273">
        <v>0.3</v>
      </c>
      <c r="C323" s="273">
        <v>2.4</v>
      </c>
      <c r="D323" s="273">
        <v>3</v>
      </c>
      <c r="E323" s="273">
        <v>1.25</v>
      </c>
      <c r="F323" s="273">
        <v>1.6422535700000001</v>
      </c>
      <c r="G323" s="273">
        <v>14</v>
      </c>
      <c r="H323" s="272">
        <v>2</v>
      </c>
      <c r="I323" s="272"/>
      <c r="J323" s="272"/>
      <c r="K323" s="272"/>
      <c r="L323" s="272"/>
      <c r="M323" s="272"/>
      <c r="N323" s="272"/>
      <c r="O323" s="272"/>
      <c r="P323" s="272"/>
      <c r="Q323" s="272"/>
      <c r="R323" s="272"/>
      <c r="S323" s="272"/>
      <c r="T323" s="272"/>
      <c r="U323" s="272"/>
      <c r="V323" s="272"/>
      <c r="W323" s="272"/>
      <c r="X323" s="272"/>
      <c r="Y323" s="272"/>
      <c r="Z323" s="272"/>
      <c r="AA323" s="272"/>
      <c r="AB323" s="272"/>
      <c r="AC323" s="272"/>
      <c r="AD323" s="272"/>
      <c r="AE323" s="272"/>
      <c r="AF323" s="272"/>
      <c r="AG323" s="272"/>
      <c r="AH323" s="272"/>
      <c r="AI323" s="272"/>
      <c r="AJ323" s="272"/>
      <c r="AK323" s="272"/>
      <c r="AL323" s="272"/>
      <c r="AM323" s="272"/>
      <c r="AN323" s="272"/>
      <c r="AO323" s="272"/>
      <c r="AP323" s="272"/>
      <c r="AQ323" s="272"/>
      <c r="AR323" s="272"/>
      <c r="AS323" s="272"/>
      <c r="AT323" s="272"/>
      <c r="AU323" s="272"/>
      <c r="AV323" s="272"/>
      <c r="AW323" s="272"/>
      <c r="AX323" s="272"/>
      <c r="AY323" s="272"/>
      <c r="AZ323" s="272"/>
      <c r="BA323" s="272"/>
      <c r="BB323" s="272"/>
      <c r="BC323" s="272"/>
      <c r="BD323" s="272"/>
      <c r="BE323" s="272"/>
      <c r="BF323" s="272"/>
      <c r="BG323" s="272"/>
      <c r="BH323" s="272"/>
      <c r="BI323" s="272"/>
      <c r="BJ323" s="272"/>
      <c r="BK323" s="272"/>
      <c r="BL323" s="272"/>
      <c r="BM323" s="272"/>
      <c r="BN323" s="272"/>
      <c r="BO323" s="272"/>
      <c r="BP323" s="272"/>
      <c r="BQ323" s="272"/>
      <c r="BR323" s="272"/>
      <c r="BS323" s="272"/>
      <c r="BT323" s="272"/>
      <c r="BU323" s="272"/>
      <c r="BV323" s="272"/>
      <c r="BW323" s="272"/>
      <c r="BX323" s="272"/>
      <c r="BY323" s="272"/>
      <c r="BZ323" s="272"/>
      <c r="CA323" s="272"/>
      <c r="CB323" s="272"/>
      <c r="CC323" s="272"/>
      <c r="CD323" s="272"/>
      <c r="CE323" s="272"/>
      <c r="CF323" s="272"/>
      <c r="CG323" s="272"/>
      <c r="CH323" s="272"/>
      <c r="CI323" s="272"/>
      <c r="CJ323" s="272"/>
      <c r="CK323" s="272"/>
      <c r="CL323" s="272"/>
      <c r="CM323" s="272"/>
      <c r="CN323" s="272"/>
      <c r="CO323" s="272"/>
      <c r="CP323" s="272"/>
      <c r="CQ323" s="272"/>
      <c r="CR323" s="272"/>
      <c r="CS323" s="272"/>
      <c r="CT323" s="272"/>
      <c r="CU323" s="272"/>
      <c r="CV323" s="272"/>
      <c r="CW323" s="272"/>
      <c r="CX323" s="272"/>
      <c r="CY323" s="272"/>
      <c r="CZ323" s="272"/>
      <c r="DA323" s="272"/>
      <c r="DB323" s="272"/>
      <c r="DC323" s="272"/>
      <c r="DD323" s="272"/>
      <c r="DE323" s="272"/>
      <c r="DF323" s="272"/>
      <c r="DG323" s="272"/>
      <c r="DH323" s="272"/>
      <c r="DI323" s="272"/>
      <c r="DJ323" s="272"/>
      <c r="DK323" s="272"/>
      <c r="DL323" s="272"/>
      <c r="DM323" s="272"/>
      <c r="DN323" s="272"/>
      <c r="DO323" s="272"/>
      <c r="DP323" s="272"/>
      <c r="DQ323" s="272"/>
      <c r="DR323" s="272"/>
      <c r="DS323" s="272"/>
      <c r="DT323" s="272"/>
      <c r="DU323" s="272"/>
      <c r="DV323" s="272"/>
      <c r="DW323" s="272"/>
      <c r="DX323" s="272"/>
      <c r="DY323" s="272"/>
      <c r="DZ323" s="272"/>
      <c r="EA323" s="272"/>
      <c r="EB323" s="272"/>
      <c r="EC323" s="272"/>
      <c r="ED323" s="272"/>
      <c r="EE323" s="272"/>
      <c r="EF323" s="272"/>
      <c r="EG323" s="272"/>
      <c r="EH323" s="272"/>
      <c r="EI323" s="272"/>
      <c r="EJ323" s="272"/>
      <c r="EK323" s="272"/>
      <c r="EL323" s="272"/>
      <c r="EM323" s="272"/>
      <c r="EN323" s="272"/>
      <c r="EO323" s="272"/>
      <c r="EP323" s="272"/>
      <c r="EQ323" s="272"/>
      <c r="ER323" s="272"/>
      <c r="ES323" s="272"/>
      <c r="ET323" s="272"/>
      <c r="EU323" s="272"/>
      <c r="EV323" s="272"/>
      <c r="EW323" s="272"/>
      <c r="EX323" s="272"/>
      <c r="EY323" s="272"/>
      <c r="EZ323" s="272"/>
      <c r="FA323" s="272"/>
      <c r="FB323" s="272"/>
      <c r="FC323" s="272"/>
      <c r="FD323" s="272"/>
      <c r="FE323" s="272"/>
      <c r="FF323" s="272"/>
      <c r="FG323" s="272"/>
      <c r="FH323" s="272"/>
      <c r="FI323" s="272"/>
      <c r="FJ323" s="272"/>
      <c r="FK323" s="272"/>
      <c r="FL323" s="272"/>
      <c r="FM323" s="272"/>
      <c r="FN323" s="272"/>
      <c r="FO323" s="272"/>
      <c r="FP323" s="272"/>
      <c r="FQ323" s="272"/>
      <c r="FR323" s="272"/>
      <c r="FS323" s="272"/>
      <c r="FT323" s="272"/>
      <c r="FU323" s="272"/>
      <c r="FV323" s="272"/>
      <c r="FW323" s="272"/>
      <c r="FX323" s="272"/>
      <c r="FY323" s="272"/>
      <c r="FZ323" s="272"/>
      <c r="GA323" s="272"/>
      <c r="GB323" s="272"/>
      <c r="GC323" s="272"/>
      <c r="GD323" s="272"/>
      <c r="GE323" s="272"/>
      <c r="GF323" s="272"/>
      <c r="GG323" s="272"/>
      <c r="GH323" s="272"/>
      <c r="GI323" s="272"/>
      <c r="GJ323" s="272"/>
      <c r="GK323" s="272"/>
      <c r="GL323" s="272"/>
      <c r="GM323" s="272"/>
      <c r="GN323" s="272"/>
      <c r="GO323" s="272"/>
      <c r="GP323" s="272"/>
      <c r="GQ323" s="272"/>
      <c r="GR323" s="272"/>
      <c r="GS323" s="272"/>
      <c r="GT323" s="272"/>
      <c r="GU323" s="272"/>
      <c r="GV323" s="272"/>
      <c r="GW323" s="272"/>
      <c r="GX323" s="272"/>
      <c r="GY323" s="272"/>
      <c r="GZ323" s="272"/>
      <c r="HA323" s="272"/>
      <c r="HB323" s="272"/>
      <c r="HC323" s="272"/>
      <c r="HD323" s="272"/>
      <c r="HE323" s="272"/>
      <c r="HF323" s="272"/>
      <c r="HG323" s="272"/>
      <c r="HH323" s="272"/>
      <c r="HI323" s="272"/>
      <c r="HJ323" s="272"/>
      <c r="HK323" s="272"/>
      <c r="HL323" s="272"/>
      <c r="HM323" s="272"/>
      <c r="HN323" s="272"/>
      <c r="HO323" s="272"/>
      <c r="HP323" s="272"/>
      <c r="HQ323" s="272"/>
      <c r="HR323" s="272"/>
      <c r="HS323" s="272"/>
      <c r="HT323" s="272"/>
      <c r="HU323" s="272"/>
      <c r="HV323" s="272"/>
      <c r="HW323" s="272"/>
      <c r="HX323" s="272"/>
      <c r="HY323" s="272"/>
      <c r="HZ323" s="272"/>
      <c r="IA323" s="272"/>
      <c r="IB323" s="272"/>
      <c r="IC323" s="272"/>
      <c r="ID323" s="272"/>
      <c r="IE323" s="272"/>
      <c r="IF323" s="272"/>
      <c r="IG323" s="272"/>
      <c r="IH323" s="272"/>
      <c r="II323" s="272"/>
      <c r="IJ323" s="272"/>
      <c r="IK323" s="272"/>
      <c r="IL323" s="272"/>
      <c r="IM323" s="272"/>
      <c r="IN323" s="272"/>
      <c r="IO323" s="272"/>
      <c r="IP323" s="272"/>
      <c r="IQ323" s="272"/>
      <c r="IR323" s="272"/>
      <c r="IS323" s="272"/>
      <c r="IT323" s="272"/>
      <c r="IU323" s="272"/>
      <c r="IV323" s="272"/>
    </row>
    <row r="324" spans="1:256" s="273" customFormat="1" ht="13" customHeight="1">
      <c r="A324" s="272" t="s">
        <v>509</v>
      </c>
      <c r="B324" s="273">
        <v>5.7</v>
      </c>
      <c r="C324" s="273">
        <v>8.8000000000000007</v>
      </c>
      <c r="D324" s="273">
        <v>2</v>
      </c>
      <c r="E324" s="273">
        <v>1.0777777799999999</v>
      </c>
      <c r="F324" s="273">
        <v>1.24570494</v>
      </c>
      <c r="G324" s="273">
        <v>20</v>
      </c>
      <c r="H324" s="272">
        <v>1</v>
      </c>
      <c r="I324" s="272"/>
      <c r="J324" s="272"/>
      <c r="K324" s="272"/>
      <c r="L324" s="272"/>
      <c r="M324" s="272"/>
      <c r="N324" s="272"/>
      <c r="O324" s="272"/>
      <c r="P324" s="272"/>
      <c r="Q324" s="272"/>
      <c r="R324" s="272"/>
      <c r="S324" s="272"/>
      <c r="T324" s="272"/>
      <c r="U324" s="272"/>
      <c r="V324" s="272"/>
      <c r="W324" s="272"/>
      <c r="X324" s="272"/>
      <c r="Y324" s="272"/>
      <c r="Z324" s="272"/>
      <c r="AA324" s="272"/>
      <c r="AB324" s="272"/>
      <c r="AC324" s="272"/>
      <c r="AD324" s="272"/>
      <c r="AE324" s="272"/>
      <c r="AF324" s="272"/>
      <c r="AG324" s="272"/>
      <c r="AH324" s="272"/>
      <c r="AI324" s="272"/>
      <c r="AJ324" s="272"/>
      <c r="AK324" s="272"/>
      <c r="AL324" s="272"/>
      <c r="AM324" s="272"/>
      <c r="AN324" s="272"/>
      <c r="AO324" s="272"/>
      <c r="AP324" s="272"/>
      <c r="AQ324" s="272"/>
      <c r="AR324" s="272"/>
      <c r="AS324" s="272"/>
      <c r="AT324" s="272"/>
      <c r="AU324" s="272"/>
      <c r="AV324" s="272"/>
      <c r="AW324" s="272"/>
      <c r="AX324" s="272"/>
      <c r="AY324" s="272"/>
      <c r="AZ324" s="272"/>
      <c r="BA324" s="272"/>
      <c r="BB324" s="272"/>
      <c r="BC324" s="272"/>
      <c r="BD324" s="272"/>
      <c r="BE324" s="272"/>
      <c r="BF324" s="272"/>
      <c r="BG324" s="272"/>
      <c r="BH324" s="272"/>
      <c r="BI324" s="272"/>
      <c r="BJ324" s="272"/>
      <c r="BK324" s="272"/>
      <c r="BL324" s="272"/>
      <c r="BM324" s="272"/>
      <c r="BN324" s="272"/>
      <c r="BO324" s="272"/>
      <c r="BP324" s="272"/>
      <c r="BQ324" s="272"/>
      <c r="BR324" s="272"/>
      <c r="BS324" s="272"/>
      <c r="BT324" s="272"/>
      <c r="BU324" s="272"/>
      <c r="BV324" s="272"/>
      <c r="BW324" s="272"/>
      <c r="BX324" s="272"/>
      <c r="BY324" s="272"/>
      <c r="BZ324" s="272"/>
      <c r="CA324" s="272"/>
      <c r="CB324" s="272"/>
      <c r="CC324" s="272"/>
      <c r="CD324" s="272"/>
      <c r="CE324" s="272"/>
      <c r="CF324" s="272"/>
      <c r="CG324" s="272"/>
      <c r="CH324" s="272"/>
      <c r="CI324" s="272"/>
      <c r="CJ324" s="272"/>
      <c r="CK324" s="272"/>
      <c r="CL324" s="272"/>
      <c r="CM324" s="272"/>
      <c r="CN324" s="272"/>
      <c r="CO324" s="272"/>
      <c r="CP324" s="272"/>
      <c r="CQ324" s="272"/>
      <c r="CR324" s="272"/>
      <c r="CS324" s="272"/>
      <c r="CT324" s="272"/>
      <c r="CU324" s="272"/>
      <c r="CV324" s="272"/>
      <c r="CW324" s="272"/>
      <c r="CX324" s="272"/>
      <c r="CY324" s="272"/>
      <c r="CZ324" s="272"/>
      <c r="DA324" s="272"/>
      <c r="DB324" s="272"/>
      <c r="DC324" s="272"/>
      <c r="DD324" s="272"/>
      <c r="DE324" s="272"/>
      <c r="DF324" s="272"/>
      <c r="DG324" s="272"/>
      <c r="DH324" s="272"/>
      <c r="DI324" s="272"/>
      <c r="DJ324" s="272"/>
      <c r="DK324" s="272"/>
      <c r="DL324" s="272"/>
      <c r="DM324" s="272"/>
      <c r="DN324" s="272"/>
      <c r="DO324" s="272"/>
      <c r="DP324" s="272"/>
      <c r="DQ324" s="272"/>
      <c r="DR324" s="272"/>
      <c r="DS324" s="272"/>
      <c r="DT324" s="272"/>
      <c r="DU324" s="272"/>
      <c r="DV324" s="272"/>
      <c r="DW324" s="272"/>
      <c r="DX324" s="272"/>
      <c r="DY324" s="272"/>
      <c r="DZ324" s="272"/>
      <c r="EA324" s="272"/>
      <c r="EB324" s="272"/>
      <c r="EC324" s="272"/>
      <c r="ED324" s="272"/>
      <c r="EE324" s="272"/>
      <c r="EF324" s="272"/>
      <c r="EG324" s="272"/>
      <c r="EH324" s="272"/>
      <c r="EI324" s="272"/>
      <c r="EJ324" s="272"/>
      <c r="EK324" s="272"/>
      <c r="EL324" s="272"/>
      <c r="EM324" s="272"/>
      <c r="EN324" s="272"/>
      <c r="EO324" s="272"/>
      <c r="EP324" s="272"/>
      <c r="EQ324" s="272"/>
      <c r="ER324" s="272"/>
      <c r="ES324" s="272"/>
      <c r="ET324" s="272"/>
      <c r="EU324" s="272"/>
      <c r="EV324" s="272"/>
      <c r="EW324" s="272"/>
      <c r="EX324" s="272"/>
      <c r="EY324" s="272"/>
      <c r="EZ324" s="272"/>
      <c r="FA324" s="272"/>
      <c r="FB324" s="272"/>
      <c r="FC324" s="272"/>
      <c r="FD324" s="272"/>
      <c r="FE324" s="272"/>
      <c r="FF324" s="272"/>
      <c r="FG324" s="272"/>
      <c r="FH324" s="272"/>
      <c r="FI324" s="272"/>
      <c r="FJ324" s="272"/>
      <c r="FK324" s="272"/>
      <c r="FL324" s="272"/>
      <c r="FM324" s="272"/>
      <c r="FN324" s="272"/>
      <c r="FO324" s="272"/>
      <c r="FP324" s="272"/>
      <c r="FQ324" s="272"/>
      <c r="FR324" s="272"/>
      <c r="FS324" s="272"/>
      <c r="FT324" s="272"/>
      <c r="FU324" s="272"/>
      <c r="FV324" s="272"/>
      <c r="FW324" s="272"/>
      <c r="FX324" s="272"/>
      <c r="FY324" s="272"/>
      <c r="FZ324" s="272"/>
      <c r="GA324" s="272"/>
      <c r="GB324" s="272"/>
      <c r="GC324" s="272"/>
      <c r="GD324" s="272"/>
      <c r="GE324" s="272"/>
      <c r="GF324" s="272"/>
      <c r="GG324" s="272"/>
      <c r="GH324" s="272"/>
      <c r="GI324" s="272"/>
      <c r="GJ324" s="272"/>
      <c r="GK324" s="272"/>
      <c r="GL324" s="272"/>
      <c r="GM324" s="272"/>
      <c r="GN324" s="272"/>
      <c r="GO324" s="272"/>
      <c r="GP324" s="272"/>
      <c r="GQ324" s="272"/>
      <c r="GR324" s="272"/>
      <c r="GS324" s="272"/>
      <c r="GT324" s="272"/>
      <c r="GU324" s="272"/>
      <c r="GV324" s="272"/>
      <c r="GW324" s="272"/>
      <c r="GX324" s="272"/>
      <c r="GY324" s="272"/>
      <c r="GZ324" s="272"/>
      <c r="HA324" s="272"/>
      <c r="HB324" s="272"/>
      <c r="HC324" s="272"/>
      <c r="HD324" s="272"/>
      <c r="HE324" s="272"/>
      <c r="HF324" s="272"/>
      <c r="HG324" s="272"/>
      <c r="HH324" s="272"/>
      <c r="HI324" s="272"/>
      <c r="HJ324" s="272"/>
      <c r="HK324" s="272"/>
      <c r="HL324" s="272"/>
      <c r="HM324" s="272"/>
      <c r="HN324" s="272"/>
      <c r="HO324" s="272"/>
      <c r="HP324" s="272"/>
      <c r="HQ324" s="272"/>
      <c r="HR324" s="272"/>
      <c r="HS324" s="272"/>
      <c r="HT324" s="272"/>
      <c r="HU324" s="272"/>
      <c r="HV324" s="272"/>
      <c r="HW324" s="272"/>
      <c r="HX324" s="272"/>
      <c r="HY324" s="272"/>
      <c r="HZ324" s="272"/>
      <c r="IA324" s="272"/>
      <c r="IB324" s="272"/>
      <c r="IC324" s="272"/>
      <c r="ID324" s="272"/>
      <c r="IE324" s="272"/>
      <c r="IF324" s="272"/>
      <c r="IG324" s="272"/>
      <c r="IH324" s="272"/>
      <c r="II324" s="272"/>
      <c r="IJ324" s="272"/>
      <c r="IK324" s="272"/>
      <c r="IL324" s="272"/>
      <c r="IM324" s="272"/>
      <c r="IN324" s="272"/>
      <c r="IO324" s="272"/>
      <c r="IP324" s="272"/>
      <c r="IQ324" s="272"/>
      <c r="IR324" s="272"/>
      <c r="IS324" s="272"/>
      <c r="IT324" s="272"/>
      <c r="IU324" s="272"/>
      <c r="IV324" s="272"/>
    </row>
    <row r="325" spans="1:256" s="273" customFormat="1" ht="13" customHeight="1">
      <c r="A325" s="272" t="s">
        <v>509</v>
      </c>
      <c r="B325" s="273">
        <v>0.5</v>
      </c>
      <c r="C325" s="273">
        <v>3</v>
      </c>
      <c r="D325" s="273">
        <v>2</v>
      </c>
      <c r="E325" s="273">
        <v>1.4444444439999999</v>
      </c>
      <c r="F325" s="273">
        <v>1.0482123999999999</v>
      </c>
      <c r="G325" s="273">
        <v>20</v>
      </c>
      <c r="H325" s="272">
        <v>1</v>
      </c>
      <c r="I325" s="272"/>
      <c r="J325" s="272"/>
      <c r="K325" s="272"/>
      <c r="L325" s="272"/>
      <c r="M325" s="272"/>
      <c r="N325" s="272"/>
      <c r="O325" s="272"/>
      <c r="P325" s="272"/>
      <c r="Q325" s="272"/>
      <c r="R325" s="272"/>
      <c r="S325" s="272"/>
      <c r="T325" s="272"/>
      <c r="U325" s="272"/>
      <c r="V325" s="272"/>
      <c r="W325" s="272"/>
      <c r="X325" s="272"/>
      <c r="Y325" s="272"/>
      <c r="Z325" s="272"/>
      <c r="AA325" s="272"/>
      <c r="AB325" s="272"/>
      <c r="AC325" s="272"/>
      <c r="AD325" s="272"/>
      <c r="AE325" s="272"/>
      <c r="AF325" s="272"/>
      <c r="AG325" s="272"/>
      <c r="AH325" s="272"/>
      <c r="AI325" s="272"/>
      <c r="AJ325" s="272"/>
      <c r="AK325" s="272"/>
      <c r="AL325" s="272"/>
      <c r="AM325" s="272"/>
      <c r="AN325" s="272"/>
      <c r="AO325" s="272"/>
      <c r="AP325" s="272"/>
      <c r="AQ325" s="272"/>
      <c r="AR325" s="272"/>
      <c r="AS325" s="272"/>
      <c r="AT325" s="272"/>
      <c r="AU325" s="272"/>
      <c r="AV325" s="272"/>
      <c r="AW325" s="272"/>
      <c r="AX325" s="272"/>
      <c r="AY325" s="272"/>
      <c r="AZ325" s="272"/>
      <c r="BA325" s="272"/>
      <c r="BB325" s="272"/>
      <c r="BC325" s="272"/>
      <c r="BD325" s="272"/>
      <c r="BE325" s="272"/>
      <c r="BF325" s="272"/>
      <c r="BG325" s="272"/>
      <c r="BH325" s="272"/>
      <c r="BI325" s="272"/>
      <c r="BJ325" s="272"/>
      <c r="BK325" s="272"/>
      <c r="BL325" s="272"/>
      <c r="BM325" s="272"/>
      <c r="BN325" s="272"/>
      <c r="BO325" s="272"/>
      <c r="BP325" s="272"/>
      <c r="BQ325" s="272"/>
      <c r="BR325" s="272"/>
      <c r="BS325" s="272"/>
      <c r="BT325" s="272"/>
      <c r="BU325" s="272"/>
      <c r="BV325" s="272"/>
      <c r="BW325" s="272"/>
      <c r="BX325" s="272"/>
      <c r="BY325" s="272"/>
      <c r="BZ325" s="272"/>
      <c r="CA325" s="272"/>
      <c r="CB325" s="272"/>
      <c r="CC325" s="272"/>
      <c r="CD325" s="272"/>
      <c r="CE325" s="272"/>
      <c r="CF325" s="272"/>
      <c r="CG325" s="272"/>
      <c r="CH325" s="272"/>
      <c r="CI325" s="272"/>
      <c r="CJ325" s="272"/>
      <c r="CK325" s="272"/>
      <c r="CL325" s="272"/>
      <c r="CM325" s="272"/>
      <c r="CN325" s="272"/>
      <c r="CO325" s="272"/>
      <c r="CP325" s="272"/>
      <c r="CQ325" s="272"/>
      <c r="CR325" s="272"/>
      <c r="CS325" s="272"/>
      <c r="CT325" s="272"/>
      <c r="CU325" s="272"/>
      <c r="CV325" s="272"/>
      <c r="CW325" s="272"/>
      <c r="CX325" s="272"/>
      <c r="CY325" s="272"/>
      <c r="CZ325" s="272"/>
      <c r="DA325" s="272"/>
      <c r="DB325" s="272"/>
      <c r="DC325" s="272"/>
      <c r="DD325" s="272"/>
      <c r="DE325" s="272"/>
      <c r="DF325" s="272"/>
      <c r="DG325" s="272"/>
      <c r="DH325" s="272"/>
      <c r="DI325" s="272"/>
      <c r="DJ325" s="272"/>
      <c r="DK325" s="272"/>
      <c r="DL325" s="272"/>
      <c r="DM325" s="272"/>
      <c r="DN325" s="272"/>
      <c r="DO325" s="272"/>
      <c r="DP325" s="272"/>
      <c r="DQ325" s="272"/>
      <c r="DR325" s="272"/>
      <c r="DS325" s="272"/>
      <c r="DT325" s="272"/>
      <c r="DU325" s="272"/>
      <c r="DV325" s="272"/>
      <c r="DW325" s="272"/>
      <c r="DX325" s="272"/>
      <c r="DY325" s="272"/>
      <c r="DZ325" s="272"/>
      <c r="EA325" s="272"/>
      <c r="EB325" s="272"/>
      <c r="EC325" s="272"/>
      <c r="ED325" s="272"/>
      <c r="EE325" s="272"/>
      <c r="EF325" s="272"/>
      <c r="EG325" s="272"/>
      <c r="EH325" s="272"/>
      <c r="EI325" s="272"/>
      <c r="EJ325" s="272"/>
      <c r="EK325" s="272"/>
      <c r="EL325" s="272"/>
      <c r="EM325" s="272"/>
      <c r="EN325" s="272"/>
      <c r="EO325" s="272"/>
      <c r="EP325" s="272"/>
      <c r="EQ325" s="272"/>
      <c r="ER325" s="272"/>
      <c r="ES325" s="272"/>
      <c r="ET325" s="272"/>
      <c r="EU325" s="272"/>
      <c r="EV325" s="272"/>
      <c r="EW325" s="272"/>
      <c r="EX325" s="272"/>
      <c r="EY325" s="272"/>
      <c r="EZ325" s="272"/>
      <c r="FA325" s="272"/>
      <c r="FB325" s="272"/>
      <c r="FC325" s="272"/>
      <c r="FD325" s="272"/>
      <c r="FE325" s="272"/>
      <c r="FF325" s="272"/>
      <c r="FG325" s="272"/>
      <c r="FH325" s="272"/>
      <c r="FI325" s="272"/>
      <c r="FJ325" s="272"/>
      <c r="FK325" s="272"/>
      <c r="FL325" s="272"/>
      <c r="FM325" s="272"/>
      <c r="FN325" s="272"/>
      <c r="FO325" s="272"/>
      <c r="FP325" s="272"/>
      <c r="FQ325" s="272"/>
      <c r="FR325" s="272"/>
      <c r="FS325" s="272"/>
      <c r="FT325" s="272"/>
      <c r="FU325" s="272"/>
      <c r="FV325" s="272"/>
      <c r="FW325" s="272"/>
      <c r="FX325" s="272"/>
      <c r="FY325" s="272"/>
      <c r="FZ325" s="272"/>
      <c r="GA325" s="272"/>
      <c r="GB325" s="272"/>
      <c r="GC325" s="272"/>
      <c r="GD325" s="272"/>
      <c r="GE325" s="272"/>
      <c r="GF325" s="272"/>
      <c r="GG325" s="272"/>
      <c r="GH325" s="272"/>
      <c r="GI325" s="272"/>
      <c r="GJ325" s="272"/>
      <c r="GK325" s="272"/>
      <c r="GL325" s="272"/>
      <c r="GM325" s="272"/>
      <c r="GN325" s="272"/>
      <c r="GO325" s="272"/>
      <c r="GP325" s="272"/>
      <c r="GQ325" s="272"/>
      <c r="GR325" s="272"/>
      <c r="GS325" s="272"/>
      <c r="GT325" s="272"/>
      <c r="GU325" s="272"/>
      <c r="GV325" s="272"/>
      <c r="GW325" s="272"/>
      <c r="GX325" s="272"/>
      <c r="GY325" s="272"/>
      <c r="GZ325" s="272"/>
      <c r="HA325" s="272"/>
      <c r="HB325" s="272"/>
      <c r="HC325" s="272"/>
      <c r="HD325" s="272"/>
      <c r="HE325" s="272"/>
      <c r="HF325" s="272"/>
      <c r="HG325" s="272"/>
      <c r="HH325" s="272"/>
      <c r="HI325" s="272"/>
      <c r="HJ325" s="272"/>
      <c r="HK325" s="272"/>
      <c r="HL325" s="272"/>
      <c r="HM325" s="272"/>
      <c r="HN325" s="272"/>
      <c r="HO325" s="272"/>
      <c r="HP325" s="272"/>
      <c r="HQ325" s="272"/>
      <c r="HR325" s="272"/>
      <c r="HS325" s="272"/>
      <c r="HT325" s="272"/>
      <c r="HU325" s="272"/>
      <c r="HV325" s="272"/>
      <c r="HW325" s="272"/>
      <c r="HX325" s="272"/>
      <c r="HY325" s="272"/>
      <c r="HZ325" s="272"/>
      <c r="IA325" s="272"/>
      <c r="IB325" s="272"/>
      <c r="IC325" s="272"/>
      <c r="ID325" s="272"/>
      <c r="IE325" s="272"/>
      <c r="IF325" s="272"/>
      <c r="IG325" s="272"/>
      <c r="IH325" s="272"/>
      <c r="II325" s="272"/>
      <c r="IJ325" s="272"/>
      <c r="IK325" s="272"/>
      <c r="IL325" s="272"/>
      <c r="IM325" s="272"/>
      <c r="IN325" s="272"/>
      <c r="IO325" s="272"/>
      <c r="IP325" s="272"/>
      <c r="IQ325" s="272"/>
      <c r="IR325" s="272"/>
      <c r="IS325" s="272"/>
      <c r="IT325" s="272"/>
      <c r="IU325" s="272"/>
      <c r="IV325" s="272"/>
    </row>
    <row r="326" spans="1:256" s="273" customFormat="1" ht="13" customHeight="1">
      <c r="A326" s="272" t="s">
        <v>509</v>
      </c>
      <c r="B326" s="273">
        <v>3.85</v>
      </c>
      <c r="C326" s="273">
        <v>6.35</v>
      </c>
      <c r="D326" s="273">
        <v>3</v>
      </c>
      <c r="E326" s="273">
        <v>1.36111111</v>
      </c>
      <c r="F326" s="273">
        <v>1.3427670300000001</v>
      </c>
      <c r="G326" s="273">
        <v>26</v>
      </c>
      <c r="H326" s="272">
        <v>2</v>
      </c>
      <c r="I326" s="272"/>
      <c r="J326" s="272"/>
      <c r="K326" s="272"/>
      <c r="L326" s="272"/>
      <c r="M326" s="272"/>
      <c r="N326" s="272"/>
      <c r="O326" s="272"/>
      <c r="P326" s="272"/>
      <c r="Q326" s="272"/>
      <c r="R326" s="272"/>
      <c r="S326" s="272"/>
      <c r="T326" s="272"/>
      <c r="U326" s="272"/>
      <c r="V326" s="272"/>
      <c r="W326" s="272"/>
      <c r="X326" s="272"/>
      <c r="Y326" s="272"/>
      <c r="Z326" s="272"/>
      <c r="AA326" s="272"/>
      <c r="AB326" s="272"/>
      <c r="AC326" s="272"/>
      <c r="AD326" s="272"/>
      <c r="AE326" s="272"/>
      <c r="AF326" s="272"/>
      <c r="AG326" s="272"/>
      <c r="AH326" s="272"/>
      <c r="AI326" s="272"/>
      <c r="AJ326" s="272"/>
      <c r="AK326" s="272"/>
      <c r="AL326" s="272"/>
      <c r="AM326" s="272"/>
      <c r="AN326" s="272"/>
      <c r="AO326" s="272"/>
      <c r="AP326" s="272"/>
      <c r="AQ326" s="272"/>
      <c r="AR326" s="272"/>
      <c r="AS326" s="272"/>
      <c r="AT326" s="272"/>
      <c r="AU326" s="272"/>
      <c r="AV326" s="272"/>
      <c r="AW326" s="272"/>
      <c r="AX326" s="272"/>
      <c r="AY326" s="272"/>
      <c r="AZ326" s="272"/>
      <c r="BA326" s="272"/>
      <c r="BB326" s="272"/>
      <c r="BC326" s="272"/>
      <c r="BD326" s="272"/>
      <c r="BE326" s="272"/>
      <c r="BF326" s="272"/>
      <c r="BG326" s="272"/>
      <c r="BH326" s="272"/>
      <c r="BI326" s="272"/>
      <c r="BJ326" s="272"/>
      <c r="BK326" s="272"/>
      <c r="BL326" s="272"/>
      <c r="BM326" s="272"/>
      <c r="BN326" s="272"/>
      <c r="BO326" s="272"/>
      <c r="BP326" s="272"/>
      <c r="BQ326" s="272"/>
      <c r="BR326" s="272"/>
      <c r="BS326" s="272"/>
      <c r="BT326" s="272"/>
      <c r="BU326" s="272"/>
      <c r="BV326" s="272"/>
      <c r="BW326" s="272"/>
      <c r="BX326" s="272"/>
      <c r="BY326" s="272"/>
      <c r="BZ326" s="272"/>
      <c r="CA326" s="272"/>
      <c r="CB326" s="272"/>
      <c r="CC326" s="272"/>
      <c r="CD326" s="272"/>
      <c r="CE326" s="272"/>
      <c r="CF326" s="272"/>
      <c r="CG326" s="272"/>
      <c r="CH326" s="272"/>
      <c r="CI326" s="272"/>
      <c r="CJ326" s="272"/>
      <c r="CK326" s="272"/>
      <c r="CL326" s="272"/>
      <c r="CM326" s="272"/>
      <c r="CN326" s="272"/>
      <c r="CO326" s="272"/>
      <c r="CP326" s="272"/>
      <c r="CQ326" s="272"/>
      <c r="CR326" s="272"/>
      <c r="CS326" s="272"/>
      <c r="CT326" s="272"/>
      <c r="CU326" s="272"/>
      <c r="CV326" s="272"/>
      <c r="CW326" s="272"/>
      <c r="CX326" s="272"/>
      <c r="CY326" s="272"/>
      <c r="CZ326" s="272"/>
      <c r="DA326" s="272"/>
      <c r="DB326" s="272"/>
      <c r="DC326" s="272"/>
      <c r="DD326" s="272"/>
      <c r="DE326" s="272"/>
      <c r="DF326" s="272"/>
      <c r="DG326" s="272"/>
      <c r="DH326" s="272"/>
      <c r="DI326" s="272"/>
      <c r="DJ326" s="272"/>
      <c r="DK326" s="272"/>
      <c r="DL326" s="272"/>
      <c r="DM326" s="272"/>
      <c r="DN326" s="272"/>
      <c r="DO326" s="272"/>
      <c r="DP326" s="272"/>
      <c r="DQ326" s="272"/>
      <c r="DR326" s="272"/>
      <c r="DS326" s="272"/>
      <c r="DT326" s="272"/>
      <c r="DU326" s="272"/>
      <c r="DV326" s="272"/>
      <c r="DW326" s="272"/>
      <c r="DX326" s="272"/>
      <c r="DY326" s="272"/>
      <c r="DZ326" s="272"/>
      <c r="EA326" s="272"/>
      <c r="EB326" s="272"/>
      <c r="EC326" s="272"/>
      <c r="ED326" s="272"/>
      <c r="EE326" s="272"/>
      <c r="EF326" s="272"/>
      <c r="EG326" s="272"/>
      <c r="EH326" s="272"/>
      <c r="EI326" s="272"/>
      <c r="EJ326" s="272"/>
      <c r="EK326" s="272"/>
      <c r="EL326" s="272"/>
      <c r="EM326" s="272"/>
      <c r="EN326" s="272"/>
      <c r="EO326" s="272"/>
      <c r="EP326" s="272"/>
      <c r="EQ326" s="272"/>
      <c r="ER326" s="272"/>
      <c r="ES326" s="272"/>
      <c r="ET326" s="272"/>
      <c r="EU326" s="272"/>
      <c r="EV326" s="272"/>
      <c r="EW326" s="272"/>
      <c r="EX326" s="272"/>
      <c r="EY326" s="272"/>
      <c r="EZ326" s="272"/>
      <c r="FA326" s="272"/>
      <c r="FB326" s="272"/>
      <c r="FC326" s="272"/>
      <c r="FD326" s="272"/>
      <c r="FE326" s="272"/>
      <c r="FF326" s="272"/>
      <c r="FG326" s="272"/>
      <c r="FH326" s="272"/>
      <c r="FI326" s="272"/>
      <c r="FJ326" s="272"/>
      <c r="FK326" s="272"/>
      <c r="FL326" s="272"/>
      <c r="FM326" s="272"/>
      <c r="FN326" s="272"/>
      <c r="FO326" s="272"/>
      <c r="FP326" s="272"/>
      <c r="FQ326" s="272"/>
      <c r="FR326" s="272"/>
      <c r="FS326" s="272"/>
      <c r="FT326" s="272"/>
      <c r="FU326" s="272"/>
      <c r="FV326" s="272"/>
      <c r="FW326" s="272"/>
      <c r="FX326" s="272"/>
      <c r="FY326" s="272"/>
      <c r="FZ326" s="272"/>
      <c r="GA326" s="272"/>
      <c r="GB326" s="272"/>
      <c r="GC326" s="272"/>
      <c r="GD326" s="272"/>
      <c r="GE326" s="272"/>
      <c r="GF326" s="272"/>
      <c r="GG326" s="272"/>
      <c r="GH326" s="272"/>
      <c r="GI326" s="272"/>
      <c r="GJ326" s="272"/>
      <c r="GK326" s="272"/>
      <c r="GL326" s="272"/>
      <c r="GM326" s="272"/>
      <c r="GN326" s="272"/>
      <c r="GO326" s="272"/>
      <c r="GP326" s="272"/>
      <c r="GQ326" s="272"/>
      <c r="GR326" s="272"/>
      <c r="GS326" s="272"/>
      <c r="GT326" s="272"/>
      <c r="GU326" s="272"/>
      <c r="GV326" s="272"/>
      <c r="GW326" s="272"/>
      <c r="GX326" s="272"/>
      <c r="GY326" s="272"/>
      <c r="GZ326" s="272"/>
      <c r="HA326" s="272"/>
      <c r="HB326" s="272"/>
      <c r="HC326" s="272"/>
      <c r="HD326" s="272"/>
      <c r="HE326" s="272"/>
      <c r="HF326" s="272"/>
      <c r="HG326" s="272"/>
      <c r="HH326" s="272"/>
      <c r="HI326" s="272"/>
      <c r="HJ326" s="272"/>
      <c r="HK326" s="272"/>
      <c r="HL326" s="272"/>
      <c r="HM326" s="272"/>
      <c r="HN326" s="272"/>
      <c r="HO326" s="272"/>
      <c r="HP326" s="272"/>
      <c r="HQ326" s="272"/>
      <c r="HR326" s="272"/>
      <c r="HS326" s="272"/>
      <c r="HT326" s="272"/>
      <c r="HU326" s="272"/>
      <c r="HV326" s="272"/>
      <c r="HW326" s="272"/>
      <c r="HX326" s="272"/>
      <c r="HY326" s="272"/>
      <c r="HZ326" s="272"/>
      <c r="IA326" s="272"/>
      <c r="IB326" s="272"/>
      <c r="IC326" s="272"/>
      <c r="ID326" s="272"/>
      <c r="IE326" s="272"/>
      <c r="IF326" s="272"/>
      <c r="IG326" s="272"/>
      <c r="IH326" s="272"/>
      <c r="II326" s="272"/>
      <c r="IJ326" s="272"/>
      <c r="IK326" s="272"/>
      <c r="IL326" s="272"/>
      <c r="IM326" s="272"/>
      <c r="IN326" s="272"/>
      <c r="IO326" s="272"/>
      <c r="IP326" s="272"/>
      <c r="IQ326" s="272"/>
      <c r="IR326" s="272"/>
      <c r="IS326" s="272"/>
      <c r="IT326" s="272"/>
      <c r="IU326" s="272"/>
      <c r="IV326" s="272"/>
    </row>
    <row r="327" spans="1:256" s="273" customFormat="1" ht="13" customHeight="1">
      <c r="A327" s="272" t="s">
        <v>509</v>
      </c>
      <c r="B327" s="273">
        <v>4.0999999999999996</v>
      </c>
      <c r="C327" s="273">
        <v>4.7</v>
      </c>
      <c r="D327" s="273">
        <v>2</v>
      </c>
      <c r="E327" s="273">
        <v>1.3333333000000001</v>
      </c>
      <c r="F327" s="273">
        <v>1.1896018399999999</v>
      </c>
      <c r="G327" s="273">
        <v>16</v>
      </c>
      <c r="H327" s="272">
        <v>1</v>
      </c>
      <c r="I327" s="272"/>
      <c r="J327" s="272"/>
      <c r="K327" s="272"/>
      <c r="L327" s="272"/>
      <c r="M327" s="272"/>
      <c r="N327" s="272"/>
      <c r="O327" s="272"/>
      <c r="P327" s="272"/>
      <c r="Q327" s="272"/>
      <c r="R327" s="272"/>
      <c r="S327" s="272"/>
      <c r="T327" s="272"/>
      <c r="U327" s="272"/>
      <c r="V327" s="272"/>
      <c r="W327" s="272"/>
      <c r="X327" s="272"/>
      <c r="Y327" s="272"/>
      <c r="Z327" s="272"/>
      <c r="AA327" s="272"/>
      <c r="AB327" s="272"/>
      <c r="AC327" s="272"/>
      <c r="AD327" s="272"/>
      <c r="AE327" s="272"/>
      <c r="AF327" s="272"/>
      <c r="AG327" s="272"/>
      <c r="AH327" s="272"/>
      <c r="AI327" s="272"/>
      <c r="AJ327" s="272"/>
      <c r="AK327" s="272"/>
      <c r="AL327" s="272"/>
      <c r="AM327" s="272"/>
      <c r="AN327" s="272"/>
      <c r="AO327" s="272"/>
      <c r="AP327" s="272"/>
      <c r="AQ327" s="272"/>
      <c r="AR327" s="272"/>
      <c r="AS327" s="272"/>
      <c r="AT327" s="272"/>
      <c r="AU327" s="272"/>
      <c r="AV327" s="272"/>
      <c r="AW327" s="272"/>
      <c r="AX327" s="272"/>
      <c r="AY327" s="272"/>
      <c r="AZ327" s="272"/>
      <c r="BA327" s="272"/>
      <c r="BB327" s="272"/>
      <c r="BC327" s="272"/>
      <c r="BD327" s="272"/>
      <c r="BE327" s="272"/>
      <c r="BF327" s="272"/>
      <c r="BG327" s="272"/>
      <c r="BH327" s="272"/>
      <c r="BI327" s="272"/>
      <c r="BJ327" s="272"/>
      <c r="BK327" s="272"/>
      <c r="BL327" s="272"/>
      <c r="BM327" s="272"/>
      <c r="BN327" s="272"/>
      <c r="BO327" s="272"/>
      <c r="BP327" s="272"/>
      <c r="BQ327" s="272"/>
      <c r="BR327" s="272"/>
      <c r="BS327" s="272"/>
      <c r="BT327" s="272"/>
      <c r="BU327" s="272"/>
      <c r="BV327" s="272"/>
      <c r="BW327" s="272"/>
      <c r="BX327" s="272"/>
      <c r="BY327" s="272"/>
      <c r="BZ327" s="272"/>
      <c r="CA327" s="272"/>
      <c r="CB327" s="272"/>
      <c r="CC327" s="272"/>
      <c r="CD327" s="272"/>
      <c r="CE327" s="272"/>
      <c r="CF327" s="272"/>
      <c r="CG327" s="272"/>
      <c r="CH327" s="272"/>
      <c r="CI327" s="272"/>
      <c r="CJ327" s="272"/>
      <c r="CK327" s="272"/>
      <c r="CL327" s="272"/>
      <c r="CM327" s="272"/>
      <c r="CN327" s="272"/>
      <c r="CO327" s="272"/>
      <c r="CP327" s="272"/>
      <c r="CQ327" s="272"/>
      <c r="CR327" s="272"/>
      <c r="CS327" s="272"/>
      <c r="CT327" s="272"/>
      <c r="CU327" s="272"/>
      <c r="CV327" s="272"/>
      <c r="CW327" s="272"/>
      <c r="CX327" s="272"/>
      <c r="CY327" s="272"/>
      <c r="CZ327" s="272"/>
      <c r="DA327" s="272"/>
      <c r="DB327" s="272"/>
      <c r="DC327" s="272"/>
      <c r="DD327" s="272"/>
      <c r="DE327" s="272"/>
      <c r="DF327" s="272"/>
      <c r="DG327" s="272"/>
      <c r="DH327" s="272"/>
      <c r="DI327" s="272"/>
      <c r="DJ327" s="272"/>
      <c r="DK327" s="272"/>
      <c r="DL327" s="272"/>
      <c r="DM327" s="272"/>
      <c r="DN327" s="272"/>
      <c r="DO327" s="272"/>
      <c r="DP327" s="272"/>
      <c r="DQ327" s="272"/>
      <c r="DR327" s="272"/>
      <c r="DS327" s="272"/>
      <c r="DT327" s="272"/>
      <c r="DU327" s="272"/>
      <c r="DV327" s="272"/>
      <c r="DW327" s="272"/>
      <c r="DX327" s="272"/>
      <c r="DY327" s="272"/>
      <c r="DZ327" s="272"/>
      <c r="EA327" s="272"/>
      <c r="EB327" s="272"/>
      <c r="EC327" s="272"/>
      <c r="ED327" s="272"/>
      <c r="EE327" s="272"/>
      <c r="EF327" s="272"/>
      <c r="EG327" s="272"/>
      <c r="EH327" s="272"/>
      <c r="EI327" s="272"/>
      <c r="EJ327" s="272"/>
      <c r="EK327" s="272"/>
      <c r="EL327" s="272"/>
      <c r="EM327" s="272"/>
      <c r="EN327" s="272"/>
      <c r="EO327" s="272"/>
      <c r="EP327" s="272"/>
      <c r="EQ327" s="272"/>
      <c r="ER327" s="272"/>
      <c r="ES327" s="272"/>
      <c r="ET327" s="272"/>
      <c r="EU327" s="272"/>
      <c r="EV327" s="272"/>
      <c r="EW327" s="272"/>
      <c r="EX327" s="272"/>
      <c r="EY327" s="272"/>
      <c r="EZ327" s="272"/>
      <c r="FA327" s="272"/>
      <c r="FB327" s="272"/>
      <c r="FC327" s="272"/>
      <c r="FD327" s="272"/>
      <c r="FE327" s="272"/>
      <c r="FF327" s="272"/>
      <c r="FG327" s="272"/>
      <c r="FH327" s="272"/>
      <c r="FI327" s="272"/>
      <c r="FJ327" s="272"/>
      <c r="FK327" s="272"/>
      <c r="FL327" s="272"/>
      <c r="FM327" s="272"/>
      <c r="FN327" s="272"/>
      <c r="FO327" s="272"/>
      <c r="FP327" s="272"/>
      <c r="FQ327" s="272"/>
      <c r="FR327" s="272"/>
      <c r="FS327" s="272"/>
      <c r="FT327" s="272"/>
      <c r="FU327" s="272"/>
      <c r="FV327" s="272"/>
      <c r="FW327" s="272"/>
      <c r="FX327" s="272"/>
      <c r="FY327" s="272"/>
      <c r="FZ327" s="272"/>
      <c r="GA327" s="272"/>
      <c r="GB327" s="272"/>
      <c r="GC327" s="272"/>
      <c r="GD327" s="272"/>
      <c r="GE327" s="272"/>
      <c r="GF327" s="272"/>
      <c r="GG327" s="272"/>
      <c r="GH327" s="272"/>
      <c r="GI327" s="272"/>
      <c r="GJ327" s="272"/>
      <c r="GK327" s="272"/>
      <c r="GL327" s="272"/>
      <c r="GM327" s="272"/>
      <c r="GN327" s="272"/>
      <c r="GO327" s="272"/>
      <c r="GP327" s="272"/>
      <c r="GQ327" s="272"/>
      <c r="GR327" s="272"/>
      <c r="GS327" s="272"/>
      <c r="GT327" s="272"/>
      <c r="GU327" s="272"/>
      <c r="GV327" s="272"/>
      <c r="GW327" s="272"/>
      <c r="GX327" s="272"/>
      <c r="GY327" s="272"/>
      <c r="GZ327" s="272"/>
      <c r="HA327" s="272"/>
      <c r="HB327" s="272"/>
      <c r="HC327" s="272"/>
      <c r="HD327" s="272"/>
      <c r="HE327" s="272"/>
      <c r="HF327" s="272"/>
      <c r="HG327" s="272"/>
      <c r="HH327" s="272"/>
      <c r="HI327" s="272"/>
      <c r="HJ327" s="272"/>
      <c r="HK327" s="272"/>
      <c r="HL327" s="272"/>
      <c r="HM327" s="272"/>
      <c r="HN327" s="272"/>
      <c r="HO327" s="272"/>
      <c r="HP327" s="272"/>
      <c r="HQ327" s="272"/>
      <c r="HR327" s="272"/>
      <c r="HS327" s="272"/>
      <c r="HT327" s="272"/>
      <c r="HU327" s="272"/>
      <c r="HV327" s="272"/>
      <c r="HW327" s="272"/>
      <c r="HX327" s="272"/>
      <c r="HY327" s="272"/>
      <c r="HZ327" s="272"/>
      <c r="IA327" s="272"/>
      <c r="IB327" s="272"/>
      <c r="IC327" s="272"/>
      <c r="ID327" s="272"/>
      <c r="IE327" s="272"/>
      <c r="IF327" s="272"/>
      <c r="IG327" s="272"/>
      <c r="IH327" s="272"/>
      <c r="II327" s="272"/>
      <c r="IJ327" s="272"/>
      <c r="IK327" s="272"/>
      <c r="IL327" s="272"/>
      <c r="IM327" s="272"/>
      <c r="IN327" s="272"/>
      <c r="IO327" s="272"/>
      <c r="IP327" s="272"/>
      <c r="IQ327" s="272"/>
      <c r="IR327" s="272"/>
      <c r="IS327" s="272"/>
      <c r="IT327" s="272"/>
      <c r="IU327" s="272"/>
      <c r="IV327" s="272"/>
    </row>
    <row r="328" spans="1:256" s="273" customFormat="1" ht="13" customHeight="1">
      <c r="A328" s="272" t="s">
        <v>509</v>
      </c>
      <c r="B328" s="273">
        <v>1.4</v>
      </c>
      <c r="C328" s="273">
        <v>2.6</v>
      </c>
      <c r="D328" s="273">
        <v>3</v>
      </c>
      <c r="E328" s="273">
        <v>1.172222222</v>
      </c>
      <c r="F328" s="273">
        <v>2.2120339100000002</v>
      </c>
      <c r="G328" s="273">
        <v>17</v>
      </c>
      <c r="H328" s="272">
        <v>1</v>
      </c>
      <c r="I328" s="272"/>
      <c r="J328" s="272"/>
      <c r="K328" s="272"/>
      <c r="L328" s="272"/>
      <c r="M328" s="272"/>
      <c r="N328" s="272"/>
      <c r="O328" s="272"/>
      <c r="P328" s="272"/>
      <c r="Q328" s="272"/>
      <c r="R328" s="272"/>
      <c r="S328" s="272"/>
      <c r="T328" s="272"/>
      <c r="U328" s="272"/>
      <c r="V328" s="272"/>
      <c r="W328" s="272"/>
      <c r="X328" s="272"/>
      <c r="Y328" s="272"/>
      <c r="Z328" s="272"/>
      <c r="AA328" s="272"/>
      <c r="AB328" s="272"/>
      <c r="AC328" s="272"/>
      <c r="AD328" s="272"/>
      <c r="AE328" s="272"/>
      <c r="AF328" s="272"/>
      <c r="AG328" s="272"/>
      <c r="AH328" s="272"/>
      <c r="AI328" s="272"/>
      <c r="AJ328" s="272"/>
      <c r="AK328" s="272"/>
      <c r="AL328" s="272"/>
      <c r="AM328" s="272"/>
      <c r="AN328" s="272"/>
      <c r="AO328" s="272"/>
      <c r="AP328" s="272"/>
      <c r="AQ328" s="272"/>
      <c r="AR328" s="272"/>
      <c r="AS328" s="272"/>
      <c r="AT328" s="272"/>
      <c r="AU328" s="272"/>
      <c r="AV328" s="272"/>
      <c r="AW328" s="272"/>
      <c r="AX328" s="272"/>
      <c r="AY328" s="272"/>
      <c r="AZ328" s="272"/>
      <c r="BA328" s="272"/>
      <c r="BB328" s="272"/>
      <c r="BC328" s="272"/>
      <c r="BD328" s="272"/>
      <c r="BE328" s="272"/>
      <c r="BF328" s="272"/>
      <c r="BG328" s="272"/>
      <c r="BH328" s="272"/>
      <c r="BI328" s="272"/>
      <c r="BJ328" s="272"/>
      <c r="BK328" s="272"/>
      <c r="BL328" s="272"/>
      <c r="BM328" s="272"/>
      <c r="BN328" s="272"/>
      <c r="BO328" s="272"/>
      <c r="BP328" s="272"/>
      <c r="BQ328" s="272"/>
      <c r="BR328" s="272"/>
      <c r="BS328" s="272"/>
      <c r="BT328" s="272"/>
      <c r="BU328" s="272"/>
      <c r="BV328" s="272"/>
      <c r="BW328" s="272"/>
      <c r="BX328" s="272"/>
      <c r="BY328" s="272"/>
      <c r="BZ328" s="272"/>
      <c r="CA328" s="272"/>
      <c r="CB328" s="272"/>
      <c r="CC328" s="272"/>
      <c r="CD328" s="272"/>
      <c r="CE328" s="272"/>
      <c r="CF328" s="272"/>
      <c r="CG328" s="272"/>
      <c r="CH328" s="272"/>
      <c r="CI328" s="272"/>
      <c r="CJ328" s="272"/>
      <c r="CK328" s="272"/>
      <c r="CL328" s="272"/>
      <c r="CM328" s="272"/>
      <c r="CN328" s="272"/>
      <c r="CO328" s="272"/>
      <c r="CP328" s="272"/>
      <c r="CQ328" s="272"/>
      <c r="CR328" s="272"/>
      <c r="CS328" s="272"/>
      <c r="CT328" s="272"/>
      <c r="CU328" s="272"/>
      <c r="CV328" s="272"/>
      <c r="CW328" s="272"/>
      <c r="CX328" s="272"/>
      <c r="CY328" s="272"/>
      <c r="CZ328" s="272"/>
      <c r="DA328" s="272"/>
      <c r="DB328" s="272"/>
      <c r="DC328" s="272"/>
      <c r="DD328" s="272"/>
      <c r="DE328" s="272"/>
      <c r="DF328" s="272"/>
      <c r="DG328" s="272"/>
      <c r="DH328" s="272"/>
      <c r="DI328" s="272"/>
      <c r="DJ328" s="272"/>
      <c r="DK328" s="272"/>
      <c r="DL328" s="272"/>
      <c r="DM328" s="272"/>
      <c r="DN328" s="272"/>
      <c r="DO328" s="272"/>
      <c r="DP328" s="272"/>
      <c r="DQ328" s="272"/>
      <c r="DR328" s="272"/>
      <c r="DS328" s="272"/>
      <c r="DT328" s="272"/>
      <c r="DU328" s="272"/>
      <c r="DV328" s="272"/>
      <c r="DW328" s="272"/>
      <c r="DX328" s="272"/>
      <c r="DY328" s="272"/>
      <c r="DZ328" s="272"/>
      <c r="EA328" s="272"/>
      <c r="EB328" s="272"/>
      <c r="EC328" s="272"/>
      <c r="ED328" s="272"/>
      <c r="EE328" s="272"/>
      <c r="EF328" s="272"/>
      <c r="EG328" s="272"/>
      <c r="EH328" s="272"/>
      <c r="EI328" s="272"/>
      <c r="EJ328" s="272"/>
      <c r="EK328" s="272"/>
      <c r="EL328" s="272"/>
      <c r="EM328" s="272"/>
      <c r="EN328" s="272"/>
      <c r="EO328" s="272"/>
      <c r="EP328" s="272"/>
      <c r="EQ328" s="272"/>
      <c r="ER328" s="272"/>
      <c r="ES328" s="272"/>
      <c r="ET328" s="272"/>
      <c r="EU328" s="272"/>
      <c r="EV328" s="272"/>
      <c r="EW328" s="272"/>
      <c r="EX328" s="272"/>
      <c r="EY328" s="272"/>
      <c r="EZ328" s="272"/>
      <c r="FA328" s="272"/>
      <c r="FB328" s="272"/>
      <c r="FC328" s="272"/>
      <c r="FD328" s="272"/>
      <c r="FE328" s="272"/>
      <c r="FF328" s="272"/>
      <c r="FG328" s="272"/>
      <c r="FH328" s="272"/>
      <c r="FI328" s="272"/>
      <c r="FJ328" s="272"/>
      <c r="FK328" s="272"/>
      <c r="FL328" s="272"/>
      <c r="FM328" s="272"/>
      <c r="FN328" s="272"/>
      <c r="FO328" s="272"/>
      <c r="FP328" s="272"/>
      <c r="FQ328" s="272"/>
      <c r="FR328" s="272"/>
      <c r="FS328" s="272"/>
      <c r="FT328" s="272"/>
      <c r="FU328" s="272"/>
      <c r="FV328" s="272"/>
      <c r="FW328" s="272"/>
      <c r="FX328" s="272"/>
      <c r="FY328" s="272"/>
      <c r="FZ328" s="272"/>
      <c r="GA328" s="272"/>
      <c r="GB328" s="272"/>
      <c r="GC328" s="272"/>
      <c r="GD328" s="272"/>
      <c r="GE328" s="272"/>
      <c r="GF328" s="272"/>
      <c r="GG328" s="272"/>
      <c r="GH328" s="272"/>
      <c r="GI328" s="272"/>
      <c r="GJ328" s="272"/>
      <c r="GK328" s="272"/>
      <c r="GL328" s="272"/>
      <c r="GM328" s="272"/>
      <c r="GN328" s="272"/>
      <c r="GO328" s="272"/>
      <c r="GP328" s="272"/>
      <c r="GQ328" s="272"/>
      <c r="GR328" s="272"/>
      <c r="GS328" s="272"/>
      <c r="GT328" s="272"/>
      <c r="GU328" s="272"/>
      <c r="GV328" s="272"/>
      <c r="GW328" s="272"/>
      <c r="GX328" s="272"/>
      <c r="GY328" s="272"/>
      <c r="GZ328" s="272"/>
      <c r="HA328" s="272"/>
      <c r="HB328" s="272"/>
      <c r="HC328" s="272"/>
      <c r="HD328" s="272"/>
      <c r="HE328" s="272"/>
      <c r="HF328" s="272"/>
      <c r="HG328" s="272"/>
      <c r="HH328" s="272"/>
      <c r="HI328" s="272"/>
      <c r="HJ328" s="272"/>
      <c r="HK328" s="272"/>
      <c r="HL328" s="272"/>
      <c r="HM328" s="272"/>
      <c r="HN328" s="272"/>
      <c r="HO328" s="272"/>
      <c r="HP328" s="272"/>
      <c r="HQ328" s="272"/>
      <c r="HR328" s="272"/>
      <c r="HS328" s="272"/>
      <c r="HT328" s="272"/>
      <c r="HU328" s="272"/>
      <c r="HV328" s="272"/>
      <c r="HW328" s="272"/>
      <c r="HX328" s="272"/>
      <c r="HY328" s="272"/>
      <c r="HZ328" s="272"/>
      <c r="IA328" s="272"/>
      <c r="IB328" s="272"/>
      <c r="IC328" s="272"/>
      <c r="ID328" s="272"/>
      <c r="IE328" s="272"/>
      <c r="IF328" s="272"/>
      <c r="IG328" s="272"/>
      <c r="IH328" s="272"/>
      <c r="II328" s="272"/>
      <c r="IJ328" s="272"/>
      <c r="IK328" s="272"/>
      <c r="IL328" s="272"/>
      <c r="IM328" s="272"/>
      <c r="IN328" s="272"/>
      <c r="IO328" s="272"/>
      <c r="IP328" s="272"/>
      <c r="IQ328" s="272"/>
      <c r="IR328" s="272"/>
      <c r="IS328" s="272"/>
      <c r="IT328" s="272"/>
      <c r="IU328" s="272"/>
      <c r="IV328" s="272"/>
    </row>
    <row r="329" spans="1:256" s="273" customFormat="1" ht="13" customHeight="1">
      <c r="A329" s="272" t="s">
        <v>509</v>
      </c>
      <c r="B329" s="273">
        <v>2.6</v>
      </c>
      <c r="C329" s="273">
        <v>4.25</v>
      </c>
      <c r="D329" s="273">
        <v>3</v>
      </c>
      <c r="E329" s="273">
        <v>1.3</v>
      </c>
      <c r="F329" s="273">
        <v>1.7782608099999999</v>
      </c>
      <c r="G329" s="273">
        <v>16</v>
      </c>
      <c r="H329" s="272">
        <v>1</v>
      </c>
      <c r="I329" s="272"/>
      <c r="J329" s="272"/>
      <c r="K329" s="272"/>
      <c r="L329" s="272"/>
      <c r="M329" s="272"/>
      <c r="N329" s="272"/>
      <c r="O329" s="272"/>
      <c r="P329" s="272"/>
      <c r="Q329" s="272"/>
      <c r="R329" s="272"/>
      <c r="S329" s="272"/>
      <c r="T329" s="272"/>
      <c r="U329" s="272"/>
      <c r="V329" s="272"/>
      <c r="W329" s="272"/>
      <c r="X329" s="272"/>
      <c r="Y329" s="272"/>
      <c r="Z329" s="272"/>
      <c r="AA329" s="272"/>
      <c r="AB329" s="272"/>
      <c r="AC329" s="272"/>
      <c r="AD329" s="272"/>
      <c r="AE329" s="272"/>
      <c r="AF329" s="272"/>
      <c r="AG329" s="272"/>
      <c r="AH329" s="272"/>
      <c r="AI329" s="272"/>
      <c r="AJ329" s="272"/>
      <c r="AK329" s="272"/>
      <c r="AL329" s="272"/>
      <c r="AM329" s="272"/>
      <c r="AN329" s="272"/>
      <c r="AO329" s="272"/>
      <c r="AP329" s="272"/>
      <c r="AQ329" s="272"/>
      <c r="AR329" s="272"/>
      <c r="AS329" s="272"/>
      <c r="AT329" s="272"/>
      <c r="AU329" s="272"/>
      <c r="AV329" s="272"/>
      <c r="AW329" s="272"/>
      <c r="AX329" s="272"/>
      <c r="AY329" s="272"/>
      <c r="AZ329" s="272"/>
      <c r="BA329" s="272"/>
      <c r="BB329" s="272"/>
      <c r="BC329" s="272"/>
      <c r="BD329" s="272"/>
      <c r="BE329" s="272"/>
      <c r="BF329" s="272"/>
      <c r="BG329" s="272"/>
      <c r="BH329" s="272"/>
      <c r="BI329" s="272"/>
      <c r="BJ329" s="272"/>
      <c r="BK329" s="272"/>
      <c r="BL329" s="272"/>
      <c r="BM329" s="272"/>
      <c r="BN329" s="272"/>
      <c r="BO329" s="272"/>
      <c r="BP329" s="272"/>
      <c r="BQ329" s="272"/>
      <c r="BR329" s="272"/>
      <c r="BS329" s="272"/>
      <c r="BT329" s="272"/>
      <c r="BU329" s="272"/>
      <c r="BV329" s="272"/>
      <c r="BW329" s="272"/>
      <c r="BX329" s="272"/>
      <c r="BY329" s="272"/>
      <c r="BZ329" s="272"/>
      <c r="CA329" s="272"/>
      <c r="CB329" s="272"/>
      <c r="CC329" s="272"/>
      <c r="CD329" s="272"/>
      <c r="CE329" s="272"/>
      <c r="CF329" s="272"/>
      <c r="CG329" s="272"/>
      <c r="CH329" s="272"/>
      <c r="CI329" s="272"/>
      <c r="CJ329" s="272"/>
      <c r="CK329" s="272"/>
      <c r="CL329" s="272"/>
      <c r="CM329" s="272"/>
      <c r="CN329" s="272"/>
      <c r="CO329" s="272"/>
      <c r="CP329" s="272"/>
      <c r="CQ329" s="272"/>
      <c r="CR329" s="272"/>
      <c r="CS329" s="272"/>
      <c r="CT329" s="272"/>
      <c r="CU329" s="272"/>
      <c r="CV329" s="272"/>
      <c r="CW329" s="272"/>
      <c r="CX329" s="272"/>
      <c r="CY329" s="272"/>
      <c r="CZ329" s="272"/>
      <c r="DA329" s="272"/>
      <c r="DB329" s="272"/>
      <c r="DC329" s="272"/>
      <c r="DD329" s="272"/>
      <c r="DE329" s="272"/>
      <c r="DF329" s="272"/>
      <c r="DG329" s="272"/>
      <c r="DH329" s="272"/>
      <c r="DI329" s="272"/>
      <c r="DJ329" s="272"/>
      <c r="DK329" s="272"/>
      <c r="DL329" s="272"/>
      <c r="DM329" s="272"/>
      <c r="DN329" s="272"/>
      <c r="DO329" s="272"/>
      <c r="DP329" s="272"/>
      <c r="DQ329" s="272"/>
      <c r="DR329" s="272"/>
      <c r="DS329" s="272"/>
      <c r="DT329" s="272"/>
      <c r="DU329" s="272"/>
      <c r="DV329" s="272"/>
      <c r="DW329" s="272"/>
      <c r="DX329" s="272"/>
      <c r="DY329" s="272"/>
      <c r="DZ329" s="272"/>
      <c r="EA329" s="272"/>
      <c r="EB329" s="272"/>
      <c r="EC329" s="272"/>
      <c r="ED329" s="272"/>
      <c r="EE329" s="272"/>
      <c r="EF329" s="272"/>
      <c r="EG329" s="272"/>
      <c r="EH329" s="272"/>
      <c r="EI329" s="272"/>
      <c r="EJ329" s="272"/>
      <c r="EK329" s="272"/>
      <c r="EL329" s="272"/>
      <c r="EM329" s="272"/>
      <c r="EN329" s="272"/>
      <c r="EO329" s="272"/>
      <c r="EP329" s="272"/>
      <c r="EQ329" s="272"/>
      <c r="ER329" s="272"/>
      <c r="ES329" s="272"/>
      <c r="ET329" s="272"/>
      <c r="EU329" s="272"/>
      <c r="EV329" s="272"/>
      <c r="EW329" s="272"/>
      <c r="EX329" s="272"/>
      <c r="EY329" s="272"/>
      <c r="EZ329" s="272"/>
      <c r="FA329" s="272"/>
      <c r="FB329" s="272"/>
      <c r="FC329" s="272"/>
      <c r="FD329" s="272"/>
      <c r="FE329" s="272"/>
      <c r="FF329" s="272"/>
      <c r="FG329" s="272"/>
      <c r="FH329" s="272"/>
      <c r="FI329" s="272"/>
      <c r="FJ329" s="272"/>
      <c r="FK329" s="272"/>
      <c r="FL329" s="272"/>
      <c r="FM329" s="272"/>
      <c r="FN329" s="272"/>
      <c r="FO329" s="272"/>
      <c r="FP329" s="272"/>
      <c r="FQ329" s="272"/>
      <c r="FR329" s="272"/>
      <c r="FS329" s="272"/>
      <c r="FT329" s="272"/>
      <c r="FU329" s="272"/>
      <c r="FV329" s="272"/>
      <c r="FW329" s="272"/>
      <c r="FX329" s="272"/>
      <c r="FY329" s="272"/>
      <c r="FZ329" s="272"/>
      <c r="GA329" s="272"/>
      <c r="GB329" s="272"/>
      <c r="GC329" s="272"/>
      <c r="GD329" s="272"/>
      <c r="GE329" s="272"/>
      <c r="GF329" s="272"/>
      <c r="GG329" s="272"/>
      <c r="GH329" s="272"/>
      <c r="GI329" s="272"/>
      <c r="GJ329" s="272"/>
      <c r="GK329" s="272"/>
      <c r="GL329" s="272"/>
      <c r="GM329" s="272"/>
      <c r="GN329" s="272"/>
      <c r="GO329" s="272"/>
      <c r="GP329" s="272"/>
      <c r="GQ329" s="272"/>
      <c r="GR329" s="272"/>
      <c r="GS329" s="272"/>
      <c r="GT329" s="272"/>
      <c r="GU329" s="272"/>
      <c r="GV329" s="272"/>
      <c r="GW329" s="272"/>
      <c r="GX329" s="272"/>
      <c r="GY329" s="272"/>
      <c r="GZ329" s="272"/>
      <c r="HA329" s="272"/>
      <c r="HB329" s="272"/>
      <c r="HC329" s="272"/>
      <c r="HD329" s="272"/>
      <c r="HE329" s="272"/>
      <c r="HF329" s="272"/>
      <c r="HG329" s="272"/>
      <c r="HH329" s="272"/>
      <c r="HI329" s="272"/>
      <c r="HJ329" s="272"/>
      <c r="HK329" s="272"/>
      <c r="HL329" s="272"/>
      <c r="HM329" s="272"/>
      <c r="HN329" s="272"/>
      <c r="HO329" s="272"/>
      <c r="HP329" s="272"/>
      <c r="HQ329" s="272"/>
      <c r="HR329" s="272"/>
      <c r="HS329" s="272"/>
      <c r="HT329" s="272"/>
      <c r="HU329" s="272"/>
      <c r="HV329" s="272"/>
      <c r="HW329" s="272"/>
      <c r="HX329" s="272"/>
      <c r="HY329" s="272"/>
      <c r="HZ329" s="272"/>
      <c r="IA329" s="272"/>
      <c r="IB329" s="272"/>
      <c r="IC329" s="272"/>
      <c r="ID329" s="272"/>
      <c r="IE329" s="272"/>
      <c r="IF329" s="272"/>
      <c r="IG329" s="272"/>
      <c r="IH329" s="272"/>
      <c r="II329" s="272"/>
      <c r="IJ329" s="272"/>
      <c r="IK329" s="272"/>
      <c r="IL329" s="272"/>
      <c r="IM329" s="272"/>
      <c r="IN329" s="272"/>
      <c r="IO329" s="272"/>
      <c r="IP329" s="272"/>
      <c r="IQ329" s="272"/>
      <c r="IR329" s="272"/>
      <c r="IS329" s="272"/>
      <c r="IT329" s="272"/>
      <c r="IU329" s="272"/>
      <c r="IV329" s="272"/>
    </row>
    <row r="330" spans="1:256" s="273" customFormat="1" ht="13" customHeight="1">
      <c r="A330" s="272" t="s">
        <v>509</v>
      </c>
      <c r="B330" s="273">
        <v>4.5999999999999996</v>
      </c>
      <c r="C330" s="273">
        <v>6.25</v>
      </c>
      <c r="D330" s="273">
        <v>2</v>
      </c>
      <c r="E330" s="273">
        <v>1.122222222</v>
      </c>
      <c r="F330" s="273">
        <v>0.92467326000000005</v>
      </c>
      <c r="G330" s="272">
        <v>21</v>
      </c>
      <c r="H330" s="272">
        <v>1</v>
      </c>
      <c r="I330" s="272"/>
      <c r="J330" s="272"/>
      <c r="K330" s="272"/>
      <c r="L330" s="272"/>
      <c r="M330" s="272"/>
      <c r="N330" s="272"/>
      <c r="O330" s="272"/>
      <c r="P330" s="272"/>
      <c r="Q330" s="272"/>
      <c r="R330" s="272"/>
      <c r="S330" s="272"/>
      <c r="T330" s="272"/>
      <c r="U330" s="272"/>
      <c r="V330" s="272"/>
      <c r="W330" s="272"/>
      <c r="X330" s="272"/>
      <c r="Y330" s="272"/>
      <c r="Z330" s="272"/>
      <c r="AA330" s="272"/>
      <c r="AB330" s="272"/>
      <c r="AC330" s="272"/>
      <c r="AD330" s="272"/>
      <c r="AE330" s="272"/>
      <c r="AF330" s="272"/>
      <c r="AG330" s="272"/>
      <c r="AH330" s="272"/>
      <c r="AI330" s="272"/>
      <c r="AJ330" s="272"/>
      <c r="AK330" s="272"/>
      <c r="AL330" s="272"/>
      <c r="AM330" s="272"/>
      <c r="AN330" s="272"/>
      <c r="AO330" s="272"/>
      <c r="AP330" s="272"/>
      <c r="AQ330" s="272"/>
      <c r="AR330" s="272"/>
      <c r="AS330" s="272"/>
      <c r="AT330" s="272"/>
      <c r="AU330" s="272"/>
      <c r="AV330" s="272"/>
      <c r="AW330" s="272"/>
      <c r="AX330" s="272"/>
      <c r="AY330" s="272"/>
      <c r="AZ330" s="272"/>
      <c r="BA330" s="272"/>
      <c r="BB330" s="272"/>
      <c r="BC330" s="272"/>
      <c r="BD330" s="272"/>
      <c r="BE330" s="272"/>
      <c r="BF330" s="272"/>
      <c r="BG330" s="272"/>
      <c r="BH330" s="272"/>
      <c r="BI330" s="272"/>
      <c r="BJ330" s="272"/>
      <c r="BK330" s="272"/>
      <c r="BL330" s="272"/>
      <c r="BM330" s="272"/>
      <c r="BN330" s="272"/>
      <c r="BO330" s="272"/>
      <c r="BP330" s="272"/>
      <c r="BQ330" s="272"/>
      <c r="BR330" s="272"/>
      <c r="BS330" s="272"/>
      <c r="BT330" s="272"/>
      <c r="BU330" s="272"/>
      <c r="BV330" s="272"/>
      <c r="BW330" s="272"/>
      <c r="BX330" s="272"/>
      <c r="BY330" s="272"/>
      <c r="BZ330" s="272"/>
      <c r="CA330" s="272"/>
      <c r="CB330" s="272"/>
      <c r="CC330" s="272"/>
      <c r="CD330" s="272"/>
      <c r="CE330" s="272"/>
      <c r="CF330" s="272"/>
      <c r="CG330" s="272"/>
      <c r="CH330" s="272"/>
      <c r="CI330" s="272"/>
      <c r="CJ330" s="272"/>
      <c r="CK330" s="272"/>
      <c r="CL330" s="272"/>
      <c r="CM330" s="272"/>
      <c r="CN330" s="272"/>
      <c r="CO330" s="272"/>
      <c r="CP330" s="272"/>
      <c r="CQ330" s="272"/>
      <c r="CR330" s="272"/>
      <c r="CS330" s="272"/>
      <c r="CT330" s="272"/>
      <c r="CU330" s="272"/>
      <c r="CV330" s="272"/>
      <c r="CW330" s="272"/>
      <c r="CX330" s="272"/>
      <c r="CY330" s="272"/>
      <c r="CZ330" s="272"/>
      <c r="DA330" s="272"/>
      <c r="DB330" s="272"/>
      <c r="DC330" s="272"/>
      <c r="DD330" s="272"/>
      <c r="DE330" s="272"/>
      <c r="DF330" s="272"/>
      <c r="DG330" s="272"/>
      <c r="DH330" s="272"/>
      <c r="DI330" s="272"/>
      <c r="DJ330" s="272"/>
      <c r="DK330" s="272"/>
      <c r="DL330" s="272"/>
      <c r="DM330" s="272"/>
      <c r="DN330" s="272"/>
      <c r="DO330" s="272"/>
      <c r="DP330" s="272"/>
      <c r="DQ330" s="272"/>
      <c r="DR330" s="272"/>
      <c r="DS330" s="272"/>
      <c r="DT330" s="272"/>
      <c r="DU330" s="272"/>
      <c r="DV330" s="272"/>
      <c r="DW330" s="272"/>
      <c r="DX330" s="272"/>
      <c r="DY330" s="272"/>
      <c r="DZ330" s="272"/>
      <c r="EA330" s="272"/>
      <c r="EB330" s="272"/>
      <c r="EC330" s="272"/>
      <c r="ED330" s="272"/>
      <c r="EE330" s="272"/>
      <c r="EF330" s="272"/>
      <c r="EG330" s="272"/>
      <c r="EH330" s="272"/>
      <c r="EI330" s="272"/>
      <c r="EJ330" s="272"/>
      <c r="EK330" s="272"/>
      <c r="EL330" s="272"/>
      <c r="EM330" s="272"/>
      <c r="EN330" s="272"/>
      <c r="EO330" s="272"/>
      <c r="EP330" s="272"/>
      <c r="EQ330" s="272"/>
      <c r="ER330" s="272"/>
      <c r="ES330" s="272"/>
      <c r="ET330" s="272"/>
      <c r="EU330" s="272"/>
      <c r="EV330" s="272"/>
      <c r="EW330" s="272"/>
      <c r="EX330" s="272"/>
      <c r="EY330" s="272"/>
      <c r="EZ330" s="272"/>
      <c r="FA330" s="272"/>
      <c r="FB330" s="272"/>
      <c r="FC330" s="272"/>
      <c r="FD330" s="272"/>
      <c r="FE330" s="272"/>
      <c r="FF330" s="272"/>
      <c r="FG330" s="272"/>
      <c r="FH330" s="272"/>
      <c r="FI330" s="272"/>
      <c r="FJ330" s="272"/>
      <c r="FK330" s="272"/>
      <c r="FL330" s="272"/>
      <c r="FM330" s="272"/>
      <c r="FN330" s="272"/>
      <c r="FO330" s="272"/>
      <c r="FP330" s="272"/>
      <c r="FQ330" s="272"/>
      <c r="FR330" s="272"/>
      <c r="FS330" s="272"/>
      <c r="FT330" s="272"/>
      <c r="FU330" s="272"/>
      <c r="FV330" s="272"/>
      <c r="FW330" s="272"/>
      <c r="FX330" s="272"/>
      <c r="FY330" s="272"/>
      <c r="FZ330" s="272"/>
      <c r="GA330" s="272"/>
      <c r="GB330" s="272"/>
      <c r="GC330" s="272"/>
      <c r="GD330" s="272"/>
      <c r="GE330" s="272"/>
      <c r="GF330" s="272"/>
      <c r="GG330" s="272"/>
      <c r="GH330" s="272"/>
      <c r="GI330" s="272"/>
      <c r="GJ330" s="272"/>
      <c r="GK330" s="272"/>
      <c r="GL330" s="272"/>
      <c r="GM330" s="272"/>
      <c r="GN330" s="272"/>
      <c r="GO330" s="272"/>
      <c r="GP330" s="272"/>
      <c r="GQ330" s="272"/>
      <c r="GR330" s="272"/>
      <c r="GS330" s="272"/>
      <c r="GT330" s="272"/>
      <c r="GU330" s="272"/>
      <c r="GV330" s="272"/>
      <c r="GW330" s="272"/>
      <c r="GX330" s="272"/>
      <c r="GY330" s="272"/>
      <c r="GZ330" s="272"/>
      <c r="HA330" s="272"/>
      <c r="HB330" s="272"/>
      <c r="HC330" s="272"/>
      <c r="HD330" s="272"/>
      <c r="HE330" s="272"/>
      <c r="HF330" s="272"/>
      <c r="HG330" s="272"/>
      <c r="HH330" s="272"/>
      <c r="HI330" s="272"/>
      <c r="HJ330" s="272"/>
      <c r="HK330" s="272"/>
      <c r="HL330" s="272"/>
      <c r="HM330" s="272"/>
      <c r="HN330" s="272"/>
      <c r="HO330" s="272"/>
      <c r="HP330" s="272"/>
      <c r="HQ330" s="272"/>
      <c r="HR330" s="272"/>
      <c r="HS330" s="272"/>
      <c r="HT330" s="272"/>
      <c r="HU330" s="272"/>
      <c r="HV330" s="272"/>
      <c r="HW330" s="272"/>
      <c r="HX330" s="272"/>
      <c r="HY330" s="272"/>
      <c r="HZ330" s="272"/>
      <c r="IA330" s="272"/>
      <c r="IB330" s="272"/>
      <c r="IC330" s="272"/>
      <c r="ID330" s="272"/>
      <c r="IE330" s="272"/>
      <c r="IF330" s="272"/>
      <c r="IG330" s="272"/>
      <c r="IH330" s="272"/>
      <c r="II330" s="272"/>
      <c r="IJ330" s="272"/>
      <c r="IK330" s="272"/>
      <c r="IL330" s="272"/>
      <c r="IM330" s="272"/>
      <c r="IN330" s="272"/>
      <c r="IO330" s="272"/>
      <c r="IP330" s="272"/>
      <c r="IQ330" s="272"/>
      <c r="IR330" s="272"/>
      <c r="IS330" s="272"/>
      <c r="IT330" s="272"/>
      <c r="IU330" s="272"/>
      <c r="IV330" s="272"/>
    </row>
    <row r="331" spans="1:256" s="273" customFormat="1" ht="13" customHeight="1">
      <c r="A331" s="272" t="s">
        <v>509</v>
      </c>
      <c r="B331" s="272">
        <v>3</v>
      </c>
      <c r="C331" s="272">
        <v>5.75</v>
      </c>
      <c r="D331" s="272">
        <v>2</v>
      </c>
      <c r="E331" s="272">
        <v>1.1755555600000001</v>
      </c>
      <c r="F331" s="272">
        <v>0.92822954000000002</v>
      </c>
      <c r="G331" s="273">
        <v>13</v>
      </c>
      <c r="H331" s="272">
        <v>1</v>
      </c>
      <c r="I331" s="272"/>
      <c r="J331" s="272"/>
      <c r="K331" s="272"/>
      <c r="L331" s="272"/>
      <c r="M331" s="272"/>
      <c r="N331" s="272"/>
      <c r="O331" s="272"/>
      <c r="P331" s="272"/>
      <c r="Q331" s="272"/>
      <c r="R331" s="272"/>
      <c r="S331" s="272"/>
      <c r="T331" s="272"/>
      <c r="U331" s="272"/>
      <c r="V331" s="272"/>
      <c r="W331" s="272"/>
      <c r="X331" s="272"/>
      <c r="Y331" s="272"/>
      <c r="Z331" s="272"/>
      <c r="AA331" s="272"/>
      <c r="AB331" s="272"/>
      <c r="AC331" s="272"/>
      <c r="AD331" s="272"/>
      <c r="AE331" s="272"/>
      <c r="AF331" s="272"/>
      <c r="AG331" s="272"/>
      <c r="AH331" s="272"/>
      <c r="AI331" s="272"/>
      <c r="AJ331" s="272"/>
      <c r="AK331" s="272"/>
      <c r="AL331" s="272"/>
      <c r="AM331" s="272"/>
      <c r="AN331" s="272"/>
      <c r="AO331" s="272"/>
      <c r="AP331" s="272"/>
      <c r="AQ331" s="272"/>
      <c r="AR331" s="272"/>
      <c r="AS331" s="272"/>
      <c r="AT331" s="272"/>
      <c r="AU331" s="272"/>
      <c r="AV331" s="272"/>
      <c r="AW331" s="272"/>
      <c r="AX331" s="272"/>
      <c r="AY331" s="272"/>
      <c r="AZ331" s="272"/>
      <c r="BA331" s="272"/>
      <c r="BB331" s="272"/>
      <c r="BC331" s="272"/>
      <c r="BD331" s="272"/>
      <c r="BE331" s="272"/>
      <c r="BF331" s="272"/>
      <c r="BG331" s="272"/>
      <c r="BH331" s="272"/>
      <c r="BI331" s="272"/>
      <c r="BJ331" s="272"/>
      <c r="BK331" s="272"/>
      <c r="BL331" s="272"/>
      <c r="BM331" s="272"/>
      <c r="BN331" s="272"/>
      <c r="BO331" s="272"/>
      <c r="BP331" s="272"/>
      <c r="BQ331" s="272"/>
      <c r="BR331" s="272"/>
      <c r="BS331" s="272"/>
      <c r="BT331" s="272"/>
      <c r="BU331" s="272"/>
      <c r="BV331" s="272"/>
      <c r="BW331" s="272"/>
      <c r="BX331" s="272"/>
      <c r="BY331" s="272"/>
      <c r="BZ331" s="272"/>
      <c r="CA331" s="272"/>
      <c r="CB331" s="272"/>
      <c r="CC331" s="272"/>
      <c r="CD331" s="272"/>
      <c r="CE331" s="272"/>
      <c r="CF331" s="272"/>
      <c r="CG331" s="272"/>
      <c r="CH331" s="272"/>
      <c r="CI331" s="272"/>
      <c r="CJ331" s="272"/>
      <c r="CK331" s="272"/>
      <c r="CL331" s="272"/>
      <c r="CM331" s="272"/>
      <c r="CN331" s="272"/>
      <c r="CO331" s="272"/>
      <c r="CP331" s="272"/>
      <c r="CQ331" s="272"/>
      <c r="CR331" s="272"/>
      <c r="CS331" s="272"/>
      <c r="CT331" s="272"/>
      <c r="CU331" s="272"/>
      <c r="CV331" s="272"/>
      <c r="CW331" s="272"/>
      <c r="CX331" s="272"/>
      <c r="CY331" s="272"/>
      <c r="CZ331" s="272"/>
      <c r="DA331" s="272"/>
      <c r="DB331" s="272"/>
      <c r="DC331" s="272"/>
      <c r="DD331" s="272"/>
      <c r="DE331" s="272"/>
      <c r="DF331" s="272"/>
      <c r="DG331" s="272"/>
      <c r="DH331" s="272"/>
      <c r="DI331" s="272"/>
      <c r="DJ331" s="272"/>
      <c r="DK331" s="272"/>
      <c r="DL331" s="272"/>
      <c r="DM331" s="272"/>
      <c r="DN331" s="272"/>
      <c r="DO331" s="272"/>
      <c r="DP331" s="272"/>
      <c r="DQ331" s="272"/>
      <c r="DR331" s="272"/>
      <c r="DS331" s="272"/>
      <c r="DT331" s="272"/>
      <c r="DU331" s="272"/>
      <c r="DV331" s="272"/>
      <c r="DW331" s="272"/>
      <c r="DX331" s="272"/>
      <c r="DY331" s="272"/>
      <c r="DZ331" s="272"/>
      <c r="EA331" s="272"/>
      <c r="EB331" s="272"/>
      <c r="EC331" s="272"/>
      <c r="ED331" s="272"/>
      <c r="EE331" s="272"/>
      <c r="EF331" s="272"/>
      <c r="EG331" s="272"/>
      <c r="EH331" s="272"/>
      <c r="EI331" s="272"/>
      <c r="EJ331" s="272"/>
      <c r="EK331" s="272"/>
      <c r="EL331" s="272"/>
      <c r="EM331" s="272"/>
      <c r="EN331" s="272"/>
      <c r="EO331" s="272"/>
      <c r="EP331" s="272"/>
      <c r="EQ331" s="272"/>
      <c r="ER331" s="272"/>
      <c r="ES331" s="272"/>
      <c r="ET331" s="272"/>
      <c r="EU331" s="272"/>
      <c r="EV331" s="272"/>
      <c r="EW331" s="272"/>
      <c r="EX331" s="272"/>
      <c r="EY331" s="272"/>
      <c r="EZ331" s="272"/>
      <c r="FA331" s="272"/>
      <c r="FB331" s="272"/>
      <c r="FC331" s="272"/>
      <c r="FD331" s="272"/>
      <c r="FE331" s="272"/>
      <c r="FF331" s="272"/>
      <c r="FG331" s="272"/>
      <c r="FH331" s="272"/>
      <c r="FI331" s="272"/>
      <c r="FJ331" s="272"/>
      <c r="FK331" s="272"/>
      <c r="FL331" s="272"/>
      <c r="FM331" s="272"/>
      <c r="FN331" s="272"/>
      <c r="FO331" s="272"/>
      <c r="FP331" s="272"/>
      <c r="FQ331" s="272"/>
      <c r="FR331" s="272"/>
      <c r="FS331" s="272"/>
      <c r="FT331" s="272"/>
      <c r="FU331" s="272"/>
      <c r="FV331" s="272"/>
      <c r="FW331" s="272"/>
      <c r="FX331" s="272"/>
      <c r="FY331" s="272"/>
      <c r="FZ331" s="272"/>
      <c r="GA331" s="272"/>
      <c r="GB331" s="272"/>
      <c r="GC331" s="272"/>
      <c r="GD331" s="272"/>
      <c r="GE331" s="272"/>
      <c r="GF331" s="272"/>
      <c r="GG331" s="272"/>
      <c r="GH331" s="272"/>
      <c r="GI331" s="272"/>
      <c r="GJ331" s="272"/>
      <c r="GK331" s="272"/>
      <c r="GL331" s="272"/>
      <c r="GM331" s="272"/>
      <c r="GN331" s="272"/>
      <c r="GO331" s="272"/>
      <c r="GP331" s="272"/>
      <c r="GQ331" s="272"/>
      <c r="GR331" s="272"/>
      <c r="GS331" s="272"/>
      <c r="GT331" s="272"/>
      <c r="GU331" s="272"/>
      <c r="GV331" s="272"/>
      <c r="GW331" s="272"/>
      <c r="GX331" s="272"/>
      <c r="GY331" s="272"/>
      <c r="GZ331" s="272"/>
      <c r="HA331" s="272"/>
      <c r="HB331" s="272"/>
      <c r="HC331" s="272"/>
      <c r="HD331" s="272"/>
      <c r="HE331" s="272"/>
      <c r="HF331" s="272"/>
      <c r="HG331" s="272"/>
      <c r="HH331" s="272"/>
      <c r="HI331" s="272"/>
      <c r="HJ331" s="272"/>
      <c r="HK331" s="272"/>
      <c r="HL331" s="272"/>
      <c r="HM331" s="272"/>
      <c r="HN331" s="272"/>
      <c r="HO331" s="272"/>
      <c r="HP331" s="272"/>
      <c r="HQ331" s="272"/>
      <c r="HR331" s="272"/>
      <c r="HS331" s="272"/>
      <c r="HT331" s="272"/>
      <c r="HU331" s="272"/>
      <c r="HV331" s="272"/>
      <c r="HW331" s="272"/>
      <c r="HX331" s="272"/>
      <c r="HY331" s="272"/>
      <c r="HZ331" s="272"/>
      <c r="IA331" s="272"/>
      <c r="IB331" s="272"/>
      <c r="IC331" s="272"/>
      <c r="ID331" s="272"/>
      <c r="IE331" s="272"/>
      <c r="IF331" s="272"/>
      <c r="IG331" s="272"/>
      <c r="IH331" s="272"/>
      <c r="II331" s="272"/>
      <c r="IJ331" s="272"/>
      <c r="IK331" s="272"/>
      <c r="IL331" s="272"/>
      <c r="IM331" s="272"/>
      <c r="IN331" s="272"/>
      <c r="IO331" s="272"/>
      <c r="IP331" s="272"/>
      <c r="IQ331" s="272"/>
      <c r="IR331" s="272"/>
      <c r="IS331" s="272"/>
      <c r="IT331" s="272"/>
      <c r="IU331" s="272"/>
      <c r="IV331" s="272"/>
    </row>
    <row r="332" spans="1:256" s="273" customFormat="1" ht="13" customHeight="1">
      <c r="A332" s="272" t="s">
        <v>509</v>
      </c>
      <c r="B332" s="272">
        <v>5</v>
      </c>
      <c r="C332" s="272">
        <v>7</v>
      </c>
      <c r="D332" s="272">
        <v>3</v>
      </c>
      <c r="E332" s="272">
        <v>1.2855555999999999</v>
      </c>
      <c r="F332" s="273">
        <v>1.9428136600000001</v>
      </c>
      <c r="G332" s="272">
        <v>15</v>
      </c>
      <c r="H332" s="272">
        <v>1</v>
      </c>
      <c r="I332" s="272"/>
      <c r="J332" s="82"/>
      <c r="K332" s="82"/>
      <c r="L332" s="82"/>
      <c r="M332" s="82"/>
      <c r="N332" s="82"/>
      <c r="O332" s="82"/>
      <c r="P332" s="82"/>
      <c r="Q332" s="82"/>
      <c r="R332" s="82"/>
      <c r="S332" s="272"/>
      <c r="T332" s="272"/>
      <c r="U332" s="272"/>
      <c r="V332" s="272"/>
      <c r="W332" s="272"/>
      <c r="X332" s="272"/>
      <c r="Y332" s="272"/>
      <c r="Z332" s="272"/>
      <c r="AA332" s="272"/>
      <c r="AB332" s="272"/>
      <c r="AC332" s="272"/>
      <c r="AD332" s="272"/>
      <c r="AE332" s="272"/>
      <c r="AF332" s="272"/>
      <c r="AG332" s="272"/>
      <c r="AH332" s="272"/>
      <c r="AI332" s="272"/>
      <c r="AJ332" s="272"/>
      <c r="AK332" s="272"/>
      <c r="AL332" s="272"/>
      <c r="AM332" s="272"/>
      <c r="AN332" s="272"/>
      <c r="AO332" s="272"/>
      <c r="AP332" s="272"/>
      <c r="AQ332" s="272"/>
      <c r="AR332" s="272"/>
      <c r="AS332" s="272"/>
      <c r="AT332" s="272"/>
      <c r="AU332" s="272"/>
      <c r="AV332" s="272"/>
      <c r="AW332" s="272"/>
      <c r="AX332" s="272"/>
      <c r="AY332" s="272"/>
      <c r="AZ332" s="272"/>
      <c r="BA332" s="272"/>
      <c r="BB332" s="272"/>
      <c r="BC332" s="272"/>
      <c r="BD332" s="272"/>
      <c r="BE332" s="272"/>
      <c r="BF332" s="272"/>
      <c r="BG332" s="272"/>
      <c r="BH332" s="272"/>
      <c r="BI332" s="272"/>
      <c r="BJ332" s="272"/>
      <c r="BK332" s="272"/>
      <c r="BL332" s="272"/>
      <c r="BM332" s="272"/>
      <c r="BN332" s="272"/>
      <c r="BO332" s="272"/>
      <c r="BP332" s="272"/>
      <c r="BQ332" s="272"/>
      <c r="BR332" s="272"/>
      <c r="BS332" s="272"/>
      <c r="BT332" s="272"/>
      <c r="BU332" s="272"/>
      <c r="BV332" s="272"/>
      <c r="BW332" s="272"/>
      <c r="BX332" s="272"/>
      <c r="BY332" s="272"/>
      <c r="BZ332" s="272"/>
      <c r="CA332" s="272"/>
      <c r="CB332" s="272"/>
      <c r="CC332" s="272"/>
      <c r="CD332" s="272"/>
      <c r="CE332" s="272"/>
      <c r="CF332" s="272"/>
      <c r="CG332" s="272"/>
      <c r="CH332" s="272"/>
      <c r="CI332" s="272"/>
      <c r="CJ332" s="272"/>
      <c r="CK332" s="272"/>
      <c r="CL332" s="272"/>
      <c r="CM332" s="272"/>
      <c r="CN332" s="272"/>
      <c r="CO332" s="272"/>
      <c r="CP332" s="272"/>
      <c r="CQ332" s="272"/>
      <c r="CR332" s="272"/>
      <c r="CS332" s="272"/>
      <c r="CT332" s="272"/>
      <c r="CU332" s="272"/>
      <c r="CV332" s="272"/>
      <c r="CW332" s="272"/>
      <c r="CX332" s="272"/>
      <c r="CY332" s="272"/>
      <c r="CZ332" s="272"/>
      <c r="DA332" s="272"/>
      <c r="DB332" s="272"/>
      <c r="DC332" s="272"/>
      <c r="DD332" s="272"/>
      <c r="DE332" s="272"/>
      <c r="DF332" s="272"/>
      <c r="DG332" s="272"/>
      <c r="DH332" s="272"/>
      <c r="DI332" s="272"/>
      <c r="DJ332" s="272"/>
      <c r="DK332" s="272"/>
      <c r="DL332" s="272"/>
      <c r="DM332" s="272"/>
      <c r="DN332" s="272"/>
      <c r="DO332" s="272"/>
      <c r="DP332" s="272"/>
      <c r="DQ332" s="272"/>
      <c r="DR332" s="272"/>
      <c r="DS332" s="272"/>
      <c r="DT332" s="272"/>
      <c r="DU332" s="272"/>
      <c r="DV332" s="272"/>
      <c r="DW332" s="272"/>
      <c r="DX332" s="272"/>
      <c r="DY332" s="272"/>
      <c r="DZ332" s="272"/>
      <c r="EA332" s="272"/>
      <c r="EB332" s="272"/>
      <c r="EC332" s="272"/>
      <c r="ED332" s="272"/>
      <c r="EE332" s="272"/>
      <c r="EF332" s="272"/>
      <c r="EG332" s="272"/>
      <c r="EH332" s="272"/>
      <c r="EI332" s="272"/>
      <c r="EJ332" s="272"/>
      <c r="EK332" s="272"/>
      <c r="EL332" s="272"/>
      <c r="EM332" s="272"/>
      <c r="EN332" s="272"/>
      <c r="EO332" s="272"/>
      <c r="EP332" s="272"/>
      <c r="EQ332" s="272"/>
      <c r="ER332" s="272"/>
      <c r="ES332" s="272"/>
      <c r="ET332" s="272"/>
      <c r="EU332" s="272"/>
      <c r="EV332" s="272"/>
      <c r="EW332" s="272"/>
      <c r="EX332" s="272"/>
      <c r="EY332" s="272"/>
      <c r="EZ332" s="272"/>
      <c r="FA332" s="272"/>
      <c r="FB332" s="272"/>
      <c r="FC332" s="272"/>
      <c r="FD332" s="272"/>
      <c r="FE332" s="272"/>
      <c r="FF332" s="272"/>
      <c r="FG332" s="272"/>
      <c r="FH332" s="272"/>
      <c r="FI332" s="272"/>
      <c r="FJ332" s="272"/>
      <c r="FK332" s="272"/>
      <c r="FL332" s="272"/>
      <c r="FM332" s="272"/>
      <c r="FN332" s="272"/>
      <c r="FO332" s="272"/>
      <c r="FP332" s="272"/>
      <c r="FQ332" s="272"/>
      <c r="FR332" s="272"/>
      <c r="FS332" s="272"/>
      <c r="FT332" s="272"/>
      <c r="FU332" s="272"/>
      <c r="FV332" s="272"/>
      <c r="FW332" s="272"/>
      <c r="FX332" s="272"/>
      <c r="FY332" s="272"/>
      <c r="FZ332" s="272"/>
      <c r="GA332" s="272"/>
      <c r="GB332" s="272"/>
      <c r="GC332" s="272"/>
      <c r="GD332" s="272"/>
      <c r="GE332" s="272"/>
      <c r="GF332" s="272"/>
      <c r="GG332" s="272"/>
      <c r="GH332" s="272"/>
      <c r="GI332" s="272"/>
      <c r="GJ332" s="272"/>
      <c r="GK332" s="272"/>
      <c r="GL332" s="272"/>
      <c r="GM332" s="272"/>
      <c r="GN332" s="272"/>
      <c r="GO332" s="272"/>
      <c r="GP332" s="272"/>
      <c r="GQ332" s="272"/>
      <c r="GR332" s="272"/>
      <c r="GS332" s="272"/>
      <c r="GT332" s="272"/>
      <c r="GU332" s="272"/>
      <c r="GV332" s="272"/>
      <c r="GW332" s="272"/>
      <c r="GX332" s="272"/>
      <c r="GY332" s="272"/>
      <c r="GZ332" s="272"/>
      <c r="HA332" s="272"/>
      <c r="HB332" s="272"/>
      <c r="HC332" s="272"/>
      <c r="HD332" s="272"/>
      <c r="HE332" s="272"/>
      <c r="HF332" s="272"/>
      <c r="HG332" s="272"/>
      <c r="HH332" s="272"/>
      <c r="HI332" s="272"/>
      <c r="HJ332" s="272"/>
      <c r="HK332" s="272"/>
      <c r="HL332" s="272"/>
      <c r="HM332" s="272"/>
      <c r="HN332" s="272"/>
      <c r="HO332" s="272"/>
      <c r="HP332" s="272"/>
      <c r="HQ332" s="272"/>
      <c r="HR332" s="272"/>
      <c r="HS332" s="272"/>
      <c r="HT332" s="272"/>
      <c r="HU332" s="272"/>
      <c r="HV332" s="272"/>
      <c r="HW332" s="272"/>
      <c r="HX332" s="272"/>
      <c r="HY332" s="272"/>
      <c r="HZ332" s="272"/>
      <c r="IA332" s="272"/>
      <c r="IB332" s="272"/>
      <c r="IC332" s="272"/>
      <c r="ID332" s="272"/>
      <c r="IE332" s="272"/>
      <c r="IF332" s="272"/>
      <c r="IG332" s="272"/>
      <c r="IH332" s="272"/>
      <c r="II332" s="272"/>
      <c r="IJ332" s="272"/>
      <c r="IK332" s="272"/>
      <c r="IL332" s="272"/>
      <c r="IM332" s="272"/>
      <c r="IN332" s="272"/>
      <c r="IO332" s="272"/>
      <c r="IP332" s="272"/>
      <c r="IQ332" s="272"/>
      <c r="IR332" s="272"/>
      <c r="IS332" s="272"/>
      <c r="IT332" s="272"/>
      <c r="IU332" s="272"/>
      <c r="IV332" s="272"/>
    </row>
    <row r="333" spans="1:256" s="251" customFormat="1" ht="13" customHeight="1">
      <c r="A333" s="82" t="s">
        <v>589</v>
      </c>
      <c r="B333" s="63">
        <v>3.3</v>
      </c>
      <c r="C333" s="63" t="s">
        <v>18</v>
      </c>
      <c r="D333" s="63">
        <v>2</v>
      </c>
      <c r="E333" s="63">
        <v>1.0516666699999999</v>
      </c>
      <c r="F333" s="63">
        <v>0.74828675</v>
      </c>
      <c r="G333" s="63">
        <v>12</v>
      </c>
      <c r="H333" s="82">
        <v>1</v>
      </c>
      <c r="I333" s="82"/>
      <c r="J333" s="246" t="s">
        <v>385</v>
      </c>
      <c r="K333" s="251">
        <f t="shared" ref="K333:Q333" si="34">AVERAGE(B335:B337)</f>
        <v>4.1499999999999995</v>
      </c>
      <c r="L333" s="251">
        <f t="shared" si="34"/>
        <v>5.7833333333333341</v>
      </c>
      <c r="M333" s="246">
        <f t="shared" si="34"/>
        <v>2.3333333333333335</v>
      </c>
      <c r="N333" s="251">
        <f t="shared" si="34"/>
        <v>1.4537037033333331</v>
      </c>
      <c r="O333" s="251">
        <f t="shared" si="34"/>
        <v>1.1538352266666667</v>
      </c>
      <c r="P333" s="251">
        <f t="shared" si="34"/>
        <v>19.666666666666668</v>
      </c>
      <c r="Q333" s="246">
        <f t="shared" si="34"/>
        <v>5.666666666666667</v>
      </c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  <c r="AH333" s="82"/>
      <c r="AI333" s="82"/>
      <c r="AJ333" s="82"/>
      <c r="AK333" s="82"/>
      <c r="AL333" s="82"/>
      <c r="AM333" s="82"/>
      <c r="AN333" s="82"/>
      <c r="AO333" s="82"/>
      <c r="AP333" s="82"/>
      <c r="AQ333" s="82"/>
      <c r="AR333" s="82"/>
      <c r="AS333" s="82"/>
      <c r="AT333" s="82"/>
      <c r="AU333" s="82"/>
      <c r="AV333" s="82"/>
      <c r="AW333" s="82"/>
      <c r="AX333" s="82"/>
      <c r="AY333" s="82"/>
      <c r="AZ333" s="82"/>
      <c r="BA333" s="82"/>
      <c r="BB333" s="82"/>
      <c r="BC333" s="82"/>
      <c r="BD333" s="82"/>
      <c r="BE333" s="82"/>
      <c r="BF333" s="82"/>
      <c r="BG333" s="82"/>
      <c r="BH333" s="82"/>
      <c r="BI333" s="82"/>
      <c r="BJ333" s="82"/>
      <c r="BK333" s="82"/>
      <c r="BL333" s="82"/>
      <c r="BM333" s="82"/>
      <c r="BN333" s="82"/>
      <c r="BO333" s="82"/>
      <c r="BP333" s="82"/>
      <c r="BQ333" s="82"/>
      <c r="BR333" s="82"/>
      <c r="BS333" s="82"/>
      <c r="BT333" s="82"/>
      <c r="BU333" s="82"/>
      <c r="BV333" s="82"/>
      <c r="BW333" s="82"/>
      <c r="BX333" s="82"/>
      <c r="BY333" s="82"/>
      <c r="BZ333" s="82"/>
      <c r="CA333" s="82"/>
      <c r="CB333" s="82"/>
      <c r="CC333" s="82"/>
      <c r="CD333" s="82"/>
      <c r="CE333" s="82"/>
      <c r="CF333" s="82"/>
      <c r="CG333" s="82"/>
      <c r="CH333" s="82"/>
      <c r="CI333" s="82"/>
      <c r="CJ333" s="82"/>
      <c r="CK333" s="82"/>
      <c r="CL333" s="82"/>
      <c r="CM333" s="82"/>
      <c r="CN333" s="82"/>
      <c r="CO333" s="82"/>
      <c r="CP333" s="82"/>
      <c r="CQ333" s="82"/>
      <c r="CR333" s="82"/>
      <c r="CS333" s="82"/>
      <c r="CT333" s="82"/>
      <c r="CU333" s="82"/>
      <c r="CV333" s="82"/>
      <c r="CW333" s="82"/>
      <c r="CX333" s="82"/>
      <c r="CY333" s="82"/>
      <c r="CZ333" s="82"/>
      <c r="DA333" s="82"/>
      <c r="DB333" s="82"/>
      <c r="DC333" s="82"/>
      <c r="DD333" s="82"/>
      <c r="DE333" s="82"/>
      <c r="DF333" s="82"/>
      <c r="DG333" s="82"/>
      <c r="DH333" s="82"/>
      <c r="DI333" s="82"/>
      <c r="DJ333" s="82"/>
      <c r="DK333" s="82"/>
      <c r="DL333" s="82"/>
      <c r="DM333" s="82"/>
      <c r="DN333" s="82"/>
      <c r="DO333" s="82"/>
      <c r="DP333" s="82"/>
      <c r="DQ333" s="82"/>
      <c r="DR333" s="82"/>
      <c r="DS333" s="82"/>
      <c r="DT333" s="82"/>
      <c r="DU333" s="82"/>
      <c r="DV333" s="82"/>
      <c r="DW333" s="82"/>
      <c r="DX333" s="82"/>
      <c r="DY333" s="82"/>
      <c r="DZ333" s="82"/>
      <c r="EA333" s="82"/>
      <c r="EB333" s="82"/>
      <c r="EC333" s="82"/>
      <c r="ED333" s="82"/>
      <c r="EE333" s="82"/>
      <c r="EF333" s="82"/>
      <c r="EG333" s="82"/>
      <c r="EH333" s="82"/>
      <c r="EI333" s="82"/>
      <c r="EJ333" s="82"/>
      <c r="EK333" s="82"/>
      <c r="EL333" s="82"/>
      <c r="EM333" s="82"/>
      <c r="EN333" s="82"/>
      <c r="EO333" s="82"/>
      <c r="EP333" s="82"/>
      <c r="EQ333" s="82"/>
      <c r="ER333" s="82"/>
      <c r="ES333" s="82"/>
      <c r="ET333" s="82"/>
      <c r="EU333" s="82"/>
      <c r="EV333" s="82"/>
      <c r="EW333" s="82"/>
      <c r="EX333" s="82"/>
      <c r="EY333" s="82"/>
      <c r="EZ333" s="82"/>
      <c r="FA333" s="82"/>
      <c r="FB333" s="82"/>
      <c r="FC333" s="82"/>
      <c r="FD333" s="82"/>
      <c r="FE333" s="82"/>
      <c r="FF333" s="82"/>
      <c r="FG333" s="82"/>
      <c r="FH333" s="82"/>
      <c r="FI333" s="82"/>
      <c r="FJ333" s="82"/>
      <c r="FK333" s="82"/>
      <c r="FL333" s="82"/>
      <c r="FM333" s="82"/>
      <c r="FN333" s="82"/>
      <c r="FO333" s="82"/>
      <c r="FP333" s="82"/>
      <c r="FQ333" s="82"/>
      <c r="FR333" s="82"/>
      <c r="FS333" s="82"/>
      <c r="FT333" s="82"/>
      <c r="FU333" s="82"/>
      <c r="FV333" s="82"/>
      <c r="FW333" s="82"/>
      <c r="FX333" s="82"/>
      <c r="FY333" s="82"/>
      <c r="FZ333" s="82"/>
      <c r="GA333" s="82"/>
      <c r="GB333" s="82"/>
      <c r="GC333" s="82"/>
      <c r="GD333" s="82"/>
      <c r="GE333" s="82"/>
      <c r="GF333" s="82"/>
      <c r="GG333" s="82"/>
      <c r="GH333" s="82"/>
      <c r="GI333" s="82"/>
      <c r="GJ333" s="82"/>
      <c r="GK333" s="82"/>
      <c r="GL333" s="82"/>
      <c r="GM333" s="82"/>
      <c r="GN333" s="82"/>
      <c r="GO333" s="82"/>
      <c r="GP333" s="82"/>
      <c r="GQ333" s="82"/>
      <c r="GR333" s="82"/>
      <c r="GS333" s="82"/>
      <c r="GT333" s="82"/>
      <c r="GU333" s="82"/>
      <c r="GV333" s="82"/>
      <c r="GW333" s="82"/>
      <c r="GX333" s="82"/>
      <c r="GY333" s="82"/>
      <c r="GZ333" s="82"/>
      <c r="HA333" s="82"/>
      <c r="HB333" s="82"/>
      <c r="HC333" s="82"/>
      <c r="HD333" s="82"/>
      <c r="HE333" s="82"/>
      <c r="HF333" s="82"/>
      <c r="HG333" s="82"/>
      <c r="HH333" s="82"/>
      <c r="HI333" s="82"/>
      <c r="HJ333" s="82"/>
      <c r="HK333" s="82"/>
      <c r="HL333" s="82"/>
      <c r="HM333" s="82"/>
      <c r="HN333" s="82"/>
      <c r="HO333" s="82"/>
      <c r="HP333" s="82"/>
      <c r="HQ333" s="82"/>
      <c r="HR333" s="82"/>
      <c r="HS333" s="82"/>
      <c r="HT333" s="82"/>
      <c r="HU333" s="82"/>
      <c r="HV333" s="82"/>
      <c r="HW333" s="82"/>
      <c r="HX333" s="82"/>
      <c r="HY333" s="82"/>
      <c r="HZ333" s="82"/>
      <c r="IA333" s="82"/>
      <c r="IB333" s="82"/>
      <c r="IC333" s="82"/>
      <c r="ID333" s="82"/>
      <c r="IE333" s="82"/>
      <c r="IF333" s="82"/>
      <c r="IG333" s="82"/>
      <c r="IH333" s="82"/>
      <c r="II333" s="82"/>
      <c r="IJ333" s="82"/>
      <c r="IK333" s="82"/>
      <c r="IL333" s="82"/>
      <c r="IM333" s="82"/>
      <c r="IN333" s="82"/>
      <c r="IO333" s="82"/>
      <c r="IP333" s="82"/>
      <c r="IQ333" s="82"/>
      <c r="IR333" s="82"/>
      <c r="IS333" s="82"/>
      <c r="IT333" s="82"/>
      <c r="IU333" s="82"/>
      <c r="IV333" s="82"/>
    </row>
    <row r="334" spans="1:256" s="251" customFormat="1" ht="13" customHeight="1">
      <c r="A334" s="82" t="s">
        <v>13</v>
      </c>
      <c r="B334" s="63">
        <v>11</v>
      </c>
      <c r="C334" s="63">
        <v>14</v>
      </c>
      <c r="D334" s="63">
        <v>2</v>
      </c>
      <c r="E334" s="82">
        <v>1.1000000000000001</v>
      </c>
      <c r="F334" s="63">
        <v>1.3904382621603799</v>
      </c>
      <c r="G334" s="82">
        <v>15</v>
      </c>
      <c r="H334" s="63">
        <v>1</v>
      </c>
      <c r="I334" s="246"/>
      <c r="J334" s="82" t="s">
        <v>587</v>
      </c>
      <c r="K334" s="246">
        <f t="shared" ref="K334:Q334" si="35">AVERAGE(B338:B339)</f>
        <v>4.55</v>
      </c>
      <c r="L334" s="246">
        <f t="shared" si="35"/>
        <v>8.5</v>
      </c>
      <c r="M334" s="246">
        <f t="shared" si="35"/>
        <v>1.5</v>
      </c>
      <c r="N334" s="246">
        <f t="shared" si="35"/>
        <v>1.0263888904999998</v>
      </c>
      <c r="O334" s="246">
        <f t="shared" si="35"/>
        <v>0.74828675</v>
      </c>
      <c r="P334" s="246">
        <f t="shared" si="35"/>
        <v>8.5</v>
      </c>
      <c r="Q334" s="246">
        <f t="shared" si="35"/>
        <v>4.5</v>
      </c>
      <c r="R334" s="246"/>
      <c r="U334" s="246"/>
      <c r="Y334" s="246"/>
      <c r="AC334" s="246"/>
      <c r="AG334" s="246"/>
      <c r="AK334" s="246"/>
      <c r="AO334" s="246"/>
      <c r="AS334" s="246"/>
      <c r="AW334" s="246"/>
      <c r="BA334" s="246"/>
      <c r="BE334" s="246"/>
      <c r="BI334" s="246"/>
      <c r="BM334" s="246"/>
      <c r="BQ334" s="246"/>
      <c r="BU334" s="246"/>
      <c r="BY334" s="246"/>
      <c r="CC334" s="246"/>
      <c r="CG334" s="246"/>
      <c r="CK334" s="246"/>
      <c r="CO334" s="246"/>
      <c r="CS334" s="246"/>
      <c r="CW334" s="246"/>
      <c r="DA334" s="246"/>
      <c r="DE334" s="246"/>
      <c r="DI334" s="246"/>
      <c r="DM334" s="246"/>
      <c r="DQ334" s="246"/>
      <c r="DU334" s="246"/>
      <c r="DY334" s="246"/>
      <c r="EC334" s="246"/>
      <c r="EG334" s="246"/>
      <c r="EK334" s="246"/>
      <c r="EO334" s="246"/>
      <c r="ES334" s="246"/>
      <c r="EW334" s="246"/>
      <c r="FA334" s="246"/>
      <c r="FE334" s="246"/>
      <c r="FI334" s="246"/>
      <c r="FM334" s="246"/>
      <c r="FQ334" s="246"/>
      <c r="FU334" s="246"/>
      <c r="FY334" s="246"/>
      <c r="GC334" s="246"/>
      <c r="GG334" s="246"/>
      <c r="GK334" s="246"/>
      <c r="GO334" s="246"/>
      <c r="GS334" s="246"/>
      <c r="GW334" s="246"/>
      <c r="HA334" s="246"/>
      <c r="HE334" s="246"/>
      <c r="HI334" s="246"/>
      <c r="HM334" s="246"/>
      <c r="HQ334" s="246"/>
      <c r="HU334" s="246"/>
      <c r="HY334" s="246"/>
      <c r="IC334" s="246"/>
      <c r="IG334" s="246"/>
      <c r="IK334" s="246"/>
      <c r="IO334" s="246"/>
      <c r="IS334" s="246"/>
    </row>
    <row r="335" spans="1:256" s="251" customFormat="1" ht="13" customHeight="1">
      <c r="A335" s="246" t="s">
        <v>385</v>
      </c>
      <c r="B335" s="251">
        <v>4.0999999999999996</v>
      </c>
      <c r="C335" s="251">
        <v>4.7</v>
      </c>
      <c r="D335" s="251">
        <v>2</v>
      </c>
      <c r="E335" s="251">
        <v>1.3333333000000001</v>
      </c>
      <c r="F335" s="251">
        <v>1.1896018399999999</v>
      </c>
      <c r="G335" s="251">
        <v>16</v>
      </c>
      <c r="H335" s="246">
        <v>15</v>
      </c>
      <c r="I335" s="246"/>
      <c r="J335" s="272" t="s">
        <v>525</v>
      </c>
      <c r="K335" s="246">
        <f t="shared" ref="K335:Q335" si="36">AVERAGE(B340:B345)</f>
        <v>2.5</v>
      </c>
      <c r="L335" s="246">
        <f t="shared" si="36"/>
        <v>4.95</v>
      </c>
      <c r="M335" s="246">
        <f t="shared" si="36"/>
        <v>2.3333333333333335</v>
      </c>
      <c r="N335" s="246">
        <f t="shared" si="36"/>
        <v>1.3355555556666667</v>
      </c>
      <c r="O335" s="246">
        <f t="shared" si="36"/>
        <v>1.310158645</v>
      </c>
      <c r="P335" s="246">
        <f t="shared" si="36"/>
        <v>14</v>
      </c>
      <c r="Q335" s="246">
        <f t="shared" si="36"/>
        <v>1.8333333333333333</v>
      </c>
      <c r="R335" s="246"/>
      <c r="S335" s="246"/>
      <c r="T335" s="246"/>
      <c r="U335" s="246"/>
      <c r="V335" s="246"/>
      <c r="W335" s="246"/>
      <c r="X335" s="246"/>
      <c r="Y335" s="246"/>
      <c r="Z335" s="246"/>
      <c r="AA335" s="246"/>
      <c r="AB335" s="246"/>
      <c r="AC335" s="246"/>
      <c r="AD335" s="246"/>
      <c r="AE335" s="246"/>
      <c r="AF335" s="246"/>
      <c r="AG335" s="246"/>
      <c r="AH335" s="246"/>
      <c r="AI335" s="246"/>
      <c r="AJ335" s="246"/>
      <c r="AK335" s="246"/>
      <c r="AL335" s="246"/>
      <c r="AM335" s="246"/>
      <c r="AN335" s="246"/>
      <c r="AO335" s="246"/>
      <c r="AP335" s="246"/>
      <c r="AQ335" s="246"/>
      <c r="AR335" s="246"/>
      <c r="AS335" s="246"/>
      <c r="AT335" s="246"/>
      <c r="AU335" s="246"/>
      <c r="AV335" s="246"/>
      <c r="AW335" s="246"/>
      <c r="AX335" s="246"/>
      <c r="AY335" s="246"/>
      <c r="AZ335" s="246"/>
      <c r="BA335" s="246"/>
      <c r="BB335" s="246"/>
      <c r="BC335" s="246"/>
      <c r="BD335" s="246"/>
      <c r="BE335" s="246"/>
      <c r="BF335" s="246"/>
      <c r="BG335" s="246"/>
      <c r="BH335" s="246"/>
      <c r="BI335" s="246"/>
      <c r="BJ335" s="246"/>
      <c r="BK335" s="246"/>
      <c r="BL335" s="246"/>
      <c r="BM335" s="246"/>
      <c r="BN335" s="246"/>
      <c r="BO335" s="246"/>
      <c r="BP335" s="246"/>
      <c r="BQ335" s="246"/>
      <c r="BR335" s="246"/>
      <c r="BS335" s="246"/>
      <c r="BT335" s="246"/>
      <c r="BU335" s="246"/>
      <c r="BV335" s="246"/>
      <c r="BW335" s="246"/>
      <c r="BX335" s="246"/>
      <c r="BY335" s="246"/>
      <c r="BZ335" s="246"/>
      <c r="CA335" s="246"/>
      <c r="CB335" s="246"/>
      <c r="CC335" s="246"/>
      <c r="CD335" s="246"/>
      <c r="CE335" s="246"/>
      <c r="CF335" s="246"/>
      <c r="CG335" s="246"/>
      <c r="CH335" s="246"/>
      <c r="CI335" s="246"/>
      <c r="CJ335" s="246"/>
      <c r="CK335" s="246"/>
      <c r="CL335" s="246"/>
      <c r="CM335" s="246"/>
      <c r="CN335" s="246"/>
      <c r="CO335" s="246"/>
      <c r="CP335" s="246"/>
      <c r="CQ335" s="246"/>
      <c r="CR335" s="246"/>
      <c r="CS335" s="246"/>
      <c r="CT335" s="246"/>
      <c r="CU335" s="246"/>
      <c r="CV335" s="246"/>
      <c r="CW335" s="246"/>
      <c r="CX335" s="246"/>
      <c r="CY335" s="246"/>
      <c r="CZ335" s="246"/>
      <c r="DA335" s="246"/>
      <c r="DB335" s="246"/>
      <c r="DC335" s="246"/>
      <c r="DD335" s="246"/>
      <c r="DE335" s="246"/>
      <c r="DF335" s="246"/>
      <c r="DG335" s="246"/>
      <c r="DH335" s="246"/>
      <c r="DI335" s="246"/>
      <c r="DJ335" s="246"/>
      <c r="DK335" s="246"/>
      <c r="DL335" s="246"/>
      <c r="DM335" s="246"/>
      <c r="DN335" s="246"/>
      <c r="DO335" s="246"/>
      <c r="DP335" s="246"/>
      <c r="DQ335" s="246"/>
      <c r="DR335" s="246"/>
      <c r="DS335" s="246"/>
      <c r="DT335" s="246"/>
      <c r="DU335" s="246"/>
      <c r="DV335" s="246"/>
      <c r="DW335" s="246"/>
      <c r="DX335" s="246"/>
      <c r="DY335" s="246"/>
      <c r="DZ335" s="246"/>
      <c r="EA335" s="246"/>
      <c r="EB335" s="246"/>
      <c r="EC335" s="246"/>
      <c r="ED335" s="246"/>
      <c r="EE335" s="246"/>
      <c r="EF335" s="246"/>
      <c r="EG335" s="246"/>
      <c r="EH335" s="246"/>
      <c r="EI335" s="246"/>
      <c r="EJ335" s="246"/>
      <c r="EK335" s="246"/>
      <c r="EL335" s="246"/>
      <c r="EM335" s="246"/>
      <c r="EN335" s="246"/>
      <c r="EO335" s="246"/>
      <c r="EP335" s="246"/>
      <c r="EQ335" s="246"/>
      <c r="ER335" s="246"/>
      <c r="ES335" s="246"/>
      <c r="ET335" s="246"/>
      <c r="EU335" s="246"/>
      <c r="EV335" s="246"/>
      <c r="EW335" s="246"/>
      <c r="EX335" s="246"/>
      <c r="EY335" s="246"/>
      <c r="EZ335" s="246"/>
      <c r="FA335" s="246"/>
      <c r="FB335" s="246"/>
      <c r="FC335" s="246"/>
      <c r="FD335" s="246"/>
      <c r="FE335" s="246"/>
      <c r="FF335" s="246"/>
      <c r="FG335" s="246"/>
      <c r="FH335" s="246"/>
      <c r="FI335" s="246"/>
      <c r="FJ335" s="246"/>
      <c r="FK335" s="246"/>
      <c r="FL335" s="246"/>
      <c r="FM335" s="246"/>
      <c r="FN335" s="246"/>
      <c r="FO335" s="246"/>
      <c r="FP335" s="246"/>
      <c r="FQ335" s="246"/>
      <c r="FR335" s="246"/>
      <c r="FS335" s="246"/>
      <c r="FT335" s="246"/>
      <c r="FU335" s="246"/>
      <c r="FV335" s="246"/>
      <c r="FW335" s="246"/>
      <c r="FX335" s="246"/>
      <c r="FY335" s="246"/>
      <c r="FZ335" s="246"/>
      <c r="GA335" s="246"/>
      <c r="GB335" s="246"/>
      <c r="GC335" s="246"/>
      <c r="GD335" s="246"/>
      <c r="GE335" s="246"/>
      <c r="GF335" s="246"/>
      <c r="GG335" s="246"/>
      <c r="GH335" s="246"/>
      <c r="GI335" s="246"/>
      <c r="GJ335" s="246"/>
      <c r="GK335" s="246"/>
      <c r="GL335" s="246"/>
      <c r="GM335" s="246"/>
      <c r="GN335" s="246"/>
      <c r="GO335" s="246"/>
      <c r="GP335" s="246"/>
      <c r="GQ335" s="246"/>
      <c r="GR335" s="246"/>
      <c r="GS335" s="246"/>
      <c r="GT335" s="246"/>
      <c r="GU335" s="246"/>
      <c r="GV335" s="246"/>
      <c r="GW335" s="246"/>
      <c r="GX335" s="246"/>
      <c r="GY335" s="246"/>
      <c r="GZ335" s="246"/>
      <c r="HA335" s="246"/>
      <c r="HB335" s="246"/>
      <c r="HC335" s="246"/>
      <c r="HD335" s="246"/>
      <c r="HE335" s="246"/>
      <c r="HF335" s="246"/>
      <c r="HG335" s="246"/>
      <c r="HH335" s="246"/>
      <c r="HI335" s="246"/>
      <c r="HJ335" s="246"/>
      <c r="HK335" s="246"/>
      <c r="HL335" s="246"/>
      <c r="HM335" s="246"/>
      <c r="HN335" s="246"/>
      <c r="HO335" s="246"/>
      <c r="HP335" s="246"/>
      <c r="HQ335" s="246"/>
      <c r="HR335" s="246"/>
      <c r="HS335" s="246"/>
      <c r="HT335" s="246"/>
      <c r="HU335" s="246"/>
      <c r="HV335" s="246"/>
      <c r="HW335" s="246"/>
      <c r="HX335" s="246"/>
      <c r="HY335" s="246"/>
      <c r="HZ335" s="246"/>
      <c r="IA335" s="246"/>
      <c r="IB335" s="246"/>
      <c r="IC335" s="246"/>
      <c r="ID335" s="246"/>
      <c r="IE335" s="246"/>
      <c r="IF335" s="246"/>
      <c r="IG335" s="246"/>
      <c r="IH335" s="246"/>
      <c r="II335" s="246"/>
      <c r="IJ335" s="246"/>
      <c r="IK335" s="246"/>
      <c r="IL335" s="246"/>
      <c r="IM335" s="246"/>
      <c r="IN335" s="246"/>
      <c r="IO335" s="246"/>
      <c r="IP335" s="246"/>
      <c r="IQ335" s="246"/>
      <c r="IR335" s="246"/>
      <c r="IS335" s="246"/>
      <c r="IT335" s="246"/>
      <c r="IU335" s="246"/>
      <c r="IV335" s="246"/>
    </row>
    <row r="336" spans="1:256" s="251" customFormat="1" ht="13" customHeight="1">
      <c r="A336" s="246" t="s">
        <v>385</v>
      </c>
      <c r="B336" s="251">
        <v>3.85</v>
      </c>
      <c r="C336" s="251">
        <v>6.35</v>
      </c>
      <c r="D336" s="251">
        <v>3</v>
      </c>
      <c r="E336" s="251">
        <v>1.36111111</v>
      </c>
      <c r="F336" s="251">
        <v>1.3427670300000001</v>
      </c>
      <c r="G336" s="251">
        <v>26</v>
      </c>
      <c r="H336" s="246">
        <v>1</v>
      </c>
      <c r="I336" s="246"/>
      <c r="J336" s="270" t="s">
        <v>459</v>
      </c>
      <c r="K336" s="246">
        <f t="shared" ref="K336:Q336" si="37">AVERAGE(B346:B347)</f>
        <v>2.4000000000000004</v>
      </c>
      <c r="L336" s="246">
        <f t="shared" si="37"/>
        <v>4</v>
      </c>
      <c r="M336" s="246">
        <f t="shared" si="37"/>
        <v>2.5</v>
      </c>
      <c r="N336" s="246">
        <f t="shared" si="37"/>
        <v>1.2106944445000001</v>
      </c>
      <c r="O336" s="246">
        <f t="shared" si="37"/>
        <v>1.2880219049999999</v>
      </c>
      <c r="P336" s="246">
        <f t="shared" si="37"/>
        <v>15</v>
      </c>
      <c r="Q336" s="246">
        <f t="shared" si="37"/>
        <v>1.5</v>
      </c>
      <c r="R336" s="246"/>
      <c r="S336" s="246"/>
      <c r="T336" s="246"/>
      <c r="U336" s="246"/>
      <c r="V336" s="246"/>
      <c r="W336" s="246"/>
      <c r="X336" s="246"/>
      <c r="Y336" s="246"/>
      <c r="Z336" s="246"/>
      <c r="AA336" s="246"/>
      <c r="AB336" s="246"/>
      <c r="AC336" s="246"/>
      <c r="AD336" s="246"/>
      <c r="AE336" s="246"/>
      <c r="AF336" s="246"/>
      <c r="AG336" s="246"/>
      <c r="AH336" s="246"/>
      <c r="AI336" s="246"/>
      <c r="AJ336" s="246"/>
      <c r="AK336" s="246"/>
      <c r="AL336" s="246"/>
      <c r="AM336" s="246"/>
      <c r="AN336" s="246"/>
      <c r="AO336" s="246"/>
      <c r="AP336" s="246"/>
      <c r="AQ336" s="246"/>
      <c r="AR336" s="246"/>
      <c r="AS336" s="246"/>
      <c r="AT336" s="246"/>
      <c r="AU336" s="246"/>
      <c r="AV336" s="246"/>
      <c r="AW336" s="246"/>
      <c r="AX336" s="246"/>
      <c r="AY336" s="246"/>
      <c r="AZ336" s="246"/>
      <c r="BA336" s="246"/>
      <c r="BB336" s="246"/>
      <c r="BC336" s="246"/>
      <c r="BD336" s="246"/>
      <c r="BE336" s="246"/>
      <c r="BF336" s="246"/>
      <c r="BG336" s="246"/>
      <c r="BH336" s="246"/>
      <c r="BI336" s="246"/>
      <c r="BJ336" s="246"/>
      <c r="BK336" s="246"/>
      <c r="BL336" s="246"/>
      <c r="BM336" s="246"/>
      <c r="BN336" s="246"/>
      <c r="BO336" s="246"/>
      <c r="BP336" s="246"/>
      <c r="BQ336" s="246"/>
      <c r="BR336" s="246"/>
      <c r="BS336" s="246"/>
      <c r="BT336" s="246"/>
      <c r="BU336" s="246"/>
      <c r="BV336" s="246"/>
      <c r="BW336" s="246"/>
      <c r="BX336" s="246"/>
      <c r="BY336" s="246"/>
      <c r="BZ336" s="246"/>
      <c r="CA336" s="246"/>
      <c r="CB336" s="246"/>
      <c r="CC336" s="246"/>
      <c r="CD336" s="246"/>
      <c r="CE336" s="246"/>
      <c r="CF336" s="246"/>
      <c r="CG336" s="246"/>
      <c r="CH336" s="246"/>
      <c r="CI336" s="246"/>
      <c r="CJ336" s="246"/>
      <c r="CK336" s="246"/>
      <c r="CL336" s="246"/>
      <c r="CM336" s="246"/>
      <c r="CN336" s="246"/>
      <c r="CO336" s="246"/>
      <c r="CP336" s="246"/>
      <c r="CQ336" s="246"/>
      <c r="CR336" s="246"/>
      <c r="CS336" s="246"/>
      <c r="CT336" s="246"/>
      <c r="CU336" s="246"/>
      <c r="CV336" s="246"/>
      <c r="CW336" s="246"/>
      <c r="CX336" s="246"/>
      <c r="CY336" s="246"/>
      <c r="CZ336" s="246"/>
      <c r="DA336" s="246"/>
      <c r="DB336" s="246"/>
      <c r="DC336" s="246"/>
      <c r="DD336" s="246"/>
      <c r="DE336" s="246"/>
      <c r="DF336" s="246"/>
      <c r="DG336" s="246"/>
      <c r="DH336" s="246"/>
      <c r="DI336" s="246"/>
      <c r="DJ336" s="246"/>
      <c r="DK336" s="246"/>
      <c r="DL336" s="246"/>
      <c r="DM336" s="246"/>
      <c r="DN336" s="246"/>
      <c r="DO336" s="246"/>
      <c r="DP336" s="246"/>
      <c r="DQ336" s="246"/>
      <c r="DR336" s="246"/>
      <c r="DS336" s="246"/>
      <c r="DT336" s="246"/>
      <c r="DU336" s="246"/>
      <c r="DV336" s="246"/>
      <c r="DW336" s="246"/>
      <c r="DX336" s="246"/>
      <c r="DY336" s="246"/>
      <c r="DZ336" s="246"/>
      <c r="EA336" s="246"/>
      <c r="EB336" s="246"/>
      <c r="EC336" s="246"/>
      <c r="ED336" s="246"/>
      <c r="EE336" s="246"/>
      <c r="EF336" s="246"/>
      <c r="EG336" s="246"/>
      <c r="EH336" s="246"/>
      <c r="EI336" s="246"/>
      <c r="EJ336" s="246"/>
      <c r="EK336" s="246"/>
      <c r="EL336" s="246"/>
      <c r="EM336" s="246"/>
      <c r="EN336" s="246"/>
      <c r="EO336" s="246"/>
      <c r="EP336" s="246"/>
      <c r="EQ336" s="246"/>
      <c r="ER336" s="246"/>
      <c r="ES336" s="246"/>
      <c r="ET336" s="246"/>
      <c r="EU336" s="246"/>
      <c r="EV336" s="246"/>
      <c r="EW336" s="246"/>
      <c r="EX336" s="246"/>
      <c r="EY336" s="246"/>
      <c r="EZ336" s="246"/>
      <c r="FA336" s="246"/>
      <c r="FB336" s="246"/>
      <c r="FC336" s="246"/>
      <c r="FD336" s="246"/>
      <c r="FE336" s="246"/>
      <c r="FF336" s="246"/>
      <c r="FG336" s="246"/>
      <c r="FH336" s="246"/>
      <c r="FI336" s="246"/>
      <c r="FJ336" s="246"/>
      <c r="FK336" s="246"/>
      <c r="FL336" s="246"/>
      <c r="FM336" s="246"/>
      <c r="FN336" s="246"/>
      <c r="FO336" s="246"/>
      <c r="FP336" s="246"/>
      <c r="FQ336" s="246"/>
      <c r="FR336" s="246"/>
      <c r="FS336" s="246"/>
      <c r="FT336" s="246"/>
      <c r="FU336" s="246"/>
      <c r="FV336" s="246"/>
      <c r="FW336" s="246"/>
      <c r="FX336" s="246"/>
      <c r="FY336" s="246"/>
      <c r="FZ336" s="246"/>
      <c r="GA336" s="246"/>
      <c r="GB336" s="246"/>
      <c r="GC336" s="246"/>
      <c r="GD336" s="246"/>
      <c r="GE336" s="246"/>
      <c r="GF336" s="246"/>
      <c r="GG336" s="246"/>
      <c r="GH336" s="246"/>
      <c r="GI336" s="246"/>
      <c r="GJ336" s="246"/>
      <c r="GK336" s="246"/>
      <c r="GL336" s="246"/>
      <c r="GM336" s="246"/>
      <c r="GN336" s="246"/>
      <c r="GO336" s="246"/>
      <c r="GP336" s="246"/>
      <c r="GQ336" s="246"/>
      <c r="GR336" s="246"/>
      <c r="GS336" s="246"/>
      <c r="GT336" s="246"/>
      <c r="GU336" s="246"/>
      <c r="GV336" s="246"/>
      <c r="GW336" s="246"/>
      <c r="GX336" s="246"/>
      <c r="GY336" s="246"/>
      <c r="GZ336" s="246"/>
      <c r="HA336" s="246"/>
      <c r="HB336" s="246"/>
      <c r="HC336" s="246"/>
      <c r="HD336" s="246"/>
      <c r="HE336" s="246"/>
      <c r="HF336" s="246"/>
      <c r="HG336" s="246"/>
      <c r="HH336" s="246"/>
      <c r="HI336" s="246"/>
      <c r="HJ336" s="246"/>
      <c r="HK336" s="246"/>
      <c r="HL336" s="246"/>
      <c r="HM336" s="246"/>
      <c r="HN336" s="246"/>
      <c r="HO336" s="246"/>
      <c r="HP336" s="246"/>
      <c r="HQ336" s="246"/>
      <c r="HR336" s="246"/>
      <c r="HS336" s="246"/>
      <c r="HT336" s="246"/>
      <c r="HU336" s="246"/>
      <c r="HV336" s="246"/>
      <c r="HW336" s="246"/>
      <c r="HX336" s="246"/>
      <c r="HY336" s="246"/>
      <c r="HZ336" s="246"/>
      <c r="IA336" s="246"/>
      <c r="IB336" s="246"/>
      <c r="IC336" s="246"/>
      <c r="ID336" s="246"/>
      <c r="IE336" s="246"/>
      <c r="IF336" s="246"/>
      <c r="IG336" s="246"/>
      <c r="IH336" s="246"/>
      <c r="II336" s="246"/>
      <c r="IJ336" s="246"/>
      <c r="IK336" s="246"/>
      <c r="IL336" s="246"/>
      <c r="IM336" s="246"/>
      <c r="IN336" s="246"/>
      <c r="IO336" s="246"/>
      <c r="IP336" s="246"/>
      <c r="IQ336" s="246"/>
      <c r="IR336" s="246"/>
      <c r="IS336" s="246"/>
      <c r="IT336" s="246"/>
      <c r="IU336" s="246"/>
      <c r="IV336" s="246"/>
    </row>
    <row r="337" spans="1:256" s="251" customFormat="1" ht="13" customHeight="1">
      <c r="A337" s="246" t="s">
        <v>385</v>
      </c>
      <c r="B337" s="251">
        <v>4.5</v>
      </c>
      <c r="C337" s="251">
        <v>6.3</v>
      </c>
      <c r="D337" s="251">
        <v>2</v>
      </c>
      <c r="E337" s="251">
        <v>1.6666666999999999</v>
      </c>
      <c r="F337" s="251">
        <v>0.92913681000000004</v>
      </c>
      <c r="G337" s="251">
        <v>17</v>
      </c>
      <c r="H337" s="246">
        <v>1</v>
      </c>
      <c r="I337" s="246"/>
      <c r="J337" s="266" t="s">
        <v>491</v>
      </c>
      <c r="K337" s="268">
        <f t="shared" ref="K337:Q337" si="38">AVERAGE(B348:B349)</f>
        <v>2.0499999999999998</v>
      </c>
      <c r="L337" s="268">
        <f t="shared" si="38"/>
        <v>3</v>
      </c>
      <c r="M337" s="268">
        <f t="shared" si="38"/>
        <v>2</v>
      </c>
      <c r="N337" s="268">
        <f t="shared" si="38"/>
        <v>1.2363888885000001</v>
      </c>
      <c r="O337" s="268">
        <f t="shared" si="38"/>
        <v>1.0482123999999999</v>
      </c>
      <c r="P337" s="268">
        <f t="shared" si="38"/>
        <v>14.5</v>
      </c>
      <c r="Q337" s="268">
        <f t="shared" si="38"/>
        <v>1</v>
      </c>
      <c r="R337" s="268"/>
      <c r="S337" s="246"/>
      <c r="T337" s="246"/>
      <c r="U337" s="246"/>
      <c r="V337" s="246"/>
      <c r="W337" s="246"/>
      <c r="X337" s="246"/>
      <c r="Y337" s="246"/>
      <c r="Z337" s="246"/>
      <c r="AA337" s="246"/>
      <c r="AB337" s="246"/>
      <c r="AC337" s="246"/>
      <c r="AD337" s="246"/>
      <c r="AE337" s="246"/>
      <c r="AF337" s="246"/>
      <c r="AG337" s="246"/>
      <c r="AH337" s="246"/>
      <c r="AI337" s="246"/>
      <c r="AJ337" s="246"/>
      <c r="AK337" s="246"/>
      <c r="AL337" s="246"/>
      <c r="AM337" s="246"/>
      <c r="AN337" s="246"/>
      <c r="AO337" s="246"/>
      <c r="AP337" s="246"/>
      <c r="AQ337" s="246"/>
      <c r="AR337" s="246"/>
      <c r="AS337" s="246"/>
      <c r="AT337" s="246"/>
      <c r="AU337" s="246"/>
      <c r="AV337" s="246"/>
      <c r="AW337" s="246"/>
      <c r="AX337" s="246"/>
      <c r="AY337" s="246"/>
      <c r="AZ337" s="246"/>
      <c r="BA337" s="246"/>
      <c r="BB337" s="246"/>
      <c r="BC337" s="246"/>
      <c r="BD337" s="246"/>
      <c r="BE337" s="246"/>
      <c r="BF337" s="246"/>
      <c r="BG337" s="246"/>
      <c r="BH337" s="246"/>
      <c r="BI337" s="246"/>
      <c r="BJ337" s="246"/>
      <c r="BK337" s="246"/>
      <c r="BL337" s="246"/>
      <c r="BM337" s="246"/>
      <c r="BN337" s="246"/>
      <c r="BO337" s="246"/>
      <c r="BP337" s="246"/>
      <c r="BQ337" s="246"/>
      <c r="BR337" s="246"/>
      <c r="BS337" s="246"/>
      <c r="BT337" s="246"/>
      <c r="BU337" s="246"/>
      <c r="BV337" s="246"/>
      <c r="BW337" s="246"/>
      <c r="BX337" s="246"/>
      <c r="BY337" s="246"/>
      <c r="BZ337" s="246"/>
      <c r="CA337" s="246"/>
      <c r="CB337" s="246"/>
      <c r="CC337" s="246"/>
      <c r="CD337" s="246"/>
      <c r="CE337" s="246"/>
      <c r="CF337" s="246"/>
      <c r="CG337" s="246"/>
      <c r="CH337" s="246"/>
      <c r="CI337" s="246"/>
      <c r="CJ337" s="246"/>
      <c r="CK337" s="246"/>
      <c r="CL337" s="246"/>
      <c r="CM337" s="246"/>
      <c r="CN337" s="246"/>
      <c r="CO337" s="246"/>
      <c r="CP337" s="246"/>
      <c r="CQ337" s="246"/>
      <c r="CR337" s="246"/>
      <c r="CS337" s="246"/>
      <c r="CT337" s="246"/>
      <c r="CU337" s="246"/>
      <c r="CV337" s="246"/>
      <c r="CW337" s="246"/>
      <c r="CX337" s="246"/>
      <c r="CY337" s="246"/>
      <c r="CZ337" s="246"/>
      <c r="DA337" s="246"/>
      <c r="DB337" s="246"/>
      <c r="DC337" s="246"/>
      <c r="DD337" s="246"/>
      <c r="DE337" s="246"/>
      <c r="DF337" s="246"/>
      <c r="DG337" s="246"/>
      <c r="DH337" s="246"/>
      <c r="DI337" s="246"/>
      <c r="DJ337" s="246"/>
      <c r="DK337" s="246"/>
      <c r="DL337" s="246"/>
      <c r="DM337" s="246"/>
      <c r="DN337" s="246"/>
      <c r="DO337" s="246"/>
      <c r="DP337" s="246"/>
      <c r="DQ337" s="246"/>
      <c r="DR337" s="246"/>
      <c r="DS337" s="246"/>
      <c r="DT337" s="246"/>
      <c r="DU337" s="246"/>
      <c r="DV337" s="246"/>
      <c r="DW337" s="246"/>
      <c r="DX337" s="246"/>
      <c r="DY337" s="246"/>
      <c r="DZ337" s="246"/>
      <c r="EA337" s="246"/>
      <c r="EB337" s="246"/>
      <c r="EC337" s="246"/>
      <c r="ED337" s="246"/>
      <c r="EE337" s="246"/>
      <c r="EF337" s="246"/>
      <c r="EG337" s="246"/>
      <c r="EH337" s="246"/>
      <c r="EI337" s="246"/>
      <c r="EJ337" s="246"/>
      <c r="EK337" s="246"/>
      <c r="EL337" s="246"/>
      <c r="EM337" s="246"/>
      <c r="EN337" s="246"/>
      <c r="EO337" s="246"/>
      <c r="EP337" s="246"/>
      <c r="EQ337" s="246"/>
      <c r="ER337" s="246"/>
      <c r="ES337" s="246"/>
      <c r="ET337" s="246"/>
      <c r="EU337" s="246"/>
      <c r="EV337" s="246"/>
      <c r="EW337" s="246"/>
      <c r="EX337" s="246"/>
      <c r="EY337" s="246"/>
      <c r="EZ337" s="246"/>
      <c r="FA337" s="246"/>
      <c r="FB337" s="246"/>
      <c r="FC337" s="246"/>
      <c r="FD337" s="246"/>
      <c r="FE337" s="246"/>
      <c r="FF337" s="246"/>
      <c r="FG337" s="246"/>
      <c r="FH337" s="246"/>
      <c r="FI337" s="246"/>
      <c r="FJ337" s="246"/>
      <c r="FK337" s="246"/>
      <c r="FL337" s="246"/>
      <c r="FM337" s="246"/>
      <c r="FN337" s="246"/>
      <c r="FO337" s="246"/>
      <c r="FP337" s="246"/>
      <c r="FQ337" s="246"/>
      <c r="FR337" s="246"/>
      <c r="FS337" s="246"/>
      <c r="FT337" s="246"/>
      <c r="FU337" s="246"/>
      <c r="FV337" s="246"/>
      <c r="FW337" s="246"/>
      <c r="FX337" s="246"/>
      <c r="FY337" s="246"/>
      <c r="FZ337" s="246"/>
      <c r="GA337" s="246"/>
      <c r="GB337" s="246"/>
      <c r="GC337" s="246"/>
      <c r="GD337" s="246"/>
      <c r="GE337" s="246"/>
      <c r="GF337" s="246"/>
      <c r="GG337" s="246"/>
      <c r="GH337" s="246"/>
      <c r="GI337" s="246"/>
      <c r="GJ337" s="246"/>
      <c r="GK337" s="246"/>
      <c r="GL337" s="246"/>
      <c r="GM337" s="246"/>
      <c r="GN337" s="246"/>
      <c r="GO337" s="246"/>
      <c r="GP337" s="246"/>
      <c r="GQ337" s="246"/>
      <c r="GR337" s="246"/>
      <c r="GS337" s="246"/>
      <c r="GT337" s="246"/>
      <c r="GU337" s="246"/>
      <c r="GV337" s="246"/>
      <c r="GW337" s="246"/>
      <c r="GX337" s="246"/>
      <c r="GY337" s="246"/>
      <c r="GZ337" s="246"/>
      <c r="HA337" s="246"/>
      <c r="HB337" s="246"/>
      <c r="HC337" s="246"/>
      <c r="HD337" s="246"/>
      <c r="HE337" s="246"/>
      <c r="HF337" s="246"/>
      <c r="HG337" s="246"/>
      <c r="HH337" s="246"/>
      <c r="HI337" s="246"/>
      <c r="HJ337" s="246"/>
      <c r="HK337" s="246"/>
      <c r="HL337" s="246"/>
      <c r="HM337" s="246"/>
      <c r="HN337" s="246"/>
      <c r="HO337" s="246"/>
      <c r="HP337" s="246"/>
      <c r="HQ337" s="246"/>
      <c r="HR337" s="246"/>
      <c r="HS337" s="246"/>
      <c r="HT337" s="246"/>
      <c r="HU337" s="246"/>
      <c r="HV337" s="246"/>
      <c r="HW337" s="246"/>
      <c r="HX337" s="246"/>
      <c r="HY337" s="246"/>
      <c r="HZ337" s="246"/>
      <c r="IA337" s="246"/>
      <c r="IB337" s="246"/>
      <c r="IC337" s="246"/>
      <c r="ID337" s="246"/>
      <c r="IE337" s="246"/>
      <c r="IF337" s="246"/>
      <c r="IG337" s="246"/>
      <c r="IH337" s="246"/>
      <c r="II337" s="246"/>
      <c r="IJ337" s="246"/>
      <c r="IK337" s="246"/>
      <c r="IL337" s="246"/>
      <c r="IM337" s="246"/>
      <c r="IN337" s="246"/>
      <c r="IO337" s="246"/>
      <c r="IP337" s="246"/>
      <c r="IQ337" s="246"/>
      <c r="IR337" s="246"/>
      <c r="IS337" s="246"/>
      <c r="IT337" s="246"/>
      <c r="IU337" s="246"/>
      <c r="IV337" s="246"/>
    </row>
    <row r="338" spans="1:256" s="267" customFormat="1" ht="13" customHeight="1">
      <c r="A338" s="268" t="s">
        <v>587</v>
      </c>
      <c r="B338" s="267">
        <v>3.3</v>
      </c>
      <c r="C338" s="267" t="s">
        <v>18</v>
      </c>
      <c r="D338" s="267">
        <v>2</v>
      </c>
      <c r="E338" s="267">
        <v>1.0516666699999999</v>
      </c>
      <c r="F338" s="267">
        <v>0.74828675</v>
      </c>
      <c r="G338" s="267">
        <v>12</v>
      </c>
      <c r="H338" s="268">
        <v>2</v>
      </c>
      <c r="I338" s="268"/>
      <c r="J338" s="266"/>
      <c r="K338" s="266"/>
      <c r="L338" s="266"/>
      <c r="M338" s="266"/>
      <c r="N338" s="266"/>
      <c r="O338" s="266"/>
      <c r="P338" s="266"/>
      <c r="Q338" s="266"/>
      <c r="R338" s="266"/>
      <c r="S338" s="268"/>
      <c r="T338" s="268"/>
      <c r="U338" s="268"/>
      <c r="V338" s="268"/>
      <c r="W338" s="268"/>
      <c r="X338" s="268"/>
      <c r="Y338" s="268"/>
      <c r="Z338" s="268"/>
      <c r="AA338" s="268"/>
      <c r="AB338" s="268"/>
      <c r="AC338" s="268"/>
      <c r="AD338" s="268"/>
      <c r="AE338" s="268"/>
      <c r="AF338" s="268"/>
      <c r="AG338" s="268"/>
      <c r="AH338" s="268"/>
      <c r="AI338" s="268"/>
      <c r="AJ338" s="268"/>
      <c r="AK338" s="268"/>
      <c r="AL338" s="268"/>
      <c r="AM338" s="268"/>
      <c r="AN338" s="268"/>
      <c r="AO338" s="268"/>
      <c r="AP338" s="268"/>
      <c r="AQ338" s="268"/>
      <c r="AR338" s="268"/>
      <c r="AS338" s="268"/>
      <c r="AT338" s="268"/>
      <c r="AU338" s="268"/>
      <c r="AV338" s="268"/>
      <c r="AW338" s="268"/>
      <c r="AX338" s="268"/>
      <c r="AY338" s="268"/>
      <c r="AZ338" s="268"/>
      <c r="BA338" s="268"/>
      <c r="BB338" s="268"/>
      <c r="BC338" s="268"/>
      <c r="BD338" s="268"/>
      <c r="BE338" s="268"/>
      <c r="BF338" s="268"/>
      <c r="BG338" s="268"/>
      <c r="BH338" s="268"/>
      <c r="BI338" s="268"/>
      <c r="BJ338" s="268"/>
      <c r="BK338" s="268"/>
      <c r="BL338" s="268"/>
      <c r="BM338" s="268"/>
      <c r="BN338" s="268"/>
      <c r="BO338" s="268"/>
      <c r="BP338" s="268"/>
      <c r="BQ338" s="268"/>
      <c r="BR338" s="268"/>
      <c r="BS338" s="268"/>
      <c r="BT338" s="268"/>
      <c r="BU338" s="268"/>
      <c r="BV338" s="268"/>
      <c r="BW338" s="268"/>
      <c r="BX338" s="268"/>
      <c r="BY338" s="268"/>
      <c r="BZ338" s="268"/>
      <c r="CA338" s="268"/>
      <c r="CB338" s="268"/>
      <c r="CC338" s="268"/>
      <c r="CD338" s="268"/>
      <c r="CE338" s="268"/>
      <c r="CF338" s="268"/>
      <c r="CG338" s="268"/>
      <c r="CH338" s="268"/>
      <c r="CI338" s="268"/>
      <c r="CJ338" s="268"/>
      <c r="CK338" s="268"/>
      <c r="CL338" s="268"/>
      <c r="CM338" s="268"/>
      <c r="CN338" s="268"/>
      <c r="CO338" s="268"/>
      <c r="CP338" s="268"/>
      <c r="CQ338" s="268"/>
      <c r="CR338" s="268"/>
      <c r="CS338" s="268"/>
      <c r="CT338" s="268"/>
      <c r="CU338" s="268"/>
      <c r="CV338" s="268"/>
      <c r="CW338" s="268"/>
      <c r="CX338" s="268"/>
      <c r="CY338" s="268"/>
      <c r="CZ338" s="268"/>
      <c r="DA338" s="268"/>
      <c r="DB338" s="268"/>
      <c r="DC338" s="268"/>
      <c r="DD338" s="268"/>
      <c r="DE338" s="268"/>
      <c r="DF338" s="268"/>
      <c r="DG338" s="268"/>
      <c r="DH338" s="268"/>
      <c r="DI338" s="268"/>
      <c r="DJ338" s="268"/>
      <c r="DK338" s="268"/>
      <c r="DL338" s="268"/>
      <c r="DM338" s="268"/>
      <c r="DN338" s="268"/>
      <c r="DO338" s="268"/>
      <c r="DP338" s="268"/>
      <c r="DQ338" s="268"/>
      <c r="DR338" s="268"/>
      <c r="DS338" s="268"/>
      <c r="DT338" s="268"/>
      <c r="DU338" s="268"/>
      <c r="DV338" s="268"/>
      <c r="DW338" s="268"/>
      <c r="DX338" s="268"/>
      <c r="DY338" s="268"/>
      <c r="DZ338" s="268"/>
      <c r="EA338" s="268"/>
      <c r="EB338" s="268"/>
      <c r="EC338" s="268"/>
      <c r="ED338" s="268"/>
      <c r="EE338" s="268"/>
      <c r="EF338" s="268"/>
      <c r="EG338" s="268"/>
      <c r="EH338" s="268"/>
      <c r="EI338" s="268"/>
      <c r="EJ338" s="268"/>
      <c r="EK338" s="268"/>
      <c r="EL338" s="268"/>
      <c r="EM338" s="268"/>
      <c r="EN338" s="268"/>
      <c r="EO338" s="268"/>
      <c r="EP338" s="268"/>
      <c r="EQ338" s="268"/>
      <c r="ER338" s="268"/>
      <c r="ES338" s="268"/>
      <c r="ET338" s="268"/>
      <c r="EU338" s="268"/>
      <c r="EV338" s="268"/>
      <c r="EW338" s="268"/>
      <c r="EX338" s="268"/>
      <c r="EY338" s="268"/>
      <c r="EZ338" s="268"/>
      <c r="FA338" s="268"/>
      <c r="FB338" s="268"/>
      <c r="FC338" s="268"/>
      <c r="FD338" s="268"/>
      <c r="FE338" s="268"/>
      <c r="FF338" s="268"/>
      <c r="FG338" s="268"/>
      <c r="FH338" s="268"/>
      <c r="FI338" s="268"/>
      <c r="FJ338" s="268"/>
      <c r="FK338" s="268"/>
      <c r="FL338" s="268"/>
      <c r="FM338" s="268"/>
      <c r="FN338" s="268"/>
      <c r="FO338" s="268"/>
      <c r="FP338" s="268"/>
      <c r="FQ338" s="268"/>
      <c r="FR338" s="268"/>
      <c r="FS338" s="268"/>
      <c r="FT338" s="268"/>
      <c r="FU338" s="268"/>
      <c r="FV338" s="268"/>
      <c r="FW338" s="268"/>
      <c r="FX338" s="268"/>
      <c r="FY338" s="268"/>
      <c r="FZ338" s="268"/>
      <c r="GA338" s="268"/>
      <c r="GB338" s="268"/>
      <c r="GC338" s="268"/>
      <c r="GD338" s="268"/>
      <c r="GE338" s="268"/>
      <c r="GF338" s="268"/>
      <c r="GG338" s="268"/>
      <c r="GH338" s="268"/>
      <c r="GI338" s="268"/>
      <c r="GJ338" s="268"/>
      <c r="GK338" s="268"/>
      <c r="GL338" s="268"/>
      <c r="GM338" s="268"/>
      <c r="GN338" s="268"/>
      <c r="GO338" s="268"/>
      <c r="GP338" s="268"/>
      <c r="GQ338" s="268"/>
      <c r="GR338" s="268"/>
      <c r="GS338" s="268"/>
      <c r="GT338" s="268"/>
      <c r="GU338" s="268"/>
      <c r="GV338" s="268"/>
      <c r="GW338" s="268"/>
      <c r="GX338" s="268"/>
      <c r="GY338" s="268"/>
      <c r="GZ338" s="268"/>
      <c r="HA338" s="268"/>
      <c r="HB338" s="268"/>
      <c r="HC338" s="268"/>
      <c r="HD338" s="268"/>
      <c r="HE338" s="268"/>
      <c r="HF338" s="268"/>
      <c r="HG338" s="268"/>
      <c r="HH338" s="268"/>
      <c r="HI338" s="268"/>
      <c r="HJ338" s="268"/>
      <c r="HK338" s="268"/>
      <c r="HL338" s="268"/>
      <c r="HM338" s="268"/>
      <c r="HN338" s="268"/>
      <c r="HO338" s="268"/>
      <c r="HP338" s="268"/>
      <c r="HQ338" s="268"/>
      <c r="HR338" s="268"/>
      <c r="HS338" s="268"/>
      <c r="HT338" s="268"/>
      <c r="HU338" s="268"/>
      <c r="HV338" s="268"/>
      <c r="HW338" s="268"/>
      <c r="HX338" s="268"/>
      <c r="HY338" s="268"/>
      <c r="HZ338" s="268"/>
      <c r="IA338" s="268"/>
      <c r="IB338" s="268"/>
      <c r="IC338" s="268"/>
      <c r="ID338" s="268"/>
      <c r="IE338" s="268"/>
      <c r="IF338" s="268"/>
      <c r="IG338" s="268"/>
      <c r="IH338" s="268"/>
      <c r="II338" s="268"/>
      <c r="IJ338" s="268"/>
      <c r="IK338" s="268"/>
      <c r="IL338" s="268"/>
      <c r="IM338" s="268"/>
      <c r="IN338" s="268"/>
      <c r="IO338" s="268"/>
      <c r="IP338" s="268"/>
      <c r="IQ338" s="268"/>
      <c r="IR338" s="268"/>
      <c r="IS338" s="268"/>
      <c r="IT338" s="268"/>
      <c r="IU338" s="268"/>
      <c r="IV338" s="268"/>
    </row>
    <row r="339" spans="1:256" s="267" customFormat="1" ht="13" customHeight="1">
      <c r="A339" s="266" t="s">
        <v>587</v>
      </c>
      <c r="B339" s="267">
        <v>5.8</v>
      </c>
      <c r="C339" s="267">
        <v>8.5</v>
      </c>
      <c r="D339" s="267">
        <v>1</v>
      </c>
      <c r="E339" s="267">
        <v>1.0011111109999999</v>
      </c>
      <c r="F339" s="267" t="s">
        <v>18</v>
      </c>
      <c r="G339" s="267">
        <v>5</v>
      </c>
      <c r="H339" s="266">
        <v>7</v>
      </c>
      <c r="I339" s="266"/>
      <c r="J339" s="272"/>
      <c r="K339" s="272"/>
      <c r="L339" s="272"/>
      <c r="M339" s="272"/>
      <c r="N339" s="272"/>
      <c r="O339" s="272"/>
      <c r="P339" s="272"/>
      <c r="Q339" s="272"/>
      <c r="R339" s="272"/>
      <c r="S339" s="266"/>
      <c r="T339" s="266"/>
      <c r="U339" s="266"/>
      <c r="V339" s="266"/>
      <c r="W339" s="266"/>
      <c r="X339" s="266"/>
      <c r="Y339" s="266"/>
      <c r="Z339" s="266"/>
      <c r="AA339" s="266"/>
      <c r="AB339" s="266"/>
      <c r="AC339" s="266"/>
      <c r="AD339" s="266"/>
      <c r="AE339" s="266"/>
      <c r="AF339" s="266"/>
      <c r="AG339" s="266"/>
      <c r="AH339" s="266"/>
      <c r="AI339" s="266"/>
      <c r="AJ339" s="266"/>
      <c r="AK339" s="266"/>
      <c r="AL339" s="266"/>
      <c r="AM339" s="266"/>
      <c r="AN339" s="266"/>
      <c r="AO339" s="266"/>
      <c r="AP339" s="266"/>
      <c r="AQ339" s="266"/>
      <c r="AR339" s="266"/>
      <c r="AS339" s="266"/>
      <c r="AT339" s="266"/>
      <c r="AU339" s="266"/>
      <c r="AV339" s="266"/>
      <c r="AW339" s="266"/>
      <c r="AX339" s="266"/>
      <c r="AY339" s="266"/>
      <c r="AZ339" s="266"/>
      <c r="BA339" s="266"/>
      <c r="BB339" s="266"/>
      <c r="BC339" s="266"/>
      <c r="BD339" s="266"/>
      <c r="BE339" s="266"/>
      <c r="BF339" s="266"/>
      <c r="BG339" s="266"/>
      <c r="BH339" s="266"/>
      <c r="BI339" s="266"/>
      <c r="BJ339" s="266"/>
      <c r="BK339" s="266"/>
      <c r="BL339" s="266"/>
      <c r="BM339" s="266"/>
      <c r="BN339" s="266"/>
      <c r="BO339" s="266"/>
      <c r="BP339" s="266"/>
      <c r="BQ339" s="266"/>
      <c r="BR339" s="266"/>
      <c r="BS339" s="266"/>
      <c r="BT339" s="266"/>
      <c r="BU339" s="266"/>
      <c r="BV339" s="266"/>
      <c r="BW339" s="266"/>
      <c r="BX339" s="266"/>
      <c r="BY339" s="266"/>
      <c r="BZ339" s="266"/>
      <c r="CA339" s="266"/>
      <c r="CB339" s="266"/>
      <c r="CC339" s="266"/>
      <c r="CD339" s="266"/>
      <c r="CE339" s="266"/>
      <c r="CF339" s="266"/>
      <c r="CG339" s="266"/>
      <c r="CH339" s="266"/>
      <c r="CI339" s="266"/>
      <c r="CJ339" s="266"/>
      <c r="CK339" s="266"/>
      <c r="CL339" s="266"/>
      <c r="CM339" s="266"/>
      <c r="CN339" s="266"/>
      <c r="CO339" s="266"/>
      <c r="CP339" s="266"/>
      <c r="CQ339" s="266"/>
      <c r="CR339" s="266"/>
      <c r="CS339" s="266"/>
      <c r="CT339" s="266"/>
      <c r="CU339" s="266"/>
      <c r="CV339" s="266"/>
      <c r="CW339" s="266"/>
      <c r="CX339" s="266"/>
      <c r="CY339" s="266"/>
      <c r="CZ339" s="266"/>
      <c r="DA339" s="266"/>
      <c r="DB339" s="266"/>
      <c r="DC339" s="266"/>
      <c r="DD339" s="266"/>
      <c r="DE339" s="266"/>
      <c r="DF339" s="266"/>
      <c r="DG339" s="266"/>
      <c r="DH339" s="266"/>
      <c r="DI339" s="266"/>
      <c r="DJ339" s="266"/>
      <c r="DK339" s="266"/>
      <c r="DL339" s="266"/>
      <c r="DM339" s="266"/>
      <c r="DN339" s="266"/>
      <c r="DO339" s="266"/>
      <c r="DP339" s="266"/>
      <c r="DQ339" s="266"/>
      <c r="DR339" s="266"/>
      <c r="DS339" s="266"/>
      <c r="DT339" s="266"/>
      <c r="DU339" s="266"/>
      <c r="DV339" s="266"/>
      <c r="DW339" s="266"/>
      <c r="DX339" s="266"/>
      <c r="DY339" s="266"/>
      <c r="DZ339" s="266"/>
      <c r="EA339" s="266"/>
      <c r="EB339" s="266"/>
      <c r="EC339" s="266"/>
      <c r="ED339" s="266"/>
      <c r="EE339" s="266"/>
      <c r="EF339" s="266"/>
      <c r="EG339" s="266"/>
      <c r="EH339" s="266"/>
      <c r="EI339" s="266"/>
      <c r="EJ339" s="266"/>
      <c r="EK339" s="266"/>
      <c r="EL339" s="266"/>
      <c r="EM339" s="266"/>
      <c r="EN339" s="266"/>
      <c r="EO339" s="266"/>
      <c r="EP339" s="266"/>
      <c r="EQ339" s="266"/>
      <c r="ER339" s="266"/>
      <c r="ES339" s="266"/>
      <c r="ET339" s="266"/>
      <c r="EU339" s="266"/>
      <c r="EV339" s="266"/>
      <c r="EW339" s="266"/>
      <c r="EX339" s="266"/>
      <c r="EY339" s="266"/>
      <c r="EZ339" s="266"/>
      <c r="FA339" s="266"/>
      <c r="FB339" s="266"/>
      <c r="FC339" s="266"/>
      <c r="FD339" s="266"/>
      <c r="FE339" s="266"/>
      <c r="FF339" s="266"/>
      <c r="FG339" s="266"/>
      <c r="FH339" s="266"/>
      <c r="FI339" s="266"/>
      <c r="FJ339" s="266"/>
      <c r="FK339" s="266"/>
      <c r="FL339" s="266"/>
      <c r="FM339" s="266"/>
      <c r="FN339" s="266"/>
      <c r="FO339" s="266"/>
      <c r="FP339" s="266"/>
      <c r="FQ339" s="266"/>
      <c r="FR339" s="266"/>
      <c r="FS339" s="266"/>
      <c r="FT339" s="266"/>
      <c r="FU339" s="266"/>
      <c r="FV339" s="266"/>
      <c r="FW339" s="266"/>
      <c r="FX339" s="266"/>
      <c r="FY339" s="266"/>
      <c r="FZ339" s="266"/>
      <c r="GA339" s="266"/>
      <c r="GB339" s="266"/>
      <c r="GC339" s="266"/>
      <c r="GD339" s="266"/>
      <c r="GE339" s="266"/>
      <c r="GF339" s="266"/>
      <c r="GG339" s="266"/>
      <c r="GH339" s="266"/>
      <c r="GI339" s="266"/>
      <c r="GJ339" s="266"/>
      <c r="GK339" s="266"/>
      <c r="GL339" s="266"/>
      <c r="GM339" s="266"/>
      <c r="GN339" s="266"/>
      <c r="GO339" s="266"/>
      <c r="GP339" s="266"/>
      <c r="GQ339" s="266"/>
      <c r="GR339" s="266"/>
      <c r="GS339" s="266"/>
      <c r="GT339" s="266"/>
      <c r="GU339" s="266"/>
      <c r="GV339" s="266"/>
      <c r="GW339" s="266"/>
      <c r="GX339" s="266"/>
      <c r="GY339" s="266"/>
      <c r="GZ339" s="266"/>
      <c r="HA339" s="266"/>
      <c r="HB339" s="266"/>
      <c r="HC339" s="266"/>
      <c r="HD339" s="266"/>
      <c r="HE339" s="266"/>
      <c r="HF339" s="266"/>
      <c r="HG339" s="266"/>
      <c r="HH339" s="266"/>
      <c r="HI339" s="266"/>
      <c r="HJ339" s="266"/>
      <c r="HK339" s="266"/>
      <c r="HL339" s="266"/>
      <c r="HM339" s="266"/>
      <c r="HN339" s="266"/>
      <c r="HO339" s="266"/>
      <c r="HP339" s="266"/>
      <c r="HQ339" s="266"/>
      <c r="HR339" s="266"/>
      <c r="HS339" s="266"/>
      <c r="HT339" s="266"/>
      <c r="HU339" s="266"/>
      <c r="HV339" s="266"/>
      <c r="HW339" s="266"/>
      <c r="HX339" s="266"/>
      <c r="HY339" s="266"/>
      <c r="HZ339" s="266"/>
      <c r="IA339" s="266"/>
      <c r="IB339" s="266"/>
      <c r="IC339" s="266"/>
      <c r="ID339" s="266"/>
      <c r="IE339" s="266"/>
      <c r="IF339" s="266"/>
      <c r="IG339" s="266"/>
      <c r="IH339" s="266"/>
      <c r="II339" s="266"/>
      <c r="IJ339" s="266"/>
      <c r="IK339" s="266"/>
      <c r="IL339" s="266"/>
      <c r="IM339" s="266"/>
      <c r="IN339" s="266"/>
      <c r="IO339" s="266"/>
      <c r="IP339" s="266"/>
      <c r="IQ339" s="266"/>
      <c r="IR339" s="266"/>
      <c r="IS339" s="266"/>
      <c r="IT339" s="266"/>
      <c r="IU339" s="266"/>
      <c r="IV339" s="266"/>
    </row>
    <row r="340" spans="1:256" s="273" customFormat="1" ht="13" customHeight="1">
      <c r="A340" s="272" t="s">
        <v>525</v>
      </c>
      <c r="B340" s="273">
        <v>2.5</v>
      </c>
      <c r="C340" s="273">
        <v>6</v>
      </c>
      <c r="D340" s="273">
        <v>3</v>
      </c>
      <c r="E340" s="273">
        <v>1.6666666699999999</v>
      </c>
      <c r="F340" s="273" t="s">
        <v>18</v>
      </c>
      <c r="G340" s="273">
        <v>11</v>
      </c>
      <c r="H340" s="272">
        <v>2</v>
      </c>
      <c r="I340" s="272"/>
      <c r="J340" s="272"/>
      <c r="K340" s="272"/>
      <c r="L340" s="272"/>
      <c r="M340" s="272"/>
      <c r="N340" s="272"/>
      <c r="O340" s="272"/>
      <c r="P340" s="272"/>
      <c r="Q340" s="272"/>
      <c r="R340" s="272"/>
      <c r="S340" s="272"/>
      <c r="T340" s="272"/>
      <c r="U340" s="272"/>
      <c r="V340" s="272"/>
      <c r="W340" s="272"/>
      <c r="X340" s="272"/>
      <c r="Y340" s="272"/>
      <c r="Z340" s="272"/>
      <c r="AA340" s="272"/>
      <c r="AB340" s="272"/>
      <c r="AC340" s="272"/>
      <c r="AD340" s="272"/>
      <c r="AE340" s="272"/>
      <c r="AF340" s="272"/>
      <c r="AG340" s="272"/>
      <c r="AH340" s="272"/>
      <c r="AI340" s="272"/>
      <c r="AJ340" s="272"/>
      <c r="AK340" s="272"/>
      <c r="AL340" s="272"/>
      <c r="AM340" s="272"/>
      <c r="AN340" s="272"/>
      <c r="AO340" s="272"/>
      <c r="AP340" s="272"/>
      <c r="AQ340" s="272"/>
      <c r="AR340" s="272"/>
      <c r="AS340" s="272"/>
      <c r="AT340" s="272"/>
      <c r="AU340" s="272"/>
      <c r="AV340" s="272"/>
      <c r="AW340" s="272"/>
      <c r="AX340" s="272"/>
      <c r="AY340" s="272"/>
      <c r="AZ340" s="272"/>
      <c r="BA340" s="272"/>
      <c r="BB340" s="272"/>
      <c r="BC340" s="272"/>
      <c r="BD340" s="272"/>
      <c r="BE340" s="272"/>
      <c r="BF340" s="272"/>
      <c r="BG340" s="272"/>
      <c r="BH340" s="272"/>
      <c r="BI340" s="272"/>
      <c r="BJ340" s="272"/>
      <c r="BK340" s="272"/>
      <c r="BL340" s="272"/>
      <c r="BM340" s="272"/>
      <c r="BN340" s="272"/>
      <c r="BO340" s="272"/>
      <c r="BP340" s="272"/>
      <c r="BQ340" s="272"/>
      <c r="BR340" s="272"/>
      <c r="BS340" s="272"/>
      <c r="BT340" s="272"/>
      <c r="BU340" s="272"/>
      <c r="BV340" s="272"/>
      <c r="BW340" s="272"/>
      <c r="BX340" s="272"/>
      <c r="BY340" s="272"/>
      <c r="BZ340" s="272"/>
      <c r="CA340" s="272"/>
      <c r="CB340" s="272"/>
      <c r="CC340" s="272"/>
      <c r="CD340" s="272"/>
      <c r="CE340" s="272"/>
      <c r="CF340" s="272"/>
      <c r="CG340" s="272"/>
      <c r="CH340" s="272"/>
      <c r="CI340" s="272"/>
      <c r="CJ340" s="272"/>
      <c r="CK340" s="272"/>
      <c r="CL340" s="272"/>
      <c r="CM340" s="272"/>
      <c r="CN340" s="272"/>
      <c r="CO340" s="272"/>
      <c r="CP340" s="272"/>
      <c r="CQ340" s="272"/>
      <c r="CR340" s="272"/>
      <c r="CS340" s="272"/>
      <c r="CT340" s="272"/>
      <c r="CU340" s="272"/>
      <c r="CV340" s="272"/>
      <c r="CW340" s="272"/>
      <c r="CX340" s="272"/>
      <c r="CY340" s="272"/>
      <c r="CZ340" s="272"/>
      <c r="DA340" s="272"/>
      <c r="DB340" s="272"/>
      <c r="DC340" s="272"/>
      <c r="DD340" s="272"/>
      <c r="DE340" s="272"/>
      <c r="DF340" s="272"/>
      <c r="DG340" s="272"/>
      <c r="DH340" s="272"/>
      <c r="DI340" s="272"/>
      <c r="DJ340" s="272"/>
      <c r="DK340" s="272"/>
      <c r="DL340" s="272"/>
      <c r="DM340" s="272"/>
      <c r="DN340" s="272"/>
      <c r="DO340" s="272"/>
      <c r="DP340" s="272"/>
      <c r="DQ340" s="272"/>
      <c r="DR340" s="272"/>
      <c r="DS340" s="272"/>
      <c r="DT340" s="272"/>
      <c r="DU340" s="272"/>
      <c r="DV340" s="272"/>
      <c r="DW340" s="272"/>
      <c r="DX340" s="272"/>
      <c r="DY340" s="272"/>
      <c r="DZ340" s="272"/>
      <c r="EA340" s="272"/>
      <c r="EB340" s="272"/>
      <c r="EC340" s="272"/>
      <c r="ED340" s="272"/>
      <c r="EE340" s="272"/>
      <c r="EF340" s="272"/>
      <c r="EG340" s="272"/>
      <c r="EH340" s="272"/>
      <c r="EI340" s="272"/>
      <c r="EJ340" s="272"/>
      <c r="EK340" s="272"/>
      <c r="EL340" s="272"/>
      <c r="EM340" s="272"/>
      <c r="EN340" s="272"/>
      <c r="EO340" s="272"/>
      <c r="EP340" s="272"/>
      <c r="EQ340" s="272"/>
      <c r="ER340" s="272"/>
      <c r="ES340" s="272"/>
      <c r="ET340" s="272"/>
      <c r="EU340" s="272"/>
      <c r="EV340" s="272"/>
      <c r="EW340" s="272"/>
      <c r="EX340" s="272"/>
      <c r="EY340" s="272"/>
      <c r="EZ340" s="272"/>
      <c r="FA340" s="272"/>
      <c r="FB340" s="272"/>
      <c r="FC340" s="272"/>
      <c r="FD340" s="272"/>
      <c r="FE340" s="272"/>
      <c r="FF340" s="272"/>
      <c r="FG340" s="272"/>
      <c r="FH340" s="272"/>
      <c r="FI340" s="272"/>
      <c r="FJ340" s="272"/>
      <c r="FK340" s="272"/>
      <c r="FL340" s="272"/>
      <c r="FM340" s="272"/>
      <c r="FN340" s="272"/>
      <c r="FO340" s="272"/>
      <c r="FP340" s="272"/>
      <c r="FQ340" s="272"/>
      <c r="FR340" s="272"/>
      <c r="FS340" s="272"/>
      <c r="FT340" s="272"/>
      <c r="FU340" s="272"/>
      <c r="FV340" s="272"/>
      <c r="FW340" s="272"/>
      <c r="FX340" s="272"/>
      <c r="FY340" s="272"/>
      <c r="FZ340" s="272"/>
      <c r="GA340" s="272"/>
      <c r="GB340" s="272"/>
      <c r="GC340" s="272"/>
      <c r="GD340" s="272"/>
      <c r="GE340" s="272"/>
      <c r="GF340" s="272"/>
      <c r="GG340" s="272"/>
      <c r="GH340" s="272"/>
      <c r="GI340" s="272"/>
      <c r="GJ340" s="272"/>
      <c r="GK340" s="272"/>
      <c r="GL340" s="272"/>
      <c r="GM340" s="272"/>
      <c r="GN340" s="272"/>
      <c r="GO340" s="272"/>
      <c r="GP340" s="272"/>
      <c r="GQ340" s="272"/>
      <c r="GR340" s="272"/>
      <c r="GS340" s="272"/>
      <c r="GT340" s="272"/>
      <c r="GU340" s="272"/>
      <c r="GV340" s="272"/>
      <c r="GW340" s="272"/>
      <c r="GX340" s="272"/>
      <c r="GY340" s="272"/>
      <c r="GZ340" s="272"/>
      <c r="HA340" s="272"/>
      <c r="HB340" s="272"/>
      <c r="HC340" s="272"/>
      <c r="HD340" s="272"/>
      <c r="HE340" s="272"/>
      <c r="HF340" s="272"/>
      <c r="HG340" s="272"/>
      <c r="HH340" s="272"/>
      <c r="HI340" s="272"/>
      <c r="HJ340" s="272"/>
      <c r="HK340" s="272"/>
      <c r="HL340" s="272"/>
      <c r="HM340" s="272"/>
      <c r="HN340" s="272"/>
      <c r="HO340" s="272"/>
      <c r="HP340" s="272"/>
      <c r="HQ340" s="272"/>
      <c r="HR340" s="272"/>
      <c r="HS340" s="272"/>
      <c r="HT340" s="272"/>
      <c r="HU340" s="272"/>
      <c r="HV340" s="272"/>
      <c r="HW340" s="272"/>
      <c r="HX340" s="272"/>
      <c r="HY340" s="272"/>
      <c r="HZ340" s="272"/>
      <c r="IA340" s="272"/>
      <c r="IB340" s="272"/>
      <c r="IC340" s="272"/>
      <c r="ID340" s="272"/>
      <c r="IE340" s="272"/>
      <c r="IF340" s="272"/>
      <c r="IG340" s="272"/>
      <c r="IH340" s="272"/>
      <c r="II340" s="272"/>
      <c r="IJ340" s="272"/>
      <c r="IK340" s="272"/>
      <c r="IL340" s="272"/>
      <c r="IM340" s="272"/>
      <c r="IN340" s="272"/>
      <c r="IO340" s="272"/>
      <c r="IP340" s="272"/>
      <c r="IQ340" s="272"/>
      <c r="IR340" s="272"/>
      <c r="IS340" s="272"/>
      <c r="IT340" s="272"/>
      <c r="IU340" s="272"/>
      <c r="IV340" s="272"/>
    </row>
    <row r="341" spans="1:256" s="273" customFormat="1" ht="13" customHeight="1">
      <c r="A341" s="272" t="s">
        <v>525</v>
      </c>
      <c r="B341" s="273">
        <v>0.3</v>
      </c>
      <c r="C341" s="273">
        <v>2.4</v>
      </c>
      <c r="D341" s="273">
        <v>3</v>
      </c>
      <c r="E341" s="273">
        <v>1.25</v>
      </c>
      <c r="F341" s="273">
        <v>1.6422535700000001</v>
      </c>
      <c r="G341" s="273">
        <v>14</v>
      </c>
      <c r="H341" s="272">
        <v>1</v>
      </c>
      <c r="I341" s="272"/>
      <c r="J341" s="272"/>
      <c r="K341" s="272"/>
      <c r="L341" s="272"/>
      <c r="M341" s="272"/>
      <c r="N341" s="272"/>
      <c r="O341" s="272"/>
      <c r="P341" s="272"/>
      <c r="Q341" s="272"/>
      <c r="R341" s="272"/>
      <c r="S341" s="272"/>
      <c r="T341" s="272"/>
      <c r="U341" s="272"/>
      <c r="V341" s="272"/>
      <c r="W341" s="272"/>
      <c r="X341" s="272"/>
      <c r="Y341" s="272"/>
      <c r="Z341" s="272"/>
      <c r="AA341" s="272"/>
      <c r="AB341" s="272"/>
      <c r="AC341" s="272"/>
      <c r="AD341" s="272"/>
      <c r="AE341" s="272"/>
      <c r="AF341" s="272"/>
      <c r="AG341" s="272"/>
      <c r="AH341" s="272"/>
      <c r="AI341" s="272"/>
      <c r="AJ341" s="272"/>
      <c r="AK341" s="272"/>
      <c r="AL341" s="272"/>
      <c r="AM341" s="272"/>
      <c r="AN341" s="272"/>
      <c r="AO341" s="272"/>
      <c r="AP341" s="272"/>
      <c r="AQ341" s="272"/>
      <c r="AR341" s="272"/>
      <c r="AS341" s="272"/>
      <c r="AT341" s="272"/>
      <c r="AU341" s="272"/>
      <c r="AV341" s="272"/>
      <c r="AW341" s="272"/>
      <c r="AX341" s="272"/>
      <c r="AY341" s="272"/>
      <c r="AZ341" s="272"/>
      <c r="BA341" s="272"/>
      <c r="BB341" s="272"/>
      <c r="BC341" s="272"/>
      <c r="BD341" s="272"/>
      <c r="BE341" s="272"/>
      <c r="BF341" s="272"/>
      <c r="BG341" s="272"/>
      <c r="BH341" s="272"/>
      <c r="BI341" s="272"/>
      <c r="BJ341" s="272"/>
      <c r="BK341" s="272"/>
      <c r="BL341" s="272"/>
      <c r="BM341" s="272"/>
      <c r="BN341" s="272"/>
      <c r="BO341" s="272"/>
      <c r="BP341" s="272"/>
      <c r="BQ341" s="272"/>
      <c r="BR341" s="272"/>
      <c r="BS341" s="272"/>
      <c r="BT341" s="272"/>
      <c r="BU341" s="272"/>
      <c r="BV341" s="272"/>
      <c r="BW341" s="272"/>
      <c r="BX341" s="272"/>
      <c r="BY341" s="272"/>
      <c r="BZ341" s="272"/>
      <c r="CA341" s="272"/>
      <c r="CB341" s="272"/>
      <c r="CC341" s="272"/>
      <c r="CD341" s="272"/>
      <c r="CE341" s="272"/>
      <c r="CF341" s="272"/>
      <c r="CG341" s="272"/>
      <c r="CH341" s="272"/>
      <c r="CI341" s="272"/>
      <c r="CJ341" s="272"/>
      <c r="CK341" s="272"/>
      <c r="CL341" s="272"/>
      <c r="CM341" s="272"/>
      <c r="CN341" s="272"/>
      <c r="CO341" s="272"/>
      <c r="CP341" s="272"/>
      <c r="CQ341" s="272"/>
      <c r="CR341" s="272"/>
      <c r="CS341" s="272"/>
      <c r="CT341" s="272"/>
      <c r="CU341" s="272"/>
      <c r="CV341" s="272"/>
      <c r="CW341" s="272"/>
      <c r="CX341" s="272"/>
      <c r="CY341" s="272"/>
      <c r="CZ341" s="272"/>
      <c r="DA341" s="272"/>
      <c r="DB341" s="272"/>
      <c r="DC341" s="272"/>
      <c r="DD341" s="272"/>
      <c r="DE341" s="272"/>
      <c r="DF341" s="272"/>
      <c r="DG341" s="272"/>
      <c r="DH341" s="272"/>
      <c r="DI341" s="272"/>
      <c r="DJ341" s="272"/>
      <c r="DK341" s="272"/>
      <c r="DL341" s="272"/>
      <c r="DM341" s="272"/>
      <c r="DN341" s="272"/>
      <c r="DO341" s="272"/>
      <c r="DP341" s="272"/>
      <c r="DQ341" s="272"/>
      <c r="DR341" s="272"/>
      <c r="DS341" s="272"/>
      <c r="DT341" s="272"/>
      <c r="DU341" s="272"/>
      <c r="DV341" s="272"/>
      <c r="DW341" s="272"/>
      <c r="DX341" s="272"/>
      <c r="DY341" s="272"/>
      <c r="DZ341" s="272"/>
      <c r="EA341" s="272"/>
      <c r="EB341" s="272"/>
      <c r="EC341" s="272"/>
      <c r="ED341" s="272"/>
      <c r="EE341" s="272"/>
      <c r="EF341" s="272"/>
      <c r="EG341" s="272"/>
      <c r="EH341" s="272"/>
      <c r="EI341" s="272"/>
      <c r="EJ341" s="272"/>
      <c r="EK341" s="272"/>
      <c r="EL341" s="272"/>
      <c r="EM341" s="272"/>
      <c r="EN341" s="272"/>
      <c r="EO341" s="272"/>
      <c r="EP341" s="272"/>
      <c r="EQ341" s="272"/>
      <c r="ER341" s="272"/>
      <c r="ES341" s="272"/>
      <c r="ET341" s="272"/>
      <c r="EU341" s="272"/>
      <c r="EV341" s="272"/>
      <c r="EW341" s="272"/>
      <c r="EX341" s="272"/>
      <c r="EY341" s="272"/>
      <c r="EZ341" s="272"/>
      <c r="FA341" s="272"/>
      <c r="FB341" s="272"/>
      <c r="FC341" s="272"/>
      <c r="FD341" s="272"/>
      <c r="FE341" s="272"/>
      <c r="FF341" s="272"/>
      <c r="FG341" s="272"/>
      <c r="FH341" s="272"/>
      <c r="FI341" s="272"/>
      <c r="FJ341" s="272"/>
      <c r="FK341" s="272"/>
      <c r="FL341" s="272"/>
      <c r="FM341" s="272"/>
      <c r="FN341" s="272"/>
      <c r="FO341" s="272"/>
      <c r="FP341" s="272"/>
      <c r="FQ341" s="272"/>
      <c r="FR341" s="272"/>
      <c r="FS341" s="272"/>
      <c r="FT341" s="272"/>
      <c r="FU341" s="272"/>
      <c r="FV341" s="272"/>
      <c r="FW341" s="272"/>
      <c r="FX341" s="272"/>
      <c r="FY341" s="272"/>
      <c r="FZ341" s="272"/>
      <c r="GA341" s="272"/>
      <c r="GB341" s="272"/>
      <c r="GC341" s="272"/>
      <c r="GD341" s="272"/>
      <c r="GE341" s="272"/>
      <c r="GF341" s="272"/>
      <c r="GG341" s="272"/>
      <c r="GH341" s="272"/>
      <c r="GI341" s="272"/>
      <c r="GJ341" s="272"/>
      <c r="GK341" s="272"/>
      <c r="GL341" s="272"/>
      <c r="GM341" s="272"/>
      <c r="GN341" s="272"/>
      <c r="GO341" s="272"/>
      <c r="GP341" s="272"/>
      <c r="GQ341" s="272"/>
      <c r="GR341" s="272"/>
      <c r="GS341" s="272"/>
      <c r="GT341" s="272"/>
      <c r="GU341" s="272"/>
      <c r="GV341" s="272"/>
      <c r="GW341" s="272"/>
      <c r="GX341" s="272"/>
      <c r="GY341" s="272"/>
      <c r="GZ341" s="272"/>
      <c r="HA341" s="272"/>
      <c r="HB341" s="272"/>
      <c r="HC341" s="272"/>
      <c r="HD341" s="272"/>
      <c r="HE341" s="272"/>
      <c r="HF341" s="272"/>
      <c r="HG341" s="272"/>
      <c r="HH341" s="272"/>
      <c r="HI341" s="272"/>
      <c r="HJ341" s="272"/>
      <c r="HK341" s="272"/>
      <c r="HL341" s="272"/>
      <c r="HM341" s="272"/>
      <c r="HN341" s="272"/>
      <c r="HO341" s="272"/>
      <c r="HP341" s="272"/>
      <c r="HQ341" s="272"/>
      <c r="HR341" s="272"/>
      <c r="HS341" s="272"/>
      <c r="HT341" s="272"/>
      <c r="HU341" s="272"/>
      <c r="HV341" s="272"/>
      <c r="HW341" s="272"/>
      <c r="HX341" s="272"/>
      <c r="HY341" s="272"/>
      <c r="HZ341" s="272"/>
      <c r="IA341" s="272"/>
      <c r="IB341" s="272"/>
      <c r="IC341" s="272"/>
      <c r="ID341" s="272"/>
      <c r="IE341" s="272"/>
      <c r="IF341" s="272"/>
      <c r="IG341" s="272"/>
      <c r="IH341" s="272"/>
      <c r="II341" s="272"/>
      <c r="IJ341" s="272"/>
      <c r="IK341" s="272"/>
      <c r="IL341" s="272"/>
      <c r="IM341" s="272"/>
      <c r="IN341" s="272"/>
      <c r="IO341" s="272"/>
      <c r="IP341" s="272"/>
      <c r="IQ341" s="272"/>
      <c r="IR341" s="272"/>
      <c r="IS341" s="272"/>
      <c r="IT341" s="272"/>
      <c r="IU341" s="272"/>
      <c r="IV341" s="272"/>
    </row>
    <row r="342" spans="1:256" s="273" customFormat="1" ht="13" customHeight="1">
      <c r="A342" s="272" t="s">
        <v>525</v>
      </c>
      <c r="B342" s="273">
        <v>5.7</v>
      </c>
      <c r="C342" s="273">
        <v>8.8000000000000007</v>
      </c>
      <c r="D342" s="273">
        <v>2</v>
      </c>
      <c r="E342" s="273">
        <v>1.0777777799999999</v>
      </c>
      <c r="F342" s="273">
        <v>1.24570494</v>
      </c>
      <c r="G342" s="273">
        <v>20</v>
      </c>
      <c r="H342" s="272">
        <v>3</v>
      </c>
      <c r="I342" s="272"/>
      <c r="J342" s="272"/>
      <c r="K342" s="272"/>
      <c r="L342" s="272"/>
      <c r="M342" s="272"/>
      <c r="N342" s="272"/>
      <c r="O342" s="272"/>
      <c r="P342" s="272"/>
      <c r="Q342" s="272"/>
      <c r="R342" s="272"/>
      <c r="S342" s="272"/>
      <c r="T342" s="272"/>
      <c r="U342" s="272"/>
      <c r="V342" s="272"/>
      <c r="W342" s="272"/>
      <c r="X342" s="272"/>
      <c r="Y342" s="272"/>
      <c r="Z342" s="272"/>
      <c r="AA342" s="272"/>
      <c r="AB342" s="272"/>
      <c r="AC342" s="272"/>
      <c r="AD342" s="272"/>
      <c r="AE342" s="272"/>
      <c r="AF342" s="272"/>
      <c r="AG342" s="272"/>
      <c r="AH342" s="272"/>
      <c r="AI342" s="272"/>
      <c r="AJ342" s="272"/>
      <c r="AK342" s="272"/>
      <c r="AL342" s="272"/>
      <c r="AM342" s="272"/>
      <c r="AN342" s="272"/>
      <c r="AO342" s="272"/>
      <c r="AP342" s="272"/>
      <c r="AQ342" s="272"/>
      <c r="AR342" s="272"/>
      <c r="AS342" s="272"/>
      <c r="AT342" s="272"/>
      <c r="AU342" s="272"/>
      <c r="AV342" s="272"/>
      <c r="AW342" s="272"/>
      <c r="AX342" s="272"/>
      <c r="AY342" s="272"/>
      <c r="AZ342" s="272"/>
      <c r="BA342" s="272"/>
      <c r="BB342" s="272"/>
      <c r="BC342" s="272"/>
      <c r="BD342" s="272"/>
      <c r="BE342" s="272"/>
      <c r="BF342" s="272"/>
      <c r="BG342" s="272"/>
      <c r="BH342" s="272"/>
      <c r="BI342" s="272"/>
      <c r="BJ342" s="272"/>
      <c r="BK342" s="272"/>
      <c r="BL342" s="272"/>
      <c r="BM342" s="272"/>
      <c r="BN342" s="272"/>
      <c r="BO342" s="272"/>
      <c r="BP342" s="272"/>
      <c r="BQ342" s="272"/>
      <c r="BR342" s="272"/>
      <c r="BS342" s="272"/>
      <c r="BT342" s="272"/>
      <c r="BU342" s="272"/>
      <c r="BV342" s="272"/>
      <c r="BW342" s="272"/>
      <c r="BX342" s="272"/>
      <c r="BY342" s="272"/>
      <c r="BZ342" s="272"/>
      <c r="CA342" s="272"/>
      <c r="CB342" s="272"/>
      <c r="CC342" s="272"/>
      <c r="CD342" s="272"/>
      <c r="CE342" s="272"/>
      <c r="CF342" s="272"/>
      <c r="CG342" s="272"/>
      <c r="CH342" s="272"/>
      <c r="CI342" s="272"/>
      <c r="CJ342" s="272"/>
      <c r="CK342" s="272"/>
      <c r="CL342" s="272"/>
      <c r="CM342" s="272"/>
      <c r="CN342" s="272"/>
      <c r="CO342" s="272"/>
      <c r="CP342" s="272"/>
      <c r="CQ342" s="272"/>
      <c r="CR342" s="272"/>
      <c r="CS342" s="272"/>
      <c r="CT342" s="272"/>
      <c r="CU342" s="272"/>
      <c r="CV342" s="272"/>
      <c r="CW342" s="272"/>
      <c r="CX342" s="272"/>
      <c r="CY342" s="272"/>
      <c r="CZ342" s="272"/>
      <c r="DA342" s="272"/>
      <c r="DB342" s="272"/>
      <c r="DC342" s="272"/>
      <c r="DD342" s="272"/>
      <c r="DE342" s="272"/>
      <c r="DF342" s="272"/>
      <c r="DG342" s="272"/>
      <c r="DH342" s="272"/>
      <c r="DI342" s="272"/>
      <c r="DJ342" s="272"/>
      <c r="DK342" s="272"/>
      <c r="DL342" s="272"/>
      <c r="DM342" s="272"/>
      <c r="DN342" s="272"/>
      <c r="DO342" s="272"/>
      <c r="DP342" s="272"/>
      <c r="DQ342" s="272"/>
      <c r="DR342" s="272"/>
      <c r="DS342" s="272"/>
      <c r="DT342" s="272"/>
      <c r="DU342" s="272"/>
      <c r="DV342" s="272"/>
      <c r="DW342" s="272"/>
      <c r="DX342" s="272"/>
      <c r="DY342" s="272"/>
      <c r="DZ342" s="272"/>
      <c r="EA342" s="272"/>
      <c r="EB342" s="272"/>
      <c r="EC342" s="272"/>
      <c r="ED342" s="272"/>
      <c r="EE342" s="272"/>
      <c r="EF342" s="272"/>
      <c r="EG342" s="272"/>
      <c r="EH342" s="272"/>
      <c r="EI342" s="272"/>
      <c r="EJ342" s="272"/>
      <c r="EK342" s="272"/>
      <c r="EL342" s="272"/>
      <c r="EM342" s="272"/>
      <c r="EN342" s="272"/>
      <c r="EO342" s="272"/>
      <c r="EP342" s="272"/>
      <c r="EQ342" s="272"/>
      <c r="ER342" s="272"/>
      <c r="ES342" s="272"/>
      <c r="ET342" s="272"/>
      <c r="EU342" s="272"/>
      <c r="EV342" s="272"/>
      <c r="EW342" s="272"/>
      <c r="EX342" s="272"/>
      <c r="EY342" s="272"/>
      <c r="EZ342" s="272"/>
      <c r="FA342" s="272"/>
      <c r="FB342" s="272"/>
      <c r="FC342" s="272"/>
      <c r="FD342" s="272"/>
      <c r="FE342" s="272"/>
      <c r="FF342" s="272"/>
      <c r="FG342" s="272"/>
      <c r="FH342" s="272"/>
      <c r="FI342" s="272"/>
      <c r="FJ342" s="272"/>
      <c r="FK342" s="272"/>
      <c r="FL342" s="272"/>
      <c r="FM342" s="272"/>
      <c r="FN342" s="272"/>
      <c r="FO342" s="272"/>
      <c r="FP342" s="272"/>
      <c r="FQ342" s="272"/>
      <c r="FR342" s="272"/>
      <c r="FS342" s="272"/>
      <c r="FT342" s="272"/>
      <c r="FU342" s="272"/>
      <c r="FV342" s="272"/>
      <c r="FW342" s="272"/>
      <c r="FX342" s="272"/>
      <c r="FY342" s="272"/>
      <c r="FZ342" s="272"/>
      <c r="GA342" s="272"/>
      <c r="GB342" s="272"/>
      <c r="GC342" s="272"/>
      <c r="GD342" s="272"/>
      <c r="GE342" s="272"/>
      <c r="GF342" s="272"/>
      <c r="GG342" s="272"/>
      <c r="GH342" s="272"/>
      <c r="GI342" s="272"/>
      <c r="GJ342" s="272"/>
      <c r="GK342" s="272"/>
      <c r="GL342" s="272"/>
      <c r="GM342" s="272"/>
      <c r="GN342" s="272"/>
      <c r="GO342" s="272"/>
      <c r="GP342" s="272"/>
      <c r="GQ342" s="272"/>
      <c r="GR342" s="272"/>
      <c r="GS342" s="272"/>
      <c r="GT342" s="272"/>
      <c r="GU342" s="272"/>
      <c r="GV342" s="272"/>
      <c r="GW342" s="272"/>
      <c r="GX342" s="272"/>
      <c r="GY342" s="272"/>
      <c r="GZ342" s="272"/>
      <c r="HA342" s="272"/>
      <c r="HB342" s="272"/>
      <c r="HC342" s="272"/>
      <c r="HD342" s="272"/>
      <c r="HE342" s="272"/>
      <c r="HF342" s="272"/>
      <c r="HG342" s="272"/>
      <c r="HH342" s="272"/>
      <c r="HI342" s="272"/>
      <c r="HJ342" s="272"/>
      <c r="HK342" s="272"/>
      <c r="HL342" s="272"/>
      <c r="HM342" s="272"/>
      <c r="HN342" s="272"/>
      <c r="HO342" s="272"/>
      <c r="HP342" s="272"/>
      <c r="HQ342" s="272"/>
      <c r="HR342" s="272"/>
      <c r="HS342" s="272"/>
      <c r="HT342" s="272"/>
      <c r="HU342" s="272"/>
      <c r="HV342" s="272"/>
      <c r="HW342" s="272"/>
      <c r="HX342" s="272"/>
      <c r="HY342" s="272"/>
      <c r="HZ342" s="272"/>
      <c r="IA342" s="272"/>
      <c r="IB342" s="272"/>
      <c r="IC342" s="272"/>
      <c r="ID342" s="272"/>
      <c r="IE342" s="272"/>
      <c r="IF342" s="272"/>
      <c r="IG342" s="272"/>
      <c r="IH342" s="272"/>
      <c r="II342" s="272"/>
      <c r="IJ342" s="272"/>
      <c r="IK342" s="272"/>
      <c r="IL342" s="272"/>
      <c r="IM342" s="272"/>
      <c r="IN342" s="272"/>
      <c r="IO342" s="272"/>
      <c r="IP342" s="272"/>
      <c r="IQ342" s="272"/>
      <c r="IR342" s="272"/>
      <c r="IS342" s="272"/>
      <c r="IT342" s="272"/>
      <c r="IU342" s="272"/>
      <c r="IV342" s="272"/>
    </row>
    <row r="343" spans="1:256" s="273" customFormat="1" ht="13" customHeight="1">
      <c r="A343" s="272" t="s">
        <v>525</v>
      </c>
      <c r="B343" s="273">
        <v>3.5</v>
      </c>
      <c r="C343" s="273">
        <v>4</v>
      </c>
      <c r="D343" s="273">
        <v>2</v>
      </c>
      <c r="E343" s="273">
        <v>1.24</v>
      </c>
      <c r="F343" s="273" t="s">
        <v>18</v>
      </c>
      <c r="G343" s="273">
        <v>8</v>
      </c>
      <c r="H343" s="272">
        <v>2</v>
      </c>
      <c r="I343" s="272"/>
      <c r="J343" s="272"/>
      <c r="K343" s="272"/>
      <c r="L343" s="272"/>
      <c r="M343" s="272"/>
      <c r="N343" s="272"/>
      <c r="O343" s="272"/>
      <c r="P343" s="272"/>
      <c r="Q343" s="272"/>
      <c r="R343" s="272"/>
      <c r="S343" s="272"/>
      <c r="T343" s="272"/>
      <c r="U343" s="272"/>
      <c r="V343" s="272"/>
      <c r="W343" s="272"/>
      <c r="X343" s="272"/>
      <c r="Y343" s="272"/>
      <c r="Z343" s="272"/>
      <c r="AA343" s="272"/>
      <c r="AB343" s="272"/>
      <c r="AC343" s="272"/>
      <c r="AD343" s="272"/>
      <c r="AE343" s="272"/>
      <c r="AF343" s="272"/>
      <c r="AG343" s="272"/>
      <c r="AH343" s="272"/>
      <c r="AI343" s="272"/>
      <c r="AJ343" s="272"/>
      <c r="AK343" s="272"/>
      <c r="AL343" s="272"/>
      <c r="AM343" s="272"/>
      <c r="AN343" s="272"/>
      <c r="AO343" s="272"/>
      <c r="AP343" s="272"/>
      <c r="AQ343" s="272"/>
      <c r="AR343" s="272"/>
      <c r="AS343" s="272"/>
      <c r="AT343" s="272"/>
      <c r="AU343" s="272"/>
      <c r="AV343" s="272"/>
      <c r="AW343" s="272"/>
      <c r="AX343" s="272"/>
      <c r="AY343" s="272"/>
      <c r="AZ343" s="272"/>
      <c r="BA343" s="272"/>
      <c r="BB343" s="272"/>
      <c r="BC343" s="272"/>
      <c r="BD343" s="272"/>
      <c r="BE343" s="272"/>
      <c r="BF343" s="272"/>
      <c r="BG343" s="272"/>
      <c r="BH343" s="272"/>
      <c r="BI343" s="272"/>
      <c r="BJ343" s="272"/>
      <c r="BK343" s="272"/>
      <c r="BL343" s="272"/>
      <c r="BM343" s="272"/>
      <c r="BN343" s="272"/>
      <c r="BO343" s="272"/>
      <c r="BP343" s="272"/>
      <c r="BQ343" s="272"/>
      <c r="BR343" s="272"/>
      <c r="BS343" s="272"/>
      <c r="BT343" s="272"/>
      <c r="BU343" s="272"/>
      <c r="BV343" s="272"/>
      <c r="BW343" s="272"/>
      <c r="BX343" s="272"/>
      <c r="BY343" s="272"/>
      <c r="BZ343" s="272"/>
      <c r="CA343" s="272"/>
      <c r="CB343" s="272"/>
      <c r="CC343" s="272"/>
      <c r="CD343" s="272"/>
      <c r="CE343" s="272"/>
      <c r="CF343" s="272"/>
      <c r="CG343" s="272"/>
      <c r="CH343" s="272"/>
      <c r="CI343" s="272"/>
      <c r="CJ343" s="272"/>
      <c r="CK343" s="272"/>
      <c r="CL343" s="272"/>
      <c r="CM343" s="272"/>
      <c r="CN343" s="272"/>
      <c r="CO343" s="272"/>
      <c r="CP343" s="272"/>
      <c r="CQ343" s="272"/>
      <c r="CR343" s="272"/>
      <c r="CS343" s="272"/>
      <c r="CT343" s="272"/>
      <c r="CU343" s="272"/>
      <c r="CV343" s="272"/>
      <c r="CW343" s="272"/>
      <c r="CX343" s="272"/>
      <c r="CY343" s="272"/>
      <c r="CZ343" s="272"/>
      <c r="DA343" s="272"/>
      <c r="DB343" s="272"/>
      <c r="DC343" s="272"/>
      <c r="DD343" s="272"/>
      <c r="DE343" s="272"/>
      <c r="DF343" s="272"/>
      <c r="DG343" s="272"/>
      <c r="DH343" s="272"/>
      <c r="DI343" s="272"/>
      <c r="DJ343" s="272"/>
      <c r="DK343" s="272"/>
      <c r="DL343" s="272"/>
      <c r="DM343" s="272"/>
      <c r="DN343" s="272"/>
      <c r="DO343" s="272"/>
      <c r="DP343" s="272"/>
      <c r="DQ343" s="272"/>
      <c r="DR343" s="272"/>
      <c r="DS343" s="272"/>
      <c r="DT343" s="272"/>
      <c r="DU343" s="272"/>
      <c r="DV343" s="272"/>
      <c r="DW343" s="272"/>
      <c r="DX343" s="272"/>
      <c r="DY343" s="272"/>
      <c r="DZ343" s="272"/>
      <c r="EA343" s="272"/>
      <c r="EB343" s="272"/>
      <c r="EC343" s="272"/>
      <c r="ED343" s="272"/>
      <c r="EE343" s="272"/>
      <c r="EF343" s="272"/>
      <c r="EG343" s="272"/>
      <c r="EH343" s="272"/>
      <c r="EI343" s="272"/>
      <c r="EJ343" s="272"/>
      <c r="EK343" s="272"/>
      <c r="EL343" s="272"/>
      <c r="EM343" s="272"/>
      <c r="EN343" s="272"/>
      <c r="EO343" s="272"/>
      <c r="EP343" s="272"/>
      <c r="EQ343" s="272"/>
      <c r="ER343" s="272"/>
      <c r="ES343" s="272"/>
      <c r="ET343" s="272"/>
      <c r="EU343" s="272"/>
      <c r="EV343" s="272"/>
      <c r="EW343" s="272"/>
      <c r="EX343" s="272"/>
      <c r="EY343" s="272"/>
      <c r="EZ343" s="272"/>
      <c r="FA343" s="272"/>
      <c r="FB343" s="272"/>
      <c r="FC343" s="272"/>
      <c r="FD343" s="272"/>
      <c r="FE343" s="272"/>
      <c r="FF343" s="272"/>
      <c r="FG343" s="272"/>
      <c r="FH343" s="272"/>
      <c r="FI343" s="272"/>
      <c r="FJ343" s="272"/>
      <c r="FK343" s="272"/>
      <c r="FL343" s="272"/>
      <c r="FM343" s="272"/>
      <c r="FN343" s="272"/>
      <c r="FO343" s="272"/>
      <c r="FP343" s="272"/>
      <c r="FQ343" s="272"/>
      <c r="FR343" s="272"/>
      <c r="FS343" s="272"/>
      <c r="FT343" s="272"/>
      <c r="FU343" s="272"/>
      <c r="FV343" s="272"/>
      <c r="FW343" s="272"/>
      <c r="FX343" s="272"/>
      <c r="FY343" s="272"/>
      <c r="FZ343" s="272"/>
      <c r="GA343" s="272"/>
      <c r="GB343" s="272"/>
      <c r="GC343" s="272"/>
      <c r="GD343" s="272"/>
      <c r="GE343" s="272"/>
      <c r="GF343" s="272"/>
      <c r="GG343" s="272"/>
      <c r="GH343" s="272"/>
      <c r="GI343" s="272"/>
      <c r="GJ343" s="272"/>
      <c r="GK343" s="272"/>
      <c r="GL343" s="272"/>
      <c r="GM343" s="272"/>
      <c r="GN343" s="272"/>
      <c r="GO343" s="272"/>
      <c r="GP343" s="272"/>
      <c r="GQ343" s="272"/>
      <c r="GR343" s="272"/>
      <c r="GS343" s="272"/>
      <c r="GT343" s="272"/>
      <c r="GU343" s="272"/>
      <c r="GV343" s="272"/>
      <c r="GW343" s="272"/>
      <c r="GX343" s="272"/>
      <c r="GY343" s="272"/>
      <c r="GZ343" s="272"/>
      <c r="HA343" s="272"/>
      <c r="HB343" s="272"/>
      <c r="HC343" s="272"/>
      <c r="HD343" s="272"/>
      <c r="HE343" s="272"/>
      <c r="HF343" s="272"/>
      <c r="HG343" s="272"/>
      <c r="HH343" s="272"/>
      <c r="HI343" s="272"/>
      <c r="HJ343" s="272"/>
      <c r="HK343" s="272"/>
      <c r="HL343" s="272"/>
      <c r="HM343" s="272"/>
      <c r="HN343" s="272"/>
      <c r="HO343" s="272"/>
      <c r="HP343" s="272"/>
      <c r="HQ343" s="272"/>
      <c r="HR343" s="272"/>
      <c r="HS343" s="272"/>
      <c r="HT343" s="272"/>
      <c r="HU343" s="272"/>
      <c r="HV343" s="272"/>
      <c r="HW343" s="272"/>
      <c r="HX343" s="272"/>
      <c r="HY343" s="272"/>
      <c r="HZ343" s="272"/>
      <c r="IA343" s="272"/>
      <c r="IB343" s="272"/>
      <c r="IC343" s="272"/>
      <c r="ID343" s="272"/>
      <c r="IE343" s="272"/>
      <c r="IF343" s="272"/>
      <c r="IG343" s="272"/>
      <c r="IH343" s="272"/>
      <c r="II343" s="272"/>
      <c r="IJ343" s="272"/>
      <c r="IK343" s="272"/>
      <c r="IL343" s="272"/>
      <c r="IM343" s="272"/>
      <c r="IN343" s="272"/>
      <c r="IO343" s="272"/>
      <c r="IP343" s="272"/>
      <c r="IQ343" s="272"/>
      <c r="IR343" s="272"/>
      <c r="IS343" s="272"/>
      <c r="IT343" s="272"/>
      <c r="IU343" s="272"/>
      <c r="IV343" s="272"/>
    </row>
    <row r="344" spans="1:256" s="273" customFormat="1" ht="13" customHeight="1">
      <c r="A344" s="272" t="s">
        <v>525</v>
      </c>
      <c r="B344" s="273">
        <v>0.5</v>
      </c>
      <c r="C344" s="273">
        <v>3</v>
      </c>
      <c r="D344" s="273">
        <v>2</v>
      </c>
      <c r="E344" s="273">
        <v>1.4444444439999999</v>
      </c>
      <c r="F344" s="273">
        <v>1.0482123999999999</v>
      </c>
      <c r="G344" s="273">
        <v>20</v>
      </c>
      <c r="H344" s="272">
        <v>1</v>
      </c>
      <c r="I344" s="272"/>
      <c r="J344" s="272"/>
      <c r="K344" s="272"/>
      <c r="L344" s="272"/>
      <c r="M344" s="272"/>
      <c r="N344" s="272"/>
      <c r="O344" s="272"/>
      <c r="P344" s="272"/>
      <c r="Q344" s="272"/>
      <c r="R344" s="272"/>
      <c r="S344" s="272"/>
      <c r="T344" s="272"/>
      <c r="U344" s="272"/>
      <c r="V344" s="272"/>
      <c r="W344" s="272"/>
      <c r="X344" s="272"/>
      <c r="Y344" s="272"/>
      <c r="Z344" s="272"/>
      <c r="AA344" s="272"/>
      <c r="AB344" s="272"/>
      <c r="AC344" s="272"/>
      <c r="AD344" s="272"/>
      <c r="AE344" s="272"/>
      <c r="AF344" s="272"/>
      <c r="AG344" s="272"/>
      <c r="AH344" s="272"/>
      <c r="AI344" s="272"/>
      <c r="AJ344" s="272"/>
      <c r="AK344" s="272"/>
      <c r="AL344" s="272"/>
      <c r="AM344" s="272"/>
      <c r="AN344" s="272"/>
      <c r="AO344" s="272"/>
      <c r="AP344" s="272"/>
      <c r="AQ344" s="272"/>
      <c r="AR344" s="272"/>
      <c r="AS344" s="272"/>
      <c r="AT344" s="272"/>
      <c r="AU344" s="272"/>
      <c r="AV344" s="272"/>
      <c r="AW344" s="272"/>
      <c r="AX344" s="272"/>
      <c r="AY344" s="272"/>
      <c r="AZ344" s="272"/>
      <c r="BA344" s="272"/>
      <c r="BB344" s="272"/>
      <c r="BC344" s="272"/>
      <c r="BD344" s="272"/>
      <c r="BE344" s="272"/>
      <c r="BF344" s="272"/>
      <c r="BG344" s="272"/>
      <c r="BH344" s="272"/>
      <c r="BI344" s="272"/>
      <c r="BJ344" s="272"/>
      <c r="BK344" s="272"/>
      <c r="BL344" s="272"/>
      <c r="BM344" s="272"/>
      <c r="BN344" s="272"/>
      <c r="BO344" s="272"/>
      <c r="BP344" s="272"/>
      <c r="BQ344" s="272"/>
      <c r="BR344" s="272"/>
      <c r="BS344" s="272"/>
      <c r="BT344" s="272"/>
      <c r="BU344" s="272"/>
      <c r="BV344" s="272"/>
      <c r="BW344" s="272"/>
      <c r="BX344" s="272"/>
      <c r="BY344" s="272"/>
      <c r="BZ344" s="272"/>
      <c r="CA344" s="272"/>
      <c r="CB344" s="272"/>
      <c r="CC344" s="272"/>
      <c r="CD344" s="272"/>
      <c r="CE344" s="272"/>
      <c r="CF344" s="272"/>
      <c r="CG344" s="272"/>
      <c r="CH344" s="272"/>
      <c r="CI344" s="272"/>
      <c r="CJ344" s="272"/>
      <c r="CK344" s="272"/>
      <c r="CL344" s="272"/>
      <c r="CM344" s="272"/>
      <c r="CN344" s="272"/>
      <c r="CO344" s="272"/>
      <c r="CP344" s="272"/>
      <c r="CQ344" s="272"/>
      <c r="CR344" s="272"/>
      <c r="CS344" s="272"/>
      <c r="CT344" s="272"/>
      <c r="CU344" s="272"/>
      <c r="CV344" s="272"/>
      <c r="CW344" s="272"/>
      <c r="CX344" s="272"/>
      <c r="CY344" s="272"/>
      <c r="CZ344" s="272"/>
      <c r="DA344" s="272"/>
      <c r="DB344" s="272"/>
      <c r="DC344" s="272"/>
      <c r="DD344" s="272"/>
      <c r="DE344" s="272"/>
      <c r="DF344" s="272"/>
      <c r="DG344" s="272"/>
      <c r="DH344" s="272"/>
      <c r="DI344" s="272"/>
      <c r="DJ344" s="272"/>
      <c r="DK344" s="272"/>
      <c r="DL344" s="272"/>
      <c r="DM344" s="272"/>
      <c r="DN344" s="272"/>
      <c r="DO344" s="272"/>
      <c r="DP344" s="272"/>
      <c r="DQ344" s="272"/>
      <c r="DR344" s="272"/>
      <c r="DS344" s="272"/>
      <c r="DT344" s="272"/>
      <c r="DU344" s="272"/>
      <c r="DV344" s="272"/>
      <c r="DW344" s="272"/>
      <c r="DX344" s="272"/>
      <c r="DY344" s="272"/>
      <c r="DZ344" s="272"/>
      <c r="EA344" s="272"/>
      <c r="EB344" s="272"/>
      <c r="EC344" s="272"/>
      <c r="ED344" s="272"/>
      <c r="EE344" s="272"/>
      <c r="EF344" s="272"/>
      <c r="EG344" s="272"/>
      <c r="EH344" s="272"/>
      <c r="EI344" s="272"/>
      <c r="EJ344" s="272"/>
      <c r="EK344" s="272"/>
      <c r="EL344" s="272"/>
      <c r="EM344" s="272"/>
      <c r="EN344" s="272"/>
      <c r="EO344" s="272"/>
      <c r="EP344" s="272"/>
      <c r="EQ344" s="272"/>
      <c r="ER344" s="272"/>
      <c r="ES344" s="272"/>
      <c r="ET344" s="272"/>
      <c r="EU344" s="272"/>
      <c r="EV344" s="272"/>
      <c r="EW344" s="272"/>
      <c r="EX344" s="272"/>
      <c r="EY344" s="272"/>
      <c r="EZ344" s="272"/>
      <c r="FA344" s="272"/>
      <c r="FB344" s="272"/>
      <c r="FC344" s="272"/>
      <c r="FD344" s="272"/>
      <c r="FE344" s="272"/>
      <c r="FF344" s="272"/>
      <c r="FG344" s="272"/>
      <c r="FH344" s="272"/>
      <c r="FI344" s="272"/>
      <c r="FJ344" s="272"/>
      <c r="FK344" s="272"/>
      <c r="FL344" s="272"/>
      <c r="FM344" s="272"/>
      <c r="FN344" s="272"/>
      <c r="FO344" s="272"/>
      <c r="FP344" s="272"/>
      <c r="FQ344" s="272"/>
      <c r="FR344" s="272"/>
      <c r="FS344" s="272"/>
      <c r="FT344" s="272"/>
      <c r="FU344" s="272"/>
      <c r="FV344" s="272"/>
      <c r="FW344" s="272"/>
      <c r="FX344" s="272"/>
      <c r="FY344" s="272"/>
      <c r="FZ344" s="272"/>
      <c r="GA344" s="272"/>
      <c r="GB344" s="272"/>
      <c r="GC344" s="272"/>
      <c r="GD344" s="272"/>
      <c r="GE344" s="272"/>
      <c r="GF344" s="272"/>
      <c r="GG344" s="272"/>
      <c r="GH344" s="272"/>
      <c r="GI344" s="272"/>
      <c r="GJ344" s="272"/>
      <c r="GK344" s="272"/>
      <c r="GL344" s="272"/>
      <c r="GM344" s="272"/>
      <c r="GN344" s="272"/>
      <c r="GO344" s="272"/>
      <c r="GP344" s="272"/>
      <c r="GQ344" s="272"/>
      <c r="GR344" s="272"/>
      <c r="GS344" s="272"/>
      <c r="GT344" s="272"/>
      <c r="GU344" s="272"/>
      <c r="GV344" s="272"/>
      <c r="GW344" s="272"/>
      <c r="GX344" s="272"/>
      <c r="GY344" s="272"/>
      <c r="GZ344" s="272"/>
      <c r="HA344" s="272"/>
      <c r="HB344" s="272"/>
      <c r="HC344" s="272"/>
      <c r="HD344" s="272"/>
      <c r="HE344" s="272"/>
      <c r="HF344" s="272"/>
      <c r="HG344" s="272"/>
      <c r="HH344" s="272"/>
      <c r="HI344" s="272"/>
      <c r="HJ344" s="272"/>
      <c r="HK344" s="272"/>
      <c r="HL344" s="272"/>
      <c r="HM344" s="272"/>
      <c r="HN344" s="272"/>
      <c r="HO344" s="272"/>
      <c r="HP344" s="272"/>
      <c r="HQ344" s="272"/>
      <c r="HR344" s="272"/>
      <c r="HS344" s="272"/>
      <c r="HT344" s="272"/>
      <c r="HU344" s="272"/>
      <c r="HV344" s="272"/>
      <c r="HW344" s="272"/>
      <c r="HX344" s="272"/>
      <c r="HY344" s="272"/>
      <c r="HZ344" s="272"/>
      <c r="IA344" s="272"/>
      <c r="IB344" s="272"/>
      <c r="IC344" s="272"/>
      <c r="ID344" s="272"/>
      <c r="IE344" s="272"/>
      <c r="IF344" s="272"/>
      <c r="IG344" s="272"/>
      <c r="IH344" s="272"/>
      <c r="II344" s="272"/>
      <c r="IJ344" s="272"/>
      <c r="IK344" s="272"/>
      <c r="IL344" s="272"/>
      <c r="IM344" s="272"/>
      <c r="IN344" s="272"/>
      <c r="IO344" s="272"/>
      <c r="IP344" s="272"/>
      <c r="IQ344" s="272"/>
      <c r="IR344" s="272"/>
      <c r="IS344" s="272"/>
      <c r="IT344" s="272"/>
      <c r="IU344" s="272"/>
      <c r="IV344" s="272"/>
    </row>
    <row r="345" spans="1:256" s="273" customFormat="1" ht="13" customHeight="1">
      <c r="A345" s="272" t="s">
        <v>525</v>
      </c>
      <c r="B345" s="272">
        <v>2.5</v>
      </c>
      <c r="C345" s="272">
        <v>5.5</v>
      </c>
      <c r="D345" s="272">
        <v>2</v>
      </c>
      <c r="E345" s="272">
        <v>1.33444444</v>
      </c>
      <c r="F345" s="272">
        <v>1.3044636700000001</v>
      </c>
      <c r="G345" s="273">
        <v>11</v>
      </c>
      <c r="H345" s="272">
        <v>2</v>
      </c>
      <c r="I345" s="272"/>
      <c r="J345" s="270"/>
      <c r="K345" s="270"/>
      <c r="L345" s="270"/>
      <c r="M345" s="270"/>
      <c r="N345" s="270"/>
      <c r="O345" s="270"/>
      <c r="P345" s="270"/>
      <c r="Q345" s="270"/>
      <c r="R345" s="270"/>
      <c r="S345" s="272"/>
      <c r="T345" s="272"/>
      <c r="U345" s="272"/>
      <c r="V345" s="272"/>
      <c r="W345" s="272"/>
      <c r="X345" s="272"/>
      <c r="Y345" s="272"/>
      <c r="Z345" s="272"/>
      <c r="AA345" s="272"/>
      <c r="AB345" s="272"/>
      <c r="AC345" s="272"/>
      <c r="AD345" s="272"/>
      <c r="AE345" s="272"/>
      <c r="AF345" s="272"/>
      <c r="AG345" s="272"/>
      <c r="AH345" s="272"/>
      <c r="AI345" s="272"/>
      <c r="AJ345" s="272"/>
      <c r="AK345" s="272"/>
      <c r="AL345" s="272"/>
      <c r="AM345" s="272"/>
      <c r="AN345" s="272"/>
      <c r="AO345" s="272"/>
      <c r="AP345" s="272"/>
      <c r="AQ345" s="272"/>
      <c r="AR345" s="272"/>
      <c r="AS345" s="272"/>
      <c r="AT345" s="272"/>
      <c r="AU345" s="272"/>
      <c r="AV345" s="272"/>
      <c r="AW345" s="272"/>
      <c r="AX345" s="272"/>
      <c r="AY345" s="272"/>
      <c r="AZ345" s="272"/>
      <c r="BA345" s="272"/>
      <c r="BB345" s="272"/>
      <c r="BC345" s="272"/>
      <c r="BD345" s="272"/>
      <c r="BE345" s="272"/>
      <c r="BF345" s="272"/>
      <c r="BG345" s="272"/>
      <c r="BH345" s="272"/>
      <c r="BI345" s="272"/>
      <c r="BJ345" s="272"/>
      <c r="BK345" s="272"/>
      <c r="BL345" s="272"/>
      <c r="BM345" s="272"/>
      <c r="BN345" s="272"/>
      <c r="BO345" s="272"/>
      <c r="BP345" s="272"/>
      <c r="BQ345" s="272"/>
      <c r="BR345" s="272"/>
      <c r="BS345" s="272"/>
      <c r="BT345" s="272"/>
      <c r="BU345" s="272"/>
      <c r="BV345" s="272"/>
      <c r="BW345" s="272"/>
      <c r="BX345" s="272"/>
      <c r="BY345" s="272"/>
      <c r="BZ345" s="272"/>
      <c r="CA345" s="272"/>
      <c r="CB345" s="272"/>
      <c r="CC345" s="272"/>
      <c r="CD345" s="272"/>
      <c r="CE345" s="272"/>
      <c r="CF345" s="272"/>
      <c r="CG345" s="272"/>
      <c r="CH345" s="272"/>
      <c r="CI345" s="272"/>
      <c r="CJ345" s="272"/>
      <c r="CK345" s="272"/>
      <c r="CL345" s="272"/>
      <c r="CM345" s="272"/>
      <c r="CN345" s="272"/>
      <c r="CO345" s="272"/>
      <c r="CP345" s="272"/>
      <c r="CQ345" s="272"/>
      <c r="CR345" s="272"/>
      <c r="CS345" s="272"/>
      <c r="CT345" s="272"/>
      <c r="CU345" s="272"/>
      <c r="CV345" s="272"/>
      <c r="CW345" s="272"/>
      <c r="CX345" s="272"/>
      <c r="CY345" s="272"/>
      <c r="CZ345" s="272"/>
      <c r="DA345" s="272"/>
      <c r="DB345" s="272"/>
      <c r="DC345" s="272"/>
      <c r="DD345" s="272"/>
      <c r="DE345" s="272"/>
      <c r="DF345" s="272"/>
      <c r="DG345" s="272"/>
      <c r="DH345" s="272"/>
      <c r="DI345" s="272"/>
      <c r="DJ345" s="272"/>
      <c r="DK345" s="272"/>
      <c r="DL345" s="272"/>
      <c r="DM345" s="272"/>
      <c r="DN345" s="272"/>
      <c r="DO345" s="272"/>
      <c r="DP345" s="272"/>
      <c r="DQ345" s="272"/>
      <c r="DR345" s="272"/>
      <c r="DS345" s="272"/>
      <c r="DT345" s="272"/>
      <c r="DU345" s="272"/>
      <c r="DV345" s="272"/>
      <c r="DW345" s="272"/>
      <c r="DX345" s="272"/>
      <c r="DY345" s="272"/>
      <c r="DZ345" s="272"/>
      <c r="EA345" s="272"/>
      <c r="EB345" s="272"/>
      <c r="EC345" s="272"/>
      <c r="ED345" s="272"/>
      <c r="EE345" s="272"/>
      <c r="EF345" s="272"/>
      <c r="EG345" s="272"/>
      <c r="EH345" s="272"/>
      <c r="EI345" s="272"/>
      <c r="EJ345" s="272"/>
      <c r="EK345" s="272"/>
      <c r="EL345" s="272"/>
      <c r="EM345" s="272"/>
      <c r="EN345" s="272"/>
      <c r="EO345" s="272"/>
      <c r="EP345" s="272"/>
      <c r="EQ345" s="272"/>
      <c r="ER345" s="272"/>
      <c r="ES345" s="272"/>
      <c r="ET345" s="272"/>
      <c r="EU345" s="272"/>
      <c r="EV345" s="272"/>
      <c r="EW345" s="272"/>
      <c r="EX345" s="272"/>
      <c r="EY345" s="272"/>
      <c r="EZ345" s="272"/>
      <c r="FA345" s="272"/>
      <c r="FB345" s="272"/>
      <c r="FC345" s="272"/>
      <c r="FD345" s="272"/>
      <c r="FE345" s="272"/>
      <c r="FF345" s="272"/>
      <c r="FG345" s="272"/>
      <c r="FH345" s="272"/>
      <c r="FI345" s="272"/>
      <c r="FJ345" s="272"/>
      <c r="FK345" s="272"/>
      <c r="FL345" s="272"/>
      <c r="FM345" s="272"/>
      <c r="FN345" s="272"/>
      <c r="FO345" s="272"/>
      <c r="FP345" s="272"/>
      <c r="FQ345" s="272"/>
      <c r="FR345" s="272"/>
      <c r="FS345" s="272"/>
      <c r="FT345" s="272"/>
      <c r="FU345" s="272"/>
      <c r="FV345" s="272"/>
      <c r="FW345" s="272"/>
      <c r="FX345" s="272"/>
      <c r="FY345" s="272"/>
      <c r="FZ345" s="272"/>
      <c r="GA345" s="272"/>
      <c r="GB345" s="272"/>
      <c r="GC345" s="272"/>
      <c r="GD345" s="272"/>
      <c r="GE345" s="272"/>
      <c r="GF345" s="272"/>
      <c r="GG345" s="272"/>
      <c r="GH345" s="272"/>
      <c r="GI345" s="272"/>
      <c r="GJ345" s="272"/>
      <c r="GK345" s="272"/>
      <c r="GL345" s="272"/>
      <c r="GM345" s="272"/>
      <c r="GN345" s="272"/>
      <c r="GO345" s="272"/>
      <c r="GP345" s="272"/>
      <c r="GQ345" s="272"/>
      <c r="GR345" s="272"/>
      <c r="GS345" s="272"/>
      <c r="GT345" s="272"/>
      <c r="GU345" s="272"/>
      <c r="GV345" s="272"/>
      <c r="GW345" s="272"/>
      <c r="GX345" s="272"/>
      <c r="GY345" s="272"/>
      <c r="GZ345" s="272"/>
      <c r="HA345" s="272"/>
      <c r="HB345" s="272"/>
      <c r="HC345" s="272"/>
      <c r="HD345" s="272"/>
      <c r="HE345" s="272"/>
      <c r="HF345" s="272"/>
      <c r="HG345" s="272"/>
      <c r="HH345" s="272"/>
      <c r="HI345" s="272"/>
      <c r="HJ345" s="272"/>
      <c r="HK345" s="272"/>
      <c r="HL345" s="272"/>
      <c r="HM345" s="272"/>
      <c r="HN345" s="272"/>
      <c r="HO345" s="272"/>
      <c r="HP345" s="272"/>
      <c r="HQ345" s="272"/>
      <c r="HR345" s="272"/>
      <c r="HS345" s="272"/>
      <c r="HT345" s="272"/>
      <c r="HU345" s="272"/>
      <c r="HV345" s="272"/>
      <c r="HW345" s="272"/>
      <c r="HX345" s="272"/>
      <c r="HY345" s="272"/>
      <c r="HZ345" s="272"/>
      <c r="IA345" s="272"/>
      <c r="IB345" s="272"/>
      <c r="IC345" s="272"/>
      <c r="ID345" s="272"/>
      <c r="IE345" s="272"/>
      <c r="IF345" s="272"/>
      <c r="IG345" s="272"/>
      <c r="IH345" s="272"/>
      <c r="II345" s="272"/>
      <c r="IJ345" s="272"/>
      <c r="IK345" s="272"/>
      <c r="IL345" s="272"/>
      <c r="IM345" s="272"/>
      <c r="IN345" s="272"/>
      <c r="IO345" s="272"/>
      <c r="IP345" s="272"/>
      <c r="IQ345" s="272"/>
      <c r="IR345" s="272"/>
      <c r="IS345" s="272"/>
      <c r="IT345" s="272"/>
      <c r="IU345" s="272"/>
      <c r="IV345" s="272"/>
    </row>
    <row r="346" spans="1:256" s="271" customFormat="1" ht="13" customHeight="1">
      <c r="A346" s="270" t="s">
        <v>459</v>
      </c>
      <c r="B346" s="271">
        <v>2.2000000000000002</v>
      </c>
      <c r="C346" s="271">
        <v>4.8</v>
      </c>
      <c r="D346" s="271">
        <v>3</v>
      </c>
      <c r="E346" s="271">
        <v>1.3125</v>
      </c>
      <c r="F346" s="271">
        <v>1.27118591</v>
      </c>
      <c r="G346" s="271">
        <v>17</v>
      </c>
      <c r="H346" s="270">
        <v>1</v>
      </c>
      <c r="I346" s="270"/>
      <c r="J346" s="270"/>
      <c r="K346" s="270"/>
      <c r="L346" s="270"/>
      <c r="M346" s="270"/>
      <c r="N346" s="270"/>
      <c r="O346" s="270"/>
      <c r="P346" s="270"/>
      <c r="Q346" s="270"/>
      <c r="R346" s="270"/>
      <c r="S346" s="270"/>
      <c r="T346" s="270"/>
      <c r="U346" s="270"/>
      <c r="V346" s="270"/>
      <c r="W346" s="270"/>
      <c r="X346" s="270"/>
      <c r="Y346" s="270"/>
      <c r="Z346" s="270"/>
      <c r="AA346" s="270"/>
      <c r="AB346" s="270"/>
      <c r="AC346" s="270"/>
      <c r="AD346" s="270"/>
      <c r="AE346" s="270"/>
      <c r="AF346" s="270"/>
      <c r="AG346" s="270"/>
      <c r="AH346" s="270"/>
      <c r="AI346" s="270"/>
      <c r="AJ346" s="270"/>
      <c r="AK346" s="270"/>
      <c r="AL346" s="270"/>
      <c r="AM346" s="270"/>
      <c r="AN346" s="270"/>
      <c r="AO346" s="270"/>
      <c r="AP346" s="270"/>
      <c r="AQ346" s="270"/>
      <c r="AR346" s="270"/>
      <c r="AS346" s="270"/>
      <c r="AT346" s="270"/>
      <c r="AU346" s="270"/>
      <c r="AV346" s="270"/>
      <c r="AW346" s="270"/>
      <c r="AX346" s="270"/>
      <c r="AY346" s="270"/>
      <c r="AZ346" s="270"/>
      <c r="BA346" s="270"/>
      <c r="BB346" s="270"/>
      <c r="BC346" s="270"/>
      <c r="BD346" s="270"/>
      <c r="BE346" s="270"/>
      <c r="BF346" s="270"/>
      <c r="BG346" s="270"/>
      <c r="BH346" s="270"/>
      <c r="BI346" s="270"/>
      <c r="BJ346" s="270"/>
      <c r="BK346" s="270"/>
      <c r="BL346" s="270"/>
      <c r="BM346" s="270"/>
      <c r="BN346" s="270"/>
      <c r="BO346" s="270"/>
      <c r="BP346" s="270"/>
      <c r="BQ346" s="270"/>
      <c r="BR346" s="270"/>
      <c r="BS346" s="270"/>
      <c r="BT346" s="270"/>
      <c r="BU346" s="270"/>
      <c r="BV346" s="270"/>
      <c r="BW346" s="270"/>
      <c r="BX346" s="270"/>
      <c r="BY346" s="270"/>
      <c r="BZ346" s="270"/>
      <c r="CA346" s="270"/>
      <c r="CB346" s="270"/>
      <c r="CC346" s="270"/>
      <c r="CD346" s="270"/>
      <c r="CE346" s="270"/>
      <c r="CF346" s="270"/>
      <c r="CG346" s="270"/>
      <c r="CH346" s="270"/>
      <c r="CI346" s="270"/>
      <c r="CJ346" s="270"/>
      <c r="CK346" s="270"/>
      <c r="CL346" s="270"/>
      <c r="CM346" s="270"/>
      <c r="CN346" s="270"/>
      <c r="CO346" s="270"/>
      <c r="CP346" s="270"/>
      <c r="CQ346" s="270"/>
      <c r="CR346" s="270"/>
      <c r="CS346" s="270"/>
      <c r="CT346" s="270"/>
      <c r="CU346" s="270"/>
      <c r="CV346" s="270"/>
      <c r="CW346" s="270"/>
      <c r="CX346" s="270"/>
      <c r="CY346" s="270"/>
      <c r="CZ346" s="270"/>
      <c r="DA346" s="270"/>
      <c r="DB346" s="270"/>
      <c r="DC346" s="270"/>
      <c r="DD346" s="270"/>
      <c r="DE346" s="270"/>
      <c r="DF346" s="270"/>
      <c r="DG346" s="270"/>
      <c r="DH346" s="270"/>
      <c r="DI346" s="270"/>
      <c r="DJ346" s="270"/>
      <c r="DK346" s="270"/>
      <c r="DL346" s="270"/>
      <c r="DM346" s="270"/>
      <c r="DN346" s="270"/>
      <c r="DO346" s="270"/>
      <c r="DP346" s="270"/>
      <c r="DQ346" s="270"/>
      <c r="DR346" s="270"/>
      <c r="DS346" s="270"/>
      <c r="DT346" s="270"/>
      <c r="DU346" s="270"/>
      <c r="DV346" s="270"/>
      <c r="DW346" s="270"/>
      <c r="DX346" s="270"/>
      <c r="DY346" s="270"/>
      <c r="DZ346" s="270"/>
      <c r="EA346" s="270"/>
      <c r="EB346" s="270"/>
      <c r="EC346" s="270"/>
      <c r="ED346" s="270"/>
      <c r="EE346" s="270"/>
      <c r="EF346" s="270"/>
      <c r="EG346" s="270"/>
      <c r="EH346" s="270"/>
      <c r="EI346" s="270"/>
      <c r="EJ346" s="270"/>
      <c r="EK346" s="270"/>
      <c r="EL346" s="270"/>
      <c r="EM346" s="270"/>
      <c r="EN346" s="270"/>
      <c r="EO346" s="270"/>
      <c r="EP346" s="270"/>
      <c r="EQ346" s="270"/>
      <c r="ER346" s="270"/>
      <c r="ES346" s="270"/>
      <c r="ET346" s="270"/>
      <c r="EU346" s="270"/>
      <c r="EV346" s="270"/>
      <c r="EW346" s="270"/>
      <c r="EX346" s="270"/>
      <c r="EY346" s="270"/>
      <c r="EZ346" s="270"/>
      <c r="FA346" s="270"/>
      <c r="FB346" s="270"/>
      <c r="FC346" s="270"/>
      <c r="FD346" s="270"/>
      <c r="FE346" s="270"/>
      <c r="FF346" s="270"/>
      <c r="FG346" s="270"/>
      <c r="FH346" s="270"/>
      <c r="FI346" s="270"/>
      <c r="FJ346" s="270"/>
      <c r="FK346" s="270"/>
      <c r="FL346" s="270"/>
      <c r="FM346" s="270"/>
      <c r="FN346" s="270"/>
      <c r="FO346" s="270"/>
      <c r="FP346" s="270"/>
      <c r="FQ346" s="270"/>
      <c r="FR346" s="270"/>
      <c r="FS346" s="270"/>
      <c r="FT346" s="270"/>
      <c r="FU346" s="270"/>
      <c r="FV346" s="270"/>
      <c r="FW346" s="270"/>
      <c r="FX346" s="270"/>
      <c r="FY346" s="270"/>
      <c r="FZ346" s="270"/>
      <c r="GA346" s="270"/>
      <c r="GB346" s="270"/>
      <c r="GC346" s="270"/>
      <c r="GD346" s="270"/>
      <c r="GE346" s="270"/>
      <c r="GF346" s="270"/>
      <c r="GG346" s="270"/>
      <c r="GH346" s="270"/>
      <c r="GI346" s="270"/>
      <c r="GJ346" s="270"/>
      <c r="GK346" s="270"/>
      <c r="GL346" s="270"/>
      <c r="GM346" s="270"/>
      <c r="GN346" s="270"/>
      <c r="GO346" s="270"/>
      <c r="GP346" s="270"/>
      <c r="GQ346" s="270"/>
      <c r="GR346" s="270"/>
      <c r="GS346" s="270"/>
      <c r="GT346" s="270"/>
      <c r="GU346" s="270"/>
      <c r="GV346" s="270"/>
      <c r="GW346" s="270"/>
      <c r="GX346" s="270"/>
      <c r="GY346" s="270"/>
      <c r="GZ346" s="270"/>
      <c r="HA346" s="270"/>
      <c r="HB346" s="270"/>
      <c r="HC346" s="270"/>
      <c r="HD346" s="270"/>
      <c r="HE346" s="270"/>
      <c r="HF346" s="270"/>
      <c r="HG346" s="270"/>
      <c r="HH346" s="270"/>
      <c r="HI346" s="270"/>
      <c r="HJ346" s="270"/>
      <c r="HK346" s="270"/>
      <c r="HL346" s="270"/>
      <c r="HM346" s="270"/>
      <c r="HN346" s="270"/>
      <c r="HO346" s="270"/>
      <c r="HP346" s="270"/>
      <c r="HQ346" s="270"/>
      <c r="HR346" s="270"/>
      <c r="HS346" s="270"/>
      <c r="HT346" s="270"/>
      <c r="HU346" s="270"/>
      <c r="HV346" s="270"/>
      <c r="HW346" s="270"/>
      <c r="HX346" s="270"/>
      <c r="HY346" s="270"/>
      <c r="HZ346" s="270"/>
      <c r="IA346" s="270"/>
      <c r="IB346" s="270"/>
      <c r="IC346" s="270"/>
      <c r="ID346" s="270"/>
      <c r="IE346" s="270"/>
      <c r="IF346" s="270"/>
      <c r="IG346" s="270"/>
      <c r="IH346" s="270"/>
      <c r="II346" s="270"/>
      <c r="IJ346" s="270"/>
      <c r="IK346" s="270"/>
      <c r="IL346" s="270"/>
      <c r="IM346" s="270"/>
      <c r="IN346" s="270"/>
      <c r="IO346" s="270"/>
      <c r="IP346" s="270"/>
      <c r="IQ346" s="270"/>
      <c r="IR346" s="270"/>
      <c r="IS346" s="270"/>
      <c r="IT346" s="270"/>
      <c r="IU346" s="270"/>
      <c r="IV346" s="270"/>
    </row>
    <row r="347" spans="1:256" s="271" customFormat="1" ht="13" customHeight="1">
      <c r="A347" s="270" t="s">
        <v>459</v>
      </c>
      <c r="B347" s="271">
        <v>2.6</v>
      </c>
      <c r="C347" s="271">
        <v>3.2</v>
      </c>
      <c r="D347" s="271">
        <v>2</v>
      </c>
      <c r="E347" s="271">
        <v>1.1088888889999999</v>
      </c>
      <c r="F347" s="271">
        <v>1.3048579</v>
      </c>
      <c r="G347" s="271">
        <v>13</v>
      </c>
      <c r="H347" s="270">
        <v>2</v>
      </c>
      <c r="I347" s="270"/>
      <c r="J347" s="266"/>
      <c r="K347" s="266" t="s">
        <v>42</v>
      </c>
      <c r="L347" s="266"/>
      <c r="M347" s="266"/>
      <c r="N347" s="266"/>
      <c r="O347" s="266"/>
      <c r="P347" s="266"/>
      <c r="Q347" s="266"/>
      <c r="R347" s="266"/>
      <c r="S347" s="270"/>
      <c r="T347" s="270"/>
      <c r="U347" s="270"/>
      <c r="V347" s="270"/>
      <c r="W347" s="270"/>
      <c r="X347" s="270"/>
      <c r="Y347" s="270"/>
      <c r="Z347" s="270"/>
      <c r="AA347" s="270"/>
      <c r="AB347" s="270"/>
      <c r="AC347" s="270"/>
      <c r="AD347" s="270"/>
      <c r="AE347" s="270"/>
      <c r="AF347" s="270"/>
      <c r="AG347" s="270"/>
      <c r="AH347" s="270"/>
      <c r="AI347" s="270"/>
      <c r="AJ347" s="270"/>
      <c r="AK347" s="270"/>
      <c r="AL347" s="270"/>
      <c r="AM347" s="270"/>
      <c r="AN347" s="270"/>
      <c r="AO347" s="270"/>
      <c r="AP347" s="270"/>
      <c r="AQ347" s="270"/>
      <c r="AR347" s="270"/>
      <c r="AS347" s="270"/>
      <c r="AT347" s="270"/>
      <c r="AU347" s="270"/>
      <c r="AV347" s="270"/>
      <c r="AW347" s="270"/>
      <c r="AX347" s="270"/>
      <c r="AY347" s="270"/>
      <c r="AZ347" s="270"/>
      <c r="BA347" s="270"/>
      <c r="BB347" s="270"/>
      <c r="BC347" s="270"/>
      <c r="BD347" s="270"/>
      <c r="BE347" s="270"/>
      <c r="BF347" s="270"/>
      <c r="BG347" s="270"/>
      <c r="BH347" s="270"/>
      <c r="BI347" s="270"/>
      <c r="BJ347" s="270"/>
      <c r="BK347" s="270"/>
      <c r="BL347" s="270"/>
      <c r="BM347" s="270"/>
      <c r="BN347" s="270"/>
      <c r="BO347" s="270"/>
      <c r="BP347" s="270"/>
      <c r="BQ347" s="270"/>
      <c r="BR347" s="270"/>
      <c r="BS347" s="270"/>
      <c r="BT347" s="270"/>
      <c r="BU347" s="270"/>
      <c r="BV347" s="270"/>
      <c r="BW347" s="270"/>
      <c r="BX347" s="270"/>
      <c r="BY347" s="270"/>
      <c r="BZ347" s="270"/>
      <c r="CA347" s="270"/>
      <c r="CB347" s="270"/>
      <c r="CC347" s="270"/>
      <c r="CD347" s="270"/>
      <c r="CE347" s="270"/>
      <c r="CF347" s="270"/>
      <c r="CG347" s="270"/>
      <c r="CH347" s="270"/>
      <c r="CI347" s="270"/>
      <c r="CJ347" s="270"/>
      <c r="CK347" s="270"/>
      <c r="CL347" s="270"/>
      <c r="CM347" s="270"/>
      <c r="CN347" s="270"/>
      <c r="CO347" s="270"/>
      <c r="CP347" s="270"/>
      <c r="CQ347" s="270"/>
      <c r="CR347" s="270"/>
      <c r="CS347" s="270"/>
      <c r="CT347" s="270"/>
      <c r="CU347" s="270"/>
      <c r="CV347" s="270"/>
      <c r="CW347" s="270"/>
      <c r="CX347" s="270"/>
      <c r="CY347" s="270"/>
      <c r="CZ347" s="270"/>
      <c r="DA347" s="270"/>
      <c r="DB347" s="270"/>
      <c r="DC347" s="270"/>
      <c r="DD347" s="270"/>
      <c r="DE347" s="270"/>
      <c r="DF347" s="270"/>
      <c r="DG347" s="270"/>
      <c r="DH347" s="270"/>
      <c r="DI347" s="270"/>
      <c r="DJ347" s="270"/>
      <c r="DK347" s="270"/>
      <c r="DL347" s="270"/>
      <c r="DM347" s="270"/>
      <c r="DN347" s="270"/>
      <c r="DO347" s="270"/>
      <c r="DP347" s="270"/>
      <c r="DQ347" s="270"/>
      <c r="DR347" s="270"/>
      <c r="DS347" s="270"/>
      <c r="DT347" s="270"/>
      <c r="DU347" s="270"/>
      <c r="DV347" s="270"/>
      <c r="DW347" s="270"/>
      <c r="DX347" s="270"/>
      <c r="DY347" s="270"/>
      <c r="DZ347" s="270"/>
      <c r="EA347" s="270"/>
      <c r="EB347" s="270"/>
      <c r="EC347" s="270"/>
      <c r="ED347" s="270"/>
      <c r="EE347" s="270"/>
      <c r="EF347" s="270"/>
      <c r="EG347" s="270"/>
      <c r="EH347" s="270"/>
      <c r="EI347" s="270"/>
      <c r="EJ347" s="270"/>
      <c r="EK347" s="270"/>
      <c r="EL347" s="270"/>
      <c r="EM347" s="270"/>
      <c r="EN347" s="270"/>
      <c r="EO347" s="270"/>
      <c r="EP347" s="270"/>
      <c r="EQ347" s="270"/>
      <c r="ER347" s="270"/>
      <c r="ES347" s="270"/>
      <c r="ET347" s="270"/>
      <c r="EU347" s="270"/>
      <c r="EV347" s="270"/>
      <c r="EW347" s="270"/>
      <c r="EX347" s="270"/>
      <c r="EY347" s="270"/>
      <c r="EZ347" s="270"/>
      <c r="FA347" s="270"/>
      <c r="FB347" s="270"/>
      <c r="FC347" s="270"/>
      <c r="FD347" s="270"/>
      <c r="FE347" s="270"/>
      <c r="FF347" s="270"/>
      <c r="FG347" s="270"/>
      <c r="FH347" s="270"/>
      <c r="FI347" s="270"/>
      <c r="FJ347" s="270"/>
      <c r="FK347" s="270"/>
      <c r="FL347" s="270"/>
      <c r="FM347" s="270"/>
      <c r="FN347" s="270"/>
      <c r="FO347" s="270"/>
      <c r="FP347" s="270"/>
      <c r="FQ347" s="270"/>
      <c r="FR347" s="270"/>
      <c r="FS347" s="270"/>
      <c r="FT347" s="270"/>
      <c r="FU347" s="270"/>
      <c r="FV347" s="270"/>
      <c r="FW347" s="270"/>
      <c r="FX347" s="270"/>
      <c r="FY347" s="270"/>
      <c r="FZ347" s="270"/>
      <c r="GA347" s="270"/>
      <c r="GB347" s="270"/>
      <c r="GC347" s="270"/>
      <c r="GD347" s="270"/>
      <c r="GE347" s="270"/>
      <c r="GF347" s="270"/>
      <c r="GG347" s="270"/>
      <c r="GH347" s="270"/>
      <c r="GI347" s="270"/>
      <c r="GJ347" s="270"/>
      <c r="GK347" s="270"/>
      <c r="GL347" s="270"/>
      <c r="GM347" s="270"/>
      <c r="GN347" s="270"/>
      <c r="GO347" s="270"/>
      <c r="GP347" s="270"/>
      <c r="GQ347" s="270"/>
      <c r="GR347" s="270"/>
      <c r="GS347" s="270"/>
      <c r="GT347" s="270"/>
      <c r="GU347" s="270"/>
      <c r="GV347" s="270"/>
      <c r="GW347" s="270"/>
      <c r="GX347" s="270"/>
      <c r="GY347" s="270"/>
      <c r="GZ347" s="270"/>
      <c r="HA347" s="270"/>
      <c r="HB347" s="270"/>
      <c r="HC347" s="270"/>
      <c r="HD347" s="270"/>
      <c r="HE347" s="270"/>
      <c r="HF347" s="270"/>
      <c r="HG347" s="270"/>
      <c r="HH347" s="270"/>
      <c r="HI347" s="270"/>
      <c r="HJ347" s="270"/>
      <c r="HK347" s="270"/>
      <c r="HL347" s="270"/>
      <c r="HM347" s="270"/>
      <c r="HN347" s="270"/>
      <c r="HO347" s="270"/>
      <c r="HP347" s="270"/>
      <c r="HQ347" s="270"/>
      <c r="HR347" s="270"/>
      <c r="HS347" s="270"/>
      <c r="HT347" s="270"/>
      <c r="HU347" s="270"/>
      <c r="HV347" s="270"/>
      <c r="HW347" s="270"/>
      <c r="HX347" s="270"/>
      <c r="HY347" s="270"/>
      <c r="HZ347" s="270"/>
      <c r="IA347" s="270"/>
      <c r="IB347" s="270"/>
      <c r="IC347" s="270"/>
      <c r="ID347" s="270"/>
      <c r="IE347" s="270"/>
      <c r="IF347" s="270"/>
      <c r="IG347" s="270"/>
      <c r="IH347" s="270"/>
      <c r="II347" s="270"/>
      <c r="IJ347" s="270"/>
      <c r="IK347" s="270"/>
      <c r="IL347" s="270"/>
      <c r="IM347" s="270"/>
      <c r="IN347" s="270"/>
      <c r="IO347" s="270"/>
      <c r="IP347" s="270"/>
      <c r="IQ347" s="270"/>
      <c r="IR347" s="270"/>
      <c r="IS347" s="270"/>
      <c r="IT347" s="270"/>
      <c r="IU347" s="270"/>
      <c r="IV347" s="270"/>
    </row>
    <row r="348" spans="1:256" s="267" customFormat="1" ht="13" customHeight="1">
      <c r="A348" s="266" t="s">
        <v>491</v>
      </c>
      <c r="B348" s="267">
        <v>3.6</v>
      </c>
      <c r="C348" s="267" t="s">
        <v>18</v>
      </c>
      <c r="D348" s="267">
        <v>2</v>
      </c>
      <c r="E348" s="267">
        <v>1.028333333</v>
      </c>
      <c r="F348" s="267" t="s">
        <v>18</v>
      </c>
      <c r="G348" s="267">
        <v>9</v>
      </c>
      <c r="H348" s="266">
        <v>1</v>
      </c>
      <c r="I348" s="266"/>
      <c r="J348" s="288" t="s">
        <v>384</v>
      </c>
      <c r="K348" s="268">
        <f t="shared" ref="K348:Q348" si="39">AVERAGE(B350:B352)</f>
        <v>3.4666666666666663</v>
      </c>
      <c r="L348" s="268">
        <f t="shared" si="39"/>
        <v>6.6000000000000005</v>
      </c>
      <c r="M348" s="268">
        <f t="shared" si="39"/>
        <v>2.3333333333333335</v>
      </c>
      <c r="N348" s="268">
        <f t="shared" si="39"/>
        <v>1.2592592579999999</v>
      </c>
      <c r="O348" s="268">
        <f t="shared" si="39"/>
        <v>1.0756286466666667</v>
      </c>
      <c r="P348" s="268">
        <f t="shared" si="39"/>
        <v>18.666666666666668</v>
      </c>
      <c r="Q348" s="268">
        <f t="shared" si="39"/>
        <v>1.3333333333333333</v>
      </c>
      <c r="R348" s="268"/>
      <c r="S348" s="266"/>
      <c r="T348" s="266"/>
      <c r="U348" s="266"/>
      <c r="V348" s="266"/>
      <c r="W348" s="266"/>
      <c r="X348" s="266"/>
      <c r="Y348" s="266"/>
      <c r="Z348" s="266"/>
      <c r="AA348" s="266"/>
      <c r="AB348" s="266"/>
      <c r="AC348" s="266"/>
      <c r="AD348" s="266"/>
      <c r="AE348" s="266"/>
      <c r="AF348" s="266"/>
      <c r="AG348" s="266"/>
      <c r="AH348" s="266"/>
      <c r="AI348" s="266"/>
      <c r="AJ348" s="266"/>
      <c r="AK348" s="266"/>
      <c r="AL348" s="266"/>
      <c r="AM348" s="266"/>
      <c r="AN348" s="266"/>
      <c r="AO348" s="266"/>
      <c r="AP348" s="266"/>
      <c r="AQ348" s="266"/>
      <c r="AR348" s="266"/>
      <c r="AS348" s="266"/>
      <c r="AT348" s="266"/>
      <c r="AU348" s="266"/>
      <c r="AV348" s="266"/>
      <c r="AW348" s="266"/>
      <c r="AX348" s="266"/>
      <c r="AY348" s="266"/>
      <c r="AZ348" s="266"/>
      <c r="BA348" s="266"/>
      <c r="BB348" s="266"/>
      <c r="BC348" s="266"/>
      <c r="BD348" s="266"/>
      <c r="BE348" s="266"/>
      <c r="BF348" s="266"/>
      <c r="BG348" s="266"/>
      <c r="BH348" s="266"/>
      <c r="BI348" s="266"/>
      <c r="BJ348" s="266"/>
      <c r="BK348" s="266"/>
      <c r="BL348" s="266"/>
      <c r="BM348" s="266"/>
      <c r="BN348" s="266"/>
      <c r="BO348" s="266"/>
      <c r="BP348" s="266"/>
      <c r="BQ348" s="266"/>
      <c r="BR348" s="266"/>
      <c r="BS348" s="266"/>
      <c r="BT348" s="266"/>
      <c r="BU348" s="266"/>
      <c r="BV348" s="266"/>
      <c r="BW348" s="266"/>
      <c r="BX348" s="266"/>
      <c r="BY348" s="266"/>
      <c r="BZ348" s="266"/>
      <c r="CA348" s="266"/>
      <c r="CB348" s="266"/>
      <c r="CC348" s="266"/>
      <c r="CD348" s="266"/>
      <c r="CE348" s="266"/>
      <c r="CF348" s="266"/>
      <c r="CG348" s="266"/>
      <c r="CH348" s="266"/>
      <c r="CI348" s="266"/>
      <c r="CJ348" s="266"/>
      <c r="CK348" s="266"/>
      <c r="CL348" s="266"/>
      <c r="CM348" s="266"/>
      <c r="CN348" s="266"/>
      <c r="CO348" s="266"/>
      <c r="CP348" s="266"/>
      <c r="CQ348" s="266"/>
      <c r="CR348" s="266"/>
      <c r="CS348" s="266"/>
      <c r="CT348" s="266"/>
      <c r="CU348" s="266"/>
      <c r="CV348" s="266"/>
      <c r="CW348" s="266"/>
      <c r="CX348" s="266"/>
      <c r="CY348" s="266"/>
      <c r="CZ348" s="266"/>
      <c r="DA348" s="266"/>
      <c r="DB348" s="266"/>
      <c r="DC348" s="266"/>
      <c r="DD348" s="266"/>
      <c r="DE348" s="266"/>
      <c r="DF348" s="266"/>
      <c r="DG348" s="266"/>
      <c r="DH348" s="266"/>
      <c r="DI348" s="266"/>
      <c r="DJ348" s="266"/>
      <c r="DK348" s="266"/>
      <c r="DL348" s="266"/>
      <c r="DM348" s="266"/>
      <c r="DN348" s="266"/>
      <c r="DO348" s="266"/>
      <c r="DP348" s="266"/>
      <c r="DQ348" s="266"/>
      <c r="DR348" s="266"/>
      <c r="DS348" s="266"/>
      <c r="DT348" s="266"/>
      <c r="DU348" s="266"/>
      <c r="DV348" s="266"/>
      <c r="DW348" s="266"/>
      <c r="DX348" s="266"/>
      <c r="DY348" s="266"/>
      <c r="DZ348" s="266"/>
      <c r="EA348" s="266"/>
      <c r="EB348" s="266"/>
      <c r="EC348" s="266"/>
      <c r="ED348" s="266"/>
      <c r="EE348" s="266"/>
      <c r="EF348" s="266"/>
      <c r="EG348" s="266"/>
      <c r="EH348" s="266"/>
      <c r="EI348" s="266"/>
      <c r="EJ348" s="266"/>
      <c r="EK348" s="266"/>
      <c r="EL348" s="266"/>
      <c r="EM348" s="266"/>
      <c r="EN348" s="266"/>
      <c r="EO348" s="266"/>
      <c r="EP348" s="266"/>
      <c r="EQ348" s="266"/>
      <c r="ER348" s="266"/>
      <c r="ES348" s="266"/>
      <c r="ET348" s="266"/>
      <c r="EU348" s="266"/>
      <c r="EV348" s="266"/>
      <c r="EW348" s="266"/>
      <c r="EX348" s="266"/>
      <c r="EY348" s="266"/>
      <c r="EZ348" s="266"/>
      <c r="FA348" s="266"/>
      <c r="FB348" s="266"/>
      <c r="FC348" s="266"/>
      <c r="FD348" s="266"/>
      <c r="FE348" s="266"/>
      <c r="FF348" s="266"/>
      <c r="FG348" s="266"/>
      <c r="FH348" s="266"/>
      <c r="FI348" s="266"/>
      <c r="FJ348" s="266"/>
      <c r="FK348" s="266"/>
      <c r="FL348" s="266"/>
      <c r="FM348" s="266"/>
      <c r="FN348" s="266"/>
      <c r="FO348" s="266"/>
      <c r="FP348" s="266"/>
      <c r="FQ348" s="266"/>
      <c r="FR348" s="266"/>
      <c r="FS348" s="266"/>
      <c r="FT348" s="266"/>
      <c r="FU348" s="266"/>
      <c r="FV348" s="266"/>
      <c r="FW348" s="266"/>
      <c r="FX348" s="266"/>
      <c r="FY348" s="266"/>
      <c r="FZ348" s="266"/>
      <c r="GA348" s="266"/>
      <c r="GB348" s="266"/>
      <c r="GC348" s="266"/>
      <c r="GD348" s="266"/>
      <c r="GE348" s="266"/>
      <c r="GF348" s="266"/>
      <c r="GG348" s="266"/>
      <c r="GH348" s="266"/>
      <c r="GI348" s="266"/>
      <c r="GJ348" s="266"/>
      <c r="GK348" s="266"/>
      <c r="GL348" s="266"/>
      <c r="GM348" s="266"/>
      <c r="GN348" s="266"/>
      <c r="GO348" s="266"/>
      <c r="GP348" s="266"/>
      <c r="GQ348" s="266"/>
      <c r="GR348" s="266"/>
      <c r="GS348" s="266"/>
      <c r="GT348" s="266"/>
      <c r="GU348" s="266"/>
      <c r="GV348" s="266"/>
      <c r="GW348" s="266"/>
      <c r="GX348" s="266"/>
      <c r="GY348" s="266"/>
      <c r="GZ348" s="266"/>
      <c r="HA348" s="266"/>
      <c r="HB348" s="266"/>
      <c r="HC348" s="266"/>
      <c r="HD348" s="266"/>
      <c r="HE348" s="266"/>
      <c r="HF348" s="266"/>
      <c r="HG348" s="266"/>
      <c r="HH348" s="266"/>
      <c r="HI348" s="266"/>
      <c r="HJ348" s="266"/>
      <c r="HK348" s="266"/>
      <c r="HL348" s="266"/>
      <c r="HM348" s="266"/>
      <c r="HN348" s="266"/>
      <c r="HO348" s="266"/>
      <c r="HP348" s="266"/>
      <c r="HQ348" s="266"/>
      <c r="HR348" s="266"/>
      <c r="HS348" s="266"/>
      <c r="HT348" s="266"/>
      <c r="HU348" s="266"/>
      <c r="HV348" s="266"/>
      <c r="HW348" s="266"/>
      <c r="HX348" s="266"/>
      <c r="HY348" s="266"/>
      <c r="HZ348" s="266"/>
      <c r="IA348" s="266"/>
      <c r="IB348" s="266"/>
      <c r="IC348" s="266"/>
      <c r="ID348" s="266"/>
      <c r="IE348" s="266"/>
      <c r="IF348" s="266"/>
      <c r="IG348" s="266"/>
      <c r="IH348" s="266"/>
      <c r="II348" s="266"/>
      <c r="IJ348" s="266"/>
      <c r="IK348" s="266"/>
      <c r="IL348" s="266"/>
      <c r="IM348" s="266"/>
      <c r="IN348" s="266"/>
      <c r="IO348" s="266"/>
      <c r="IP348" s="266"/>
      <c r="IQ348" s="266"/>
      <c r="IR348" s="266"/>
      <c r="IS348" s="266"/>
      <c r="IT348" s="266"/>
      <c r="IU348" s="266"/>
      <c r="IV348" s="266"/>
    </row>
    <row r="349" spans="1:256" s="267" customFormat="1" ht="13" customHeight="1">
      <c r="A349" s="268" t="s">
        <v>491</v>
      </c>
      <c r="B349" s="267">
        <v>0.5</v>
      </c>
      <c r="C349" s="267">
        <v>3</v>
      </c>
      <c r="D349" s="267">
        <v>2</v>
      </c>
      <c r="E349" s="267">
        <v>1.4444444439999999</v>
      </c>
      <c r="F349" s="267">
        <v>1.0482123999999999</v>
      </c>
      <c r="G349" s="267">
        <v>20</v>
      </c>
      <c r="H349" s="268">
        <v>1</v>
      </c>
      <c r="I349" s="268"/>
      <c r="J349" s="254" t="s">
        <v>404</v>
      </c>
      <c r="K349" s="254">
        <v>12</v>
      </c>
      <c r="L349" s="254">
        <v>13</v>
      </c>
      <c r="M349" s="63">
        <v>2</v>
      </c>
      <c r="N349" s="254">
        <v>1.1000000000000001</v>
      </c>
      <c r="O349" s="63">
        <v>0.74609679494659298</v>
      </c>
      <c r="P349" s="63">
        <v>17</v>
      </c>
      <c r="Q349" s="254">
        <v>1</v>
      </c>
      <c r="R349" s="288"/>
      <c r="S349" s="268"/>
      <c r="T349" s="268"/>
      <c r="U349" s="268"/>
      <c r="V349" s="268"/>
      <c r="W349" s="268"/>
      <c r="X349" s="268"/>
      <c r="Y349" s="268"/>
      <c r="Z349" s="268"/>
      <c r="AA349" s="268"/>
      <c r="AB349" s="268"/>
      <c r="AC349" s="268"/>
      <c r="AD349" s="268"/>
      <c r="AE349" s="268"/>
      <c r="AF349" s="268"/>
      <c r="AG349" s="268"/>
      <c r="AH349" s="268"/>
      <c r="AI349" s="268"/>
      <c r="AJ349" s="268"/>
      <c r="AK349" s="268"/>
      <c r="AL349" s="268"/>
      <c r="AM349" s="268"/>
      <c r="AN349" s="268"/>
      <c r="AO349" s="268"/>
      <c r="AP349" s="268"/>
      <c r="AQ349" s="268"/>
      <c r="AR349" s="268"/>
      <c r="AS349" s="268"/>
      <c r="AT349" s="268"/>
      <c r="AU349" s="268"/>
      <c r="AV349" s="268"/>
      <c r="AW349" s="268"/>
      <c r="AX349" s="268"/>
      <c r="AY349" s="268"/>
      <c r="AZ349" s="268"/>
      <c r="BA349" s="268"/>
      <c r="BB349" s="268"/>
      <c r="BC349" s="268"/>
      <c r="BD349" s="268"/>
      <c r="BE349" s="268"/>
      <c r="BF349" s="268"/>
      <c r="BG349" s="268"/>
      <c r="BH349" s="268"/>
      <c r="BI349" s="268"/>
      <c r="BJ349" s="268"/>
      <c r="BK349" s="268"/>
      <c r="BL349" s="268"/>
      <c r="BM349" s="268"/>
      <c r="BN349" s="268"/>
      <c r="BO349" s="268"/>
      <c r="BP349" s="268"/>
      <c r="BQ349" s="268"/>
      <c r="BR349" s="268"/>
      <c r="BS349" s="268"/>
      <c r="BT349" s="268"/>
      <c r="BU349" s="268"/>
      <c r="BV349" s="268"/>
      <c r="BW349" s="268"/>
      <c r="BX349" s="268"/>
      <c r="BY349" s="268"/>
      <c r="BZ349" s="268"/>
      <c r="CA349" s="268"/>
      <c r="CB349" s="268"/>
      <c r="CC349" s="268"/>
      <c r="CD349" s="268"/>
      <c r="CE349" s="268"/>
      <c r="CF349" s="268"/>
      <c r="CG349" s="268"/>
      <c r="CH349" s="268"/>
      <c r="CI349" s="268"/>
      <c r="CJ349" s="268"/>
      <c r="CK349" s="268"/>
      <c r="CL349" s="268"/>
      <c r="CM349" s="268"/>
      <c r="CN349" s="268"/>
      <c r="CO349" s="268"/>
      <c r="CP349" s="268"/>
      <c r="CQ349" s="268"/>
      <c r="CR349" s="268"/>
      <c r="CS349" s="268"/>
      <c r="CT349" s="268"/>
      <c r="CU349" s="268"/>
      <c r="CV349" s="268"/>
      <c r="CW349" s="268"/>
      <c r="CX349" s="268"/>
      <c r="CY349" s="268"/>
      <c r="CZ349" s="268"/>
      <c r="DA349" s="268"/>
      <c r="DB349" s="268"/>
      <c r="DC349" s="268"/>
      <c r="DD349" s="268"/>
      <c r="DE349" s="268"/>
      <c r="DF349" s="268"/>
      <c r="DG349" s="268"/>
      <c r="DH349" s="268"/>
      <c r="DI349" s="268"/>
      <c r="DJ349" s="268"/>
      <c r="DK349" s="268"/>
      <c r="DL349" s="268"/>
      <c r="DM349" s="268"/>
      <c r="DN349" s="268"/>
      <c r="DO349" s="268"/>
      <c r="DP349" s="268"/>
      <c r="DQ349" s="268"/>
      <c r="DR349" s="268"/>
      <c r="DS349" s="268"/>
      <c r="DT349" s="268"/>
      <c r="DU349" s="268"/>
      <c r="DV349" s="268"/>
      <c r="DW349" s="268"/>
      <c r="DX349" s="268"/>
      <c r="DY349" s="268"/>
      <c r="DZ349" s="268"/>
      <c r="EA349" s="268"/>
      <c r="EB349" s="268"/>
      <c r="EC349" s="268"/>
      <c r="ED349" s="268"/>
      <c r="EE349" s="268"/>
      <c r="EF349" s="268"/>
      <c r="EG349" s="268"/>
      <c r="EH349" s="268"/>
      <c r="EI349" s="268"/>
      <c r="EJ349" s="268"/>
      <c r="EK349" s="268"/>
      <c r="EL349" s="268"/>
      <c r="EM349" s="268"/>
      <c r="EN349" s="268"/>
      <c r="EO349" s="268"/>
      <c r="EP349" s="268"/>
      <c r="EQ349" s="268"/>
      <c r="ER349" s="268"/>
      <c r="ES349" s="268"/>
      <c r="ET349" s="268"/>
      <c r="EU349" s="268"/>
      <c r="EV349" s="268"/>
      <c r="EW349" s="268"/>
      <c r="EX349" s="268"/>
      <c r="EY349" s="268"/>
      <c r="EZ349" s="268"/>
      <c r="FA349" s="268"/>
      <c r="FB349" s="268"/>
      <c r="FC349" s="268"/>
      <c r="FD349" s="268"/>
      <c r="FE349" s="268"/>
      <c r="FF349" s="268"/>
      <c r="FG349" s="268"/>
      <c r="FH349" s="268"/>
      <c r="FI349" s="268"/>
      <c r="FJ349" s="268"/>
      <c r="FK349" s="268"/>
      <c r="FL349" s="268"/>
      <c r="FM349" s="268"/>
      <c r="FN349" s="268"/>
      <c r="FO349" s="268"/>
      <c r="FP349" s="268"/>
      <c r="FQ349" s="268"/>
      <c r="FR349" s="268"/>
      <c r="FS349" s="268"/>
      <c r="FT349" s="268"/>
      <c r="FU349" s="268"/>
      <c r="FV349" s="268"/>
      <c r="FW349" s="268"/>
      <c r="FX349" s="268"/>
      <c r="FY349" s="268"/>
      <c r="FZ349" s="268"/>
      <c r="GA349" s="268"/>
      <c r="GB349" s="268"/>
      <c r="GC349" s="268"/>
      <c r="GD349" s="268"/>
      <c r="GE349" s="268"/>
      <c r="GF349" s="268"/>
      <c r="GG349" s="268"/>
      <c r="GH349" s="268"/>
      <c r="GI349" s="268"/>
      <c r="GJ349" s="268"/>
      <c r="GK349" s="268"/>
      <c r="GL349" s="268"/>
      <c r="GM349" s="268"/>
      <c r="GN349" s="268"/>
      <c r="GO349" s="268"/>
      <c r="GP349" s="268"/>
      <c r="GQ349" s="268"/>
      <c r="GR349" s="268"/>
      <c r="GS349" s="268"/>
      <c r="GT349" s="268"/>
      <c r="GU349" s="268"/>
      <c r="GV349" s="268"/>
      <c r="GW349" s="268"/>
      <c r="GX349" s="268"/>
      <c r="GY349" s="268"/>
      <c r="GZ349" s="268"/>
      <c r="HA349" s="268"/>
      <c r="HB349" s="268"/>
      <c r="HC349" s="268"/>
      <c r="HD349" s="268"/>
      <c r="HE349" s="268"/>
      <c r="HF349" s="268"/>
      <c r="HG349" s="268"/>
      <c r="HH349" s="268"/>
      <c r="HI349" s="268"/>
      <c r="HJ349" s="268"/>
      <c r="HK349" s="268"/>
      <c r="HL349" s="268"/>
      <c r="HM349" s="268"/>
      <c r="HN349" s="268"/>
      <c r="HO349" s="268"/>
      <c r="HP349" s="268"/>
      <c r="HQ349" s="268"/>
      <c r="HR349" s="268"/>
      <c r="HS349" s="268"/>
      <c r="HT349" s="268"/>
      <c r="HU349" s="268"/>
      <c r="HV349" s="268"/>
      <c r="HW349" s="268"/>
      <c r="HX349" s="268"/>
      <c r="HY349" s="268"/>
      <c r="HZ349" s="268"/>
      <c r="IA349" s="268"/>
      <c r="IB349" s="268"/>
      <c r="IC349" s="268"/>
      <c r="ID349" s="268"/>
      <c r="IE349" s="268"/>
      <c r="IF349" s="268"/>
      <c r="IG349" s="268"/>
      <c r="IH349" s="268"/>
      <c r="II349" s="268"/>
      <c r="IJ349" s="268"/>
      <c r="IK349" s="268"/>
      <c r="IL349" s="268"/>
      <c r="IM349" s="268"/>
      <c r="IN349" s="268"/>
      <c r="IO349" s="268"/>
      <c r="IP349" s="268"/>
      <c r="IQ349" s="268"/>
      <c r="IR349" s="268"/>
      <c r="IS349" s="268"/>
      <c r="IT349" s="268"/>
      <c r="IU349" s="268"/>
      <c r="IV349" s="268"/>
    </row>
    <row r="350" spans="1:256" s="240" customFormat="1" ht="13" customHeight="1">
      <c r="A350" s="288" t="s">
        <v>384</v>
      </c>
      <c r="B350" s="240">
        <v>4.5</v>
      </c>
      <c r="C350" s="240">
        <v>6.3</v>
      </c>
      <c r="D350" s="240">
        <v>2</v>
      </c>
      <c r="E350" s="240">
        <v>1.2222222220000001</v>
      </c>
      <c r="F350" s="240">
        <v>0.92913681000000004</v>
      </c>
      <c r="G350" s="240">
        <v>17</v>
      </c>
      <c r="H350" s="288">
        <v>1</v>
      </c>
      <c r="I350" s="288"/>
      <c r="J350" s="82" t="s">
        <v>244</v>
      </c>
      <c r="K350" s="288">
        <f t="shared" ref="K350:Q350" si="40">AVERAGE(B354:B355)</f>
        <v>7.9249999999999998</v>
      </c>
      <c r="L350" s="288">
        <f t="shared" si="40"/>
        <v>9.6750000000000007</v>
      </c>
      <c r="M350" s="288">
        <f t="shared" si="40"/>
        <v>2.5</v>
      </c>
      <c r="N350" s="288">
        <f t="shared" si="40"/>
        <v>1.230555555</v>
      </c>
      <c r="O350" s="288">
        <f t="shared" si="40"/>
        <v>1.3666026460801901</v>
      </c>
      <c r="P350" s="288">
        <f t="shared" si="40"/>
        <v>20.5</v>
      </c>
      <c r="Q350" s="288">
        <f t="shared" si="40"/>
        <v>1</v>
      </c>
      <c r="R350" s="288"/>
      <c r="S350" s="288"/>
      <c r="T350" s="288"/>
      <c r="U350" s="288"/>
      <c r="V350" s="288"/>
      <c r="W350" s="288"/>
      <c r="X350" s="288"/>
      <c r="Y350" s="288"/>
      <c r="Z350" s="288"/>
      <c r="AA350" s="288"/>
      <c r="AB350" s="288"/>
      <c r="AC350" s="288"/>
      <c r="AD350" s="288"/>
      <c r="AE350" s="288"/>
      <c r="AF350" s="288"/>
      <c r="AG350" s="288"/>
      <c r="AH350" s="288"/>
      <c r="AI350" s="288"/>
      <c r="AJ350" s="288"/>
      <c r="AK350" s="288"/>
      <c r="AL350" s="288"/>
      <c r="AM350" s="288"/>
      <c r="AN350" s="288"/>
      <c r="AO350" s="288"/>
      <c r="AP350" s="288"/>
      <c r="AQ350" s="288"/>
      <c r="AR350" s="288"/>
      <c r="AS350" s="288"/>
      <c r="AT350" s="288"/>
      <c r="AU350" s="288"/>
      <c r="AV350" s="288"/>
      <c r="AW350" s="288"/>
      <c r="AX350" s="288"/>
      <c r="AY350" s="288"/>
      <c r="AZ350" s="288"/>
      <c r="BA350" s="288"/>
      <c r="BB350" s="288"/>
      <c r="BC350" s="288"/>
      <c r="BD350" s="288"/>
      <c r="BE350" s="288"/>
      <c r="BF350" s="288"/>
      <c r="BG350" s="288"/>
      <c r="BH350" s="288"/>
      <c r="BI350" s="288"/>
      <c r="BJ350" s="288"/>
      <c r="BK350" s="288"/>
      <c r="BL350" s="288"/>
      <c r="BM350" s="288"/>
      <c r="BN350" s="288"/>
      <c r="BO350" s="288"/>
      <c r="BP350" s="288"/>
      <c r="BQ350" s="288"/>
      <c r="BR350" s="288"/>
      <c r="BS350" s="288"/>
      <c r="BT350" s="288"/>
      <c r="BU350" s="288"/>
      <c r="BV350" s="288"/>
      <c r="BW350" s="288"/>
      <c r="BX350" s="288"/>
      <c r="BY350" s="288"/>
      <c r="BZ350" s="288"/>
      <c r="CA350" s="288"/>
      <c r="CB350" s="288"/>
      <c r="CC350" s="288"/>
      <c r="CD350" s="288"/>
      <c r="CE350" s="288"/>
      <c r="CF350" s="288"/>
      <c r="CG350" s="288"/>
      <c r="CH350" s="288"/>
      <c r="CI350" s="288"/>
      <c r="CJ350" s="288"/>
      <c r="CK350" s="288"/>
      <c r="CL350" s="288"/>
      <c r="CM350" s="288"/>
      <c r="CN350" s="288"/>
      <c r="CO350" s="288"/>
      <c r="CP350" s="288"/>
      <c r="CQ350" s="288"/>
      <c r="CR350" s="288"/>
      <c r="CS350" s="288"/>
      <c r="CT350" s="288"/>
      <c r="CU350" s="288"/>
      <c r="CV350" s="288"/>
      <c r="CW350" s="288"/>
      <c r="CX350" s="288"/>
      <c r="CY350" s="288"/>
      <c r="CZ350" s="288"/>
      <c r="DA350" s="288"/>
      <c r="DB350" s="288"/>
      <c r="DC350" s="288"/>
      <c r="DD350" s="288"/>
      <c r="DE350" s="288"/>
      <c r="DF350" s="288"/>
      <c r="DG350" s="288"/>
      <c r="DH350" s="288"/>
      <c r="DI350" s="288"/>
      <c r="DJ350" s="288"/>
      <c r="DK350" s="288"/>
      <c r="DL350" s="288"/>
      <c r="DM350" s="288"/>
      <c r="DN350" s="288"/>
      <c r="DO350" s="288"/>
      <c r="DP350" s="288"/>
      <c r="DQ350" s="288"/>
      <c r="DR350" s="288"/>
      <c r="DS350" s="288"/>
      <c r="DT350" s="288"/>
      <c r="DU350" s="288"/>
      <c r="DV350" s="288"/>
      <c r="DW350" s="288"/>
      <c r="DX350" s="288"/>
      <c r="DY350" s="288"/>
      <c r="DZ350" s="288"/>
      <c r="EA350" s="288"/>
      <c r="EB350" s="288"/>
      <c r="EC350" s="288"/>
      <c r="ED350" s="288"/>
      <c r="EE350" s="288"/>
      <c r="EF350" s="288"/>
      <c r="EG350" s="288"/>
      <c r="EH350" s="288"/>
      <c r="EI350" s="288"/>
      <c r="EJ350" s="288"/>
      <c r="EK350" s="288"/>
      <c r="EL350" s="288"/>
      <c r="EM350" s="288"/>
      <c r="EN350" s="288"/>
      <c r="EO350" s="288"/>
      <c r="EP350" s="288"/>
      <c r="EQ350" s="288"/>
      <c r="ER350" s="288"/>
      <c r="ES350" s="288"/>
      <c r="ET350" s="288"/>
      <c r="EU350" s="288"/>
      <c r="EV350" s="288"/>
      <c r="EW350" s="288"/>
      <c r="EX350" s="288"/>
      <c r="EY350" s="288"/>
      <c r="EZ350" s="288"/>
      <c r="FA350" s="288"/>
      <c r="FB350" s="288"/>
      <c r="FC350" s="288"/>
      <c r="FD350" s="288"/>
      <c r="FE350" s="288"/>
      <c r="FF350" s="288"/>
      <c r="FG350" s="288"/>
      <c r="FH350" s="288"/>
      <c r="FI350" s="288"/>
      <c r="FJ350" s="288"/>
      <c r="FK350" s="288"/>
      <c r="FL350" s="288"/>
      <c r="FM350" s="288"/>
      <c r="FN350" s="288"/>
      <c r="FO350" s="288"/>
      <c r="FP350" s="288"/>
      <c r="FQ350" s="288"/>
      <c r="FR350" s="288"/>
      <c r="FS350" s="288"/>
      <c r="FT350" s="288"/>
      <c r="FU350" s="288"/>
      <c r="FV350" s="288"/>
      <c r="FW350" s="288"/>
      <c r="FX350" s="288"/>
      <c r="FY350" s="288"/>
      <c r="FZ350" s="288"/>
      <c r="GA350" s="288"/>
      <c r="GB350" s="288"/>
      <c r="GC350" s="288"/>
      <c r="GD350" s="288"/>
      <c r="GE350" s="288"/>
      <c r="GF350" s="288"/>
      <c r="GG350" s="288"/>
      <c r="GH350" s="288"/>
      <c r="GI350" s="288"/>
      <c r="GJ350" s="288"/>
      <c r="GK350" s="288"/>
      <c r="GL350" s="288"/>
      <c r="GM350" s="288"/>
      <c r="GN350" s="288"/>
      <c r="GO350" s="288"/>
      <c r="GP350" s="288"/>
      <c r="GQ350" s="288"/>
      <c r="GR350" s="288"/>
      <c r="GS350" s="288"/>
      <c r="GT350" s="288"/>
      <c r="GU350" s="288"/>
      <c r="GV350" s="288"/>
      <c r="GW350" s="288"/>
      <c r="GX350" s="288"/>
      <c r="GY350" s="288"/>
      <c r="GZ350" s="288"/>
      <c r="HA350" s="288"/>
      <c r="HB350" s="288"/>
      <c r="HC350" s="288"/>
      <c r="HD350" s="288"/>
      <c r="HE350" s="288"/>
      <c r="HF350" s="288"/>
      <c r="HG350" s="288"/>
      <c r="HH350" s="288"/>
      <c r="HI350" s="288"/>
      <c r="HJ350" s="288"/>
      <c r="HK350" s="288"/>
      <c r="HL350" s="288"/>
      <c r="HM350" s="288"/>
      <c r="HN350" s="288"/>
      <c r="HO350" s="288"/>
      <c r="HP350" s="288"/>
      <c r="HQ350" s="288"/>
      <c r="HR350" s="288"/>
      <c r="HS350" s="288"/>
      <c r="HT350" s="288"/>
      <c r="HU350" s="288"/>
      <c r="HV350" s="288"/>
      <c r="HW350" s="288"/>
      <c r="HX350" s="288"/>
      <c r="HY350" s="288"/>
      <c r="HZ350" s="288"/>
      <c r="IA350" s="288"/>
      <c r="IB350" s="288"/>
      <c r="IC350" s="288"/>
      <c r="ID350" s="288"/>
      <c r="IE350" s="288"/>
      <c r="IF350" s="288"/>
      <c r="IG350" s="288"/>
      <c r="IH350" s="288"/>
      <c r="II350" s="288"/>
      <c r="IJ350" s="288"/>
      <c r="IK350" s="288"/>
      <c r="IL350" s="288"/>
      <c r="IM350" s="288"/>
      <c r="IN350" s="288"/>
      <c r="IO350" s="288"/>
      <c r="IP350" s="288"/>
      <c r="IQ350" s="288"/>
      <c r="IR350" s="288"/>
      <c r="IS350" s="288"/>
      <c r="IT350" s="288"/>
      <c r="IU350" s="288"/>
      <c r="IV350" s="288"/>
    </row>
    <row r="351" spans="1:256" s="240" customFormat="1" ht="13" customHeight="1">
      <c r="A351" s="288" t="s">
        <v>384</v>
      </c>
      <c r="B351" s="240">
        <v>1.3</v>
      </c>
      <c r="C351" s="240">
        <v>7.25</v>
      </c>
      <c r="D351" s="240">
        <v>3</v>
      </c>
      <c r="E351" s="240">
        <v>1.43333333</v>
      </c>
      <c r="F351" s="240">
        <v>1.3730758700000001</v>
      </c>
      <c r="G351" s="240">
        <v>18</v>
      </c>
      <c r="H351" s="288">
        <v>2</v>
      </c>
      <c r="I351" s="288"/>
      <c r="J351" s="285" t="s">
        <v>354</v>
      </c>
      <c r="K351" s="288">
        <f t="shared" ref="K351:Q351" si="41">AVERAGE(B356:B357)</f>
        <v>3.85</v>
      </c>
      <c r="L351" s="288">
        <f t="shared" si="41"/>
        <v>6.35</v>
      </c>
      <c r="M351" s="288">
        <f t="shared" si="41"/>
        <v>3</v>
      </c>
      <c r="N351" s="288">
        <f t="shared" si="41"/>
        <v>1.3369444449999999</v>
      </c>
      <c r="O351" s="288">
        <f t="shared" si="41"/>
        <v>1.3068603900000002</v>
      </c>
      <c r="P351" s="288">
        <f t="shared" si="41"/>
        <v>20.5</v>
      </c>
      <c r="Q351" s="288">
        <f t="shared" si="41"/>
        <v>1</v>
      </c>
      <c r="R351" s="288"/>
      <c r="S351" s="288"/>
      <c r="T351" s="288"/>
      <c r="U351" s="288"/>
      <c r="V351" s="288"/>
      <c r="W351" s="288"/>
      <c r="X351" s="288"/>
      <c r="Y351" s="288"/>
      <c r="Z351" s="288"/>
      <c r="AA351" s="288"/>
      <c r="AB351" s="288"/>
      <c r="AC351" s="288"/>
      <c r="AD351" s="288"/>
      <c r="AE351" s="288"/>
      <c r="AF351" s="288"/>
      <c r="AG351" s="288"/>
      <c r="AH351" s="288"/>
      <c r="AI351" s="288"/>
      <c r="AJ351" s="288"/>
      <c r="AK351" s="288"/>
      <c r="AL351" s="288"/>
      <c r="AM351" s="288"/>
      <c r="AN351" s="288"/>
      <c r="AO351" s="288"/>
      <c r="AP351" s="288"/>
      <c r="AQ351" s="288"/>
      <c r="AR351" s="288"/>
      <c r="AS351" s="288"/>
      <c r="AT351" s="288"/>
      <c r="AU351" s="288"/>
      <c r="AV351" s="288"/>
      <c r="AW351" s="288"/>
      <c r="AX351" s="288"/>
      <c r="AY351" s="288"/>
      <c r="AZ351" s="288"/>
      <c r="BA351" s="288"/>
      <c r="BB351" s="288"/>
      <c r="BC351" s="288"/>
      <c r="BD351" s="288"/>
      <c r="BE351" s="288"/>
      <c r="BF351" s="288"/>
      <c r="BG351" s="288"/>
      <c r="BH351" s="288"/>
      <c r="BI351" s="288"/>
      <c r="BJ351" s="288"/>
      <c r="BK351" s="288"/>
      <c r="BL351" s="288"/>
      <c r="BM351" s="288"/>
      <c r="BN351" s="288"/>
      <c r="BO351" s="288"/>
      <c r="BP351" s="288"/>
      <c r="BQ351" s="288"/>
      <c r="BR351" s="288"/>
      <c r="BS351" s="288"/>
      <c r="BT351" s="288"/>
      <c r="BU351" s="288"/>
      <c r="BV351" s="288"/>
      <c r="BW351" s="288"/>
      <c r="BX351" s="288"/>
      <c r="BY351" s="288"/>
      <c r="BZ351" s="288"/>
      <c r="CA351" s="288"/>
      <c r="CB351" s="288"/>
      <c r="CC351" s="288"/>
      <c r="CD351" s="288"/>
      <c r="CE351" s="288"/>
      <c r="CF351" s="288"/>
      <c r="CG351" s="288"/>
      <c r="CH351" s="288"/>
      <c r="CI351" s="288"/>
      <c r="CJ351" s="288"/>
      <c r="CK351" s="288"/>
      <c r="CL351" s="288"/>
      <c r="CM351" s="288"/>
      <c r="CN351" s="288"/>
      <c r="CO351" s="288"/>
      <c r="CP351" s="288"/>
      <c r="CQ351" s="288"/>
      <c r="CR351" s="288"/>
      <c r="CS351" s="288"/>
      <c r="CT351" s="288"/>
      <c r="CU351" s="288"/>
      <c r="CV351" s="288"/>
      <c r="CW351" s="288"/>
      <c r="CX351" s="288"/>
      <c r="CY351" s="288"/>
      <c r="CZ351" s="288"/>
      <c r="DA351" s="288"/>
      <c r="DB351" s="288"/>
      <c r="DC351" s="288"/>
      <c r="DD351" s="288"/>
      <c r="DE351" s="288"/>
      <c r="DF351" s="288"/>
      <c r="DG351" s="288"/>
      <c r="DH351" s="288"/>
      <c r="DI351" s="288"/>
      <c r="DJ351" s="288"/>
      <c r="DK351" s="288"/>
      <c r="DL351" s="288"/>
      <c r="DM351" s="288"/>
      <c r="DN351" s="288"/>
      <c r="DO351" s="288"/>
      <c r="DP351" s="288"/>
      <c r="DQ351" s="288"/>
      <c r="DR351" s="288"/>
      <c r="DS351" s="288"/>
      <c r="DT351" s="288"/>
      <c r="DU351" s="288"/>
      <c r="DV351" s="288"/>
      <c r="DW351" s="288"/>
      <c r="DX351" s="288"/>
      <c r="DY351" s="288"/>
      <c r="DZ351" s="288"/>
      <c r="EA351" s="288"/>
      <c r="EB351" s="288"/>
      <c r="EC351" s="288"/>
      <c r="ED351" s="288"/>
      <c r="EE351" s="288"/>
      <c r="EF351" s="288"/>
      <c r="EG351" s="288"/>
      <c r="EH351" s="288"/>
      <c r="EI351" s="288"/>
      <c r="EJ351" s="288"/>
      <c r="EK351" s="288"/>
      <c r="EL351" s="288"/>
      <c r="EM351" s="288"/>
      <c r="EN351" s="288"/>
      <c r="EO351" s="288"/>
      <c r="EP351" s="288"/>
      <c r="EQ351" s="288"/>
      <c r="ER351" s="288"/>
      <c r="ES351" s="288"/>
      <c r="ET351" s="288"/>
      <c r="EU351" s="288"/>
      <c r="EV351" s="288"/>
      <c r="EW351" s="288"/>
      <c r="EX351" s="288"/>
      <c r="EY351" s="288"/>
      <c r="EZ351" s="288"/>
      <c r="FA351" s="288"/>
      <c r="FB351" s="288"/>
      <c r="FC351" s="288"/>
      <c r="FD351" s="288"/>
      <c r="FE351" s="288"/>
      <c r="FF351" s="288"/>
      <c r="FG351" s="288"/>
      <c r="FH351" s="288"/>
      <c r="FI351" s="288"/>
      <c r="FJ351" s="288"/>
      <c r="FK351" s="288"/>
      <c r="FL351" s="288"/>
      <c r="FM351" s="288"/>
      <c r="FN351" s="288"/>
      <c r="FO351" s="288"/>
      <c r="FP351" s="288"/>
      <c r="FQ351" s="288"/>
      <c r="FR351" s="288"/>
      <c r="FS351" s="288"/>
      <c r="FT351" s="288"/>
      <c r="FU351" s="288"/>
      <c r="FV351" s="288"/>
      <c r="FW351" s="288"/>
      <c r="FX351" s="288"/>
      <c r="FY351" s="288"/>
      <c r="FZ351" s="288"/>
      <c r="GA351" s="288"/>
      <c r="GB351" s="288"/>
      <c r="GC351" s="288"/>
      <c r="GD351" s="288"/>
      <c r="GE351" s="288"/>
      <c r="GF351" s="288"/>
      <c r="GG351" s="288"/>
      <c r="GH351" s="288"/>
      <c r="GI351" s="288"/>
      <c r="GJ351" s="288"/>
      <c r="GK351" s="288"/>
      <c r="GL351" s="288"/>
      <c r="GM351" s="288"/>
      <c r="GN351" s="288"/>
      <c r="GO351" s="288"/>
      <c r="GP351" s="288"/>
      <c r="GQ351" s="288"/>
      <c r="GR351" s="288"/>
      <c r="GS351" s="288"/>
      <c r="GT351" s="288"/>
      <c r="GU351" s="288"/>
      <c r="GV351" s="288"/>
      <c r="GW351" s="288"/>
      <c r="GX351" s="288"/>
      <c r="GY351" s="288"/>
      <c r="GZ351" s="288"/>
      <c r="HA351" s="288"/>
      <c r="HB351" s="288"/>
      <c r="HC351" s="288"/>
      <c r="HD351" s="288"/>
      <c r="HE351" s="288"/>
      <c r="HF351" s="288"/>
      <c r="HG351" s="288"/>
      <c r="HH351" s="288"/>
      <c r="HI351" s="288"/>
      <c r="HJ351" s="288"/>
      <c r="HK351" s="288"/>
      <c r="HL351" s="288"/>
      <c r="HM351" s="288"/>
      <c r="HN351" s="288"/>
      <c r="HO351" s="288"/>
      <c r="HP351" s="288"/>
      <c r="HQ351" s="288"/>
      <c r="HR351" s="288"/>
      <c r="HS351" s="288"/>
      <c r="HT351" s="288"/>
      <c r="HU351" s="288"/>
      <c r="HV351" s="288"/>
      <c r="HW351" s="288"/>
      <c r="HX351" s="288"/>
      <c r="HY351" s="288"/>
      <c r="HZ351" s="288"/>
      <c r="IA351" s="288"/>
      <c r="IB351" s="288"/>
      <c r="IC351" s="288"/>
      <c r="ID351" s="288"/>
      <c r="IE351" s="288"/>
      <c r="IF351" s="288"/>
      <c r="IG351" s="288"/>
      <c r="IH351" s="288"/>
      <c r="II351" s="288"/>
      <c r="IJ351" s="288"/>
      <c r="IK351" s="288"/>
      <c r="IL351" s="288"/>
      <c r="IM351" s="288"/>
      <c r="IN351" s="288"/>
      <c r="IO351" s="288"/>
      <c r="IP351" s="288"/>
      <c r="IQ351" s="288"/>
      <c r="IR351" s="288"/>
      <c r="IS351" s="288"/>
      <c r="IT351" s="288"/>
      <c r="IU351" s="288"/>
      <c r="IV351" s="288"/>
    </row>
    <row r="352" spans="1:256" s="240" customFormat="1" ht="13" customHeight="1">
      <c r="A352" s="288" t="s">
        <v>384</v>
      </c>
      <c r="B352" s="240">
        <v>4.5999999999999996</v>
      </c>
      <c r="C352" s="240">
        <v>6.25</v>
      </c>
      <c r="D352" s="240">
        <v>2</v>
      </c>
      <c r="E352" s="240">
        <v>1.122222222</v>
      </c>
      <c r="F352" s="240">
        <v>0.92467326000000005</v>
      </c>
      <c r="G352" s="288">
        <v>21</v>
      </c>
      <c r="H352" s="288">
        <v>1</v>
      </c>
      <c r="I352" s="288"/>
      <c r="J352" s="279" t="s">
        <v>449</v>
      </c>
      <c r="K352" s="252">
        <f t="shared" ref="K352:Q352" si="42">AVERAGE(B358:B364)</f>
        <v>8.4333333333333336</v>
      </c>
      <c r="L352" s="252">
        <f t="shared" si="42"/>
        <v>10.424999999999999</v>
      </c>
      <c r="M352" s="252">
        <f t="shared" si="42"/>
        <v>2.1428571428571428</v>
      </c>
      <c r="N352" s="252">
        <f t="shared" si="42"/>
        <v>1.3156825447142857</v>
      </c>
      <c r="O352" s="252">
        <f t="shared" si="42"/>
        <v>1.0609404021016193</v>
      </c>
      <c r="P352" s="252">
        <f t="shared" si="42"/>
        <v>15.285714285714286</v>
      </c>
      <c r="Q352" s="252">
        <f t="shared" si="42"/>
        <v>6.2857142857142856</v>
      </c>
      <c r="R352" s="252"/>
      <c r="S352" s="288"/>
      <c r="T352" s="288"/>
      <c r="U352" s="288"/>
      <c r="V352" s="288"/>
      <c r="W352" s="288"/>
      <c r="X352" s="288"/>
      <c r="Y352" s="288"/>
      <c r="Z352" s="288"/>
      <c r="AA352" s="288"/>
      <c r="AB352" s="288"/>
      <c r="AC352" s="288"/>
      <c r="AD352" s="288"/>
      <c r="AE352" s="288"/>
      <c r="AF352" s="288"/>
      <c r="AG352" s="288"/>
      <c r="AH352" s="288"/>
      <c r="AI352" s="288"/>
      <c r="AJ352" s="288"/>
      <c r="AK352" s="288"/>
      <c r="AL352" s="288"/>
      <c r="AM352" s="288"/>
      <c r="AN352" s="288"/>
      <c r="AO352" s="288"/>
      <c r="AP352" s="288"/>
      <c r="AQ352" s="288"/>
      <c r="AR352" s="288"/>
      <c r="AS352" s="288"/>
      <c r="AT352" s="288"/>
      <c r="AU352" s="288"/>
      <c r="AV352" s="288"/>
      <c r="AW352" s="288"/>
      <c r="AX352" s="288"/>
      <c r="AY352" s="288"/>
      <c r="AZ352" s="288"/>
      <c r="BA352" s="288"/>
      <c r="BB352" s="288"/>
      <c r="BC352" s="288"/>
      <c r="BD352" s="288"/>
      <c r="BE352" s="288"/>
      <c r="BF352" s="288"/>
      <c r="BG352" s="288"/>
      <c r="BH352" s="288"/>
      <c r="BI352" s="288"/>
      <c r="BJ352" s="288"/>
      <c r="BK352" s="288"/>
      <c r="BL352" s="288"/>
      <c r="BM352" s="288"/>
      <c r="BN352" s="288"/>
      <c r="BO352" s="288"/>
      <c r="BP352" s="288"/>
      <c r="BQ352" s="288"/>
      <c r="BR352" s="288"/>
      <c r="BS352" s="288"/>
      <c r="BT352" s="288"/>
      <c r="BU352" s="288"/>
      <c r="BV352" s="288"/>
      <c r="BW352" s="288"/>
      <c r="BX352" s="288"/>
      <c r="BY352" s="288"/>
      <c r="BZ352" s="288"/>
      <c r="CA352" s="288"/>
      <c r="CB352" s="288"/>
      <c r="CC352" s="288"/>
      <c r="CD352" s="288"/>
      <c r="CE352" s="288"/>
      <c r="CF352" s="288"/>
      <c r="CG352" s="288"/>
      <c r="CH352" s="288"/>
      <c r="CI352" s="288"/>
      <c r="CJ352" s="288"/>
      <c r="CK352" s="288"/>
      <c r="CL352" s="288"/>
      <c r="CM352" s="288"/>
      <c r="CN352" s="288"/>
      <c r="CO352" s="288"/>
      <c r="CP352" s="288"/>
      <c r="CQ352" s="288"/>
      <c r="CR352" s="288"/>
      <c r="CS352" s="288"/>
      <c r="CT352" s="288"/>
      <c r="CU352" s="288"/>
      <c r="CV352" s="288"/>
      <c r="CW352" s="288"/>
      <c r="CX352" s="288"/>
      <c r="CY352" s="288"/>
      <c r="CZ352" s="288"/>
      <c r="DA352" s="288"/>
      <c r="DB352" s="288"/>
      <c r="DC352" s="288"/>
      <c r="DD352" s="288"/>
      <c r="DE352" s="288"/>
      <c r="DF352" s="288"/>
      <c r="DG352" s="288"/>
      <c r="DH352" s="288"/>
      <c r="DI352" s="288"/>
      <c r="DJ352" s="288"/>
      <c r="DK352" s="288"/>
      <c r="DL352" s="288"/>
      <c r="DM352" s="288"/>
      <c r="DN352" s="288"/>
      <c r="DO352" s="288"/>
      <c r="DP352" s="288"/>
      <c r="DQ352" s="288"/>
      <c r="DR352" s="288"/>
      <c r="DS352" s="288"/>
      <c r="DT352" s="288"/>
      <c r="DU352" s="288"/>
      <c r="DV352" s="288"/>
      <c r="DW352" s="288"/>
      <c r="DX352" s="288"/>
      <c r="DY352" s="288"/>
      <c r="DZ352" s="288"/>
      <c r="EA352" s="288"/>
      <c r="EB352" s="288"/>
      <c r="EC352" s="288"/>
      <c r="ED352" s="288"/>
      <c r="EE352" s="288"/>
      <c r="EF352" s="288"/>
      <c r="EG352" s="288"/>
      <c r="EH352" s="288"/>
      <c r="EI352" s="288"/>
      <c r="EJ352" s="288"/>
      <c r="EK352" s="288"/>
      <c r="EL352" s="288"/>
      <c r="EM352" s="288"/>
      <c r="EN352" s="288"/>
      <c r="EO352" s="288"/>
      <c r="EP352" s="288"/>
      <c r="EQ352" s="288"/>
      <c r="ER352" s="288"/>
      <c r="ES352" s="288"/>
      <c r="ET352" s="288"/>
      <c r="EU352" s="288"/>
      <c r="EV352" s="288"/>
      <c r="EW352" s="288"/>
      <c r="EX352" s="288"/>
      <c r="EY352" s="288"/>
      <c r="EZ352" s="288"/>
      <c r="FA352" s="288"/>
      <c r="FB352" s="288"/>
      <c r="FC352" s="288"/>
      <c r="FD352" s="288"/>
      <c r="FE352" s="288"/>
      <c r="FF352" s="288"/>
      <c r="FG352" s="288"/>
      <c r="FH352" s="288"/>
      <c r="FI352" s="288"/>
      <c r="FJ352" s="288"/>
      <c r="FK352" s="288"/>
      <c r="FL352" s="288"/>
      <c r="FM352" s="288"/>
      <c r="FN352" s="288"/>
      <c r="FO352" s="288"/>
      <c r="FP352" s="288"/>
      <c r="FQ352" s="288"/>
      <c r="FR352" s="288"/>
      <c r="FS352" s="288"/>
      <c r="FT352" s="288"/>
      <c r="FU352" s="288"/>
      <c r="FV352" s="288"/>
      <c r="FW352" s="288"/>
      <c r="FX352" s="288"/>
      <c r="FY352" s="288"/>
      <c r="FZ352" s="288"/>
      <c r="GA352" s="288"/>
      <c r="GB352" s="288"/>
      <c r="GC352" s="288"/>
      <c r="GD352" s="288"/>
      <c r="GE352" s="288"/>
      <c r="GF352" s="288"/>
      <c r="GG352" s="288"/>
      <c r="GH352" s="288"/>
      <c r="GI352" s="288"/>
      <c r="GJ352" s="288"/>
      <c r="GK352" s="288"/>
      <c r="GL352" s="288"/>
      <c r="GM352" s="288"/>
      <c r="GN352" s="288"/>
      <c r="GO352" s="288"/>
      <c r="GP352" s="288"/>
      <c r="GQ352" s="288"/>
      <c r="GR352" s="288"/>
      <c r="GS352" s="288"/>
      <c r="GT352" s="288"/>
      <c r="GU352" s="288"/>
      <c r="GV352" s="288"/>
      <c r="GW352" s="288"/>
      <c r="GX352" s="288"/>
      <c r="GY352" s="288"/>
      <c r="GZ352" s="288"/>
      <c r="HA352" s="288"/>
      <c r="HB352" s="288"/>
      <c r="HC352" s="288"/>
      <c r="HD352" s="288"/>
      <c r="HE352" s="288"/>
      <c r="HF352" s="288"/>
      <c r="HG352" s="288"/>
      <c r="HH352" s="288"/>
      <c r="HI352" s="288"/>
      <c r="HJ352" s="288"/>
      <c r="HK352" s="288"/>
      <c r="HL352" s="288"/>
      <c r="HM352" s="288"/>
      <c r="HN352" s="288"/>
      <c r="HO352" s="288"/>
      <c r="HP352" s="288"/>
      <c r="HQ352" s="288"/>
      <c r="HR352" s="288"/>
      <c r="HS352" s="288"/>
      <c r="HT352" s="288"/>
      <c r="HU352" s="288"/>
      <c r="HV352" s="288"/>
      <c r="HW352" s="288"/>
      <c r="HX352" s="288"/>
      <c r="HY352" s="288"/>
      <c r="HZ352" s="288"/>
      <c r="IA352" s="288"/>
      <c r="IB352" s="288"/>
      <c r="IC352" s="288"/>
      <c r="ID352" s="288"/>
      <c r="IE352" s="288"/>
      <c r="IF352" s="288"/>
      <c r="IG352" s="288"/>
      <c r="IH352" s="288"/>
      <c r="II352" s="288"/>
      <c r="IJ352" s="288"/>
      <c r="IK352" s="288"/>
      <c r="IL352" s="288"/>
      <c r="IM352" s="288"/>
      <c r="IN352" s="288"/>
      <c r="IO352" s="288"/>
      <c r="IP352" s="288"/>
      <c r="IQ352" s="288"/>
      <c r="IR352" s="288"/>
      <c r="IS352" s="288"/>
      <c r="IT352" s="288"/>
      <c r="IU352" s="288"/>
      <c r="IV352" s="288"/>
    </row>
    <row r="353" spans="1:256" s="251" customFormat="1" ht="13" customHeight="1">
      <c r="A353" s="254" t="s">
        <v>404</v>
      </c>
      <c r="B353" s="254">
        <v>12</v>
      </c>
      <c r="C353" s="254">
        <v>13</v>
      </c>
      <c r="D353" s="63">
        <v>2</v>
      </c>
      <c r="E353" s="254">
        <v>1.1000000000000001</v>
      </c>
      <c r="F353" s="63">
        <v>0.74609679494659298</v>
      </c>
      <c r="G353" s="63">
        <v>17</v>
      </c>
      <c r="H353" s="254">
        <v>1</v>
      </c>
      <c r="I353" s="252"/>
      <c r="J353" s="82" t="s">
        <v>375</v>
      </c>
      <c r="K353" s="82">
        <v>3</v>
      </c>
      <c r="L353" s="82">
        <v>5.75</v>
      </c>
      <c r="M353" s="82">
        <v>2</v>
      </c>
      <c r="N353" s="82">
        <v>1.1755555600000001</v>
      </c>
      <c r="O353" s="82">
        <v>0.92822954000000002</v>
      </c>
      <c r="P353" s="63">
        <v>13</v>
      </c>
      <c r="Q353" s="82">
        <v>3</v>
      </c>
      <c r="R353" s="263"/>
      <c r="S353" s="252"/>
      <c r="T353" s="252"/>
      <c r="U353" s="252"/>
      <c r="V353" s="252"/>
      <c r="W353" s="252"/>
      <c r="X353" s="252"/>
      <c r="Y353" s="252"/>
      <c r="Z353" s="252"/>
      <c r="AA353" s="252"/>
      <c r="AB353" s="252"/>
      <c r="AC353" s="252"/>
      <c r="AD353" s="252"/>
      <c r="AE353" s="252"/>
      <c r="AF353" s="252"/>
      <c r="AG353" s="252"/>
      <c r="AH353" s="252"/>
      <c r="AI353" s="252"/>
      <c r="AJ353" s="252"/>
      <c r="AK353" s="252"/>
      <c r="AL353" s="252"/>
      <c r="AM353" s="252"/>
      <c r="AN353" s="252"/>
      <c r="AO353" s="252"/>
      <c r="AP353" s="252"/>
      <c r="AQ353" s="252"/>
      <c r="AR353" s="252"/>
      <c r="AS353" s="252"/>
      <c r="AT353" s="252"/>
      <c r="AU353" s="252"/>
      <c r="AV353" s="252"/>
      <c r="AW353" s="252"/>
      <c r="AX353" s="252"/>
      <c r="AY353" s="252"/>
      <c r="AZ353" s="252"/>
      <c r="BA353" s="252"/>
      <c r="BB353" s="252"/>
      <c r="BC353" s="252"/>
      <c r="BD353" s="252"/>
      <c r="BE353" s="252"/>
      <c r="BF353" s="252"/>
      <c r="BG353" s="252"/>
      <c r="BH353" s="252"/>
      <c r="BI353" s="252"/>
      <c r="BJ353" s="252"/>
      <c r="BK353" s="252"/>
      <c r="BL353" s="252"/>
      <c r="BM353" s="252"/>
      <c r="BN353" s="252"/>
      <c r="BO353" s="252"/>
      <c r="BP353" s="252"/>
      <c r="BQ353" s="252"/>
      <c r="BR353" s="252"/>
      <c r="BS353" s="252"/>
      <c r="BT353" s="252"/>
      <c r="BU353" s="252"/>
      <c r="BV353" s="252"/>
      <c r="BW353" s="252"/>
      <c r="BX353" s="252"/>
      <c r="BY353" s="252"/>
      <c r="BZ353" s="252"/>
      <c r="CA353" s="252"/>
      <c r="CB353" s="252"/>
      <c r="CC353" s="252"/>
      <c r="CD353" s="252"/>
      <c r="CE353" s="252"/>
      <c r="CF353" s="252"/>
      <c r="CG353" s="252"/>
      <c r="CH353" s="252"/>
      <c r="CI353" s="252"/>
      <c r="CJ353" s="252"/>
      <c r="CK353" s="252"/>
      <c r="CL353" s="252"/>
      <c r="CM353" s="252"/>
      <c r="CN353" s="252"/>
      <c r="CO353" s="252"/>
      <c r="CP353" s="252"/>
      <c r="CQ353" s="252"/>
      <c r="CR353" s="252"/>
      <c r="CS353" s="252"/>
      <c r="CT353" s="252"/>
      <c r="CU353" s="252"/>
      <c r="CV353" s="252"/>
      <c r="CW353" s="252"/>
      <c r="CX353" s="252"/>
      <c r="CY353" s="252"/>
      <c r="CZ353" s="252"/>
      <c r="DA353" s="252"/>
      <c r="DB353" s="252"/>
      <c r="DC353" s="252"/>
      <c r="DD353" s="252"/>
      <c r="DE353" s="252"/>
      <c r="DF353" s="252"/>
      <c r="DG353" s="252"/>
      <c r="DH353" s="252"/>
      <c r="DI353" s="252"/>
      <c r="DJ353" s="252"/>
      <c r="DK353" s="252"/>
      <c r="DL353" s="252"/>
      <c r="DM353" s="252"/>
      <c r="DN353" s="252"/>
      <c r="DO353" s="252"/>
      <c r="DP353" s="252"/>
      <c r="DQ353" s="252"/>
      <c r="DR353" s="252"/>
      <c r="DS353" s="252"/>
      <c r="DT353" s="252"/>
      <c r="DU353" s="252"/>
      <c r="DV353" s="252"/>
      <c r="DW353" s="252"/>
      <c r="DX353" s="252"/>
      <c r="DY353" s="252"/>
      <c r="DZ353" s="252"/>
      <c r="EA353" s="252"/>
      <c r="EB353" s="252"/>
      <c r="EC353" s="252"/>
      <c r="ED353" s="252"/>
      <c r="EE353" s="252"/>
      <c r="EF353" s="252"/>
      <c r="EG353" s="252"/>
      <c r="EH353" s="252"/>
      <c r="EI353" s="252"/>
      <c r="EJ353" s="252"/>
      <c r="EK353" s="252"/>
      <c r="EL353" s="252"/>
      <c r="EM353" s="252"/>
      <c r="EN353" s="252"/>
      <c r="EO353" s="252"/>
      <c r="EP353" s="252"/>
      <c r="EQ353" s="252"/>
      <c r="ER353" s="252"/>
      <c r="ES353" s="252"/>
      <c r="ET353" s="252"/>
      <c r="EU353" s="252"/>
      <c r="EV353" s="252"/>
      <c r="EW353" s="252"/>
      <c r="EX353" s="252"/>
      <c r="EY353" s="252"/>
      <c r="EZ353" s="252"/>
      <c r="FA353" s="252"/>
      <c r="FB353" s="252"/>
      <c r="FC353" s="252"/>
      <c r="FD353" s="252"/>
      <c r="FE353" s="252"/>
      <c r="FF353" s="252"/>
      <c r="FG353" s="252"/>
      <c r="FH353" s="252"/>
      <c r="FI353" s="252"/>
      <c r="FJ353" s="252"/>
      <c r="FK353" s="252"/>
      <c r="FL353" s="252"/>
      <c r="FM353" s="252"/>
      <c r="FN353" s="252"/>
      <c r="FO353" s="252"/>
      <c r="FP353" s="252"/>
      <c r="FQ353" s="252"/>
      <c r="FR353" s="252"/>
      <c r="FS353" s="252"/>
      <c r="FT353" s="252"/>
      <c r="FU353" s="252"/>
      <c r="FV353" s="252"/>
      <c r="FW353" s="252"/>
      <c r="FX353" s="252"/>
      <c r="FY353" s="252"/>
      <c r="FZ353" s="252"/>
      <c r="GA353" s="252"/>
      <c r="GB353" s="252"/>
      <c r="GC353" s="252"/>
      <c r="GD353" s="252"/>
      <c r="GE353" s="252"/>
      <c r="GF353" s="252"/>
      <c r="GG353" s="252"/>
      <c r="GH353" s="252"/>
      <c r="GI353" s="252"/>
      <c r="GJ353" s="252"/>
      <c r="GK353" s="252"/>
      <c r="GL353" s="252"/>
      <c r="GM353" s="252"/>
      <c r="GN353" s="252"/>
      <c r="GO353" s="252"/>
      <c r="GP353" s="252"/>
      <c r="GQ353" s="252"/>
      <c r="GR353" s="252"/>
      <c r="GS353" s="252"/>
      <c r="GT353" s="252"/>
      <c r="GU353" s="252"/>
      <c r="GV353" s="252"/>
      <c r="GW353" s="252"/>
      <c r="GX353" s="252"/>
      <c r="GY353" s="252"/>
      <c r="GZ353" s="252"/>
      <c r="HA353" s="252"/>
      <c r="HB353" s="252"/>
      <c r="HC353" s="252"/>
      <c r="HD353" s="252"/>
      <c r="HE353" s="252"/>
      <c r="HF353" s="252"/>
      <c r="HG353" s="252"/>
      <c r="HH353" s="252"/>
      <c r="HI353" s="252"/>
      <c r="HJ353" s="252"/>
      <c r="HK353" s="252"/>
      <c r="HL353" s="252"/>
      <c r="HM353" s="252"/>
      <c r="HN353" s="252"/>
      <c r="HO353" s="252"/>
      <c r="HP353" s="252"/>
      <c r="HQ353" s="252"/>
      <c r="HR353" s="252"/>
      <c r="HS353" s="252"/>
      <c r="HT353" s="252"/>
      <c r="HU353" s="252"/>
      <c r="HV353" s="252"/>
      <c r="HW353" s="252"/>
      <c r="HX353" s="252"/>
      <c r="HY353" s="252"/>
      <c r="HZ353" s="252"/>
      <c r="IA353" s="252"/>
      <c r="IB353" s="252"/>
      <c r="IC353" s="252"/>
      <c r="ID353" s="252"/>
      <c r="IE353" s="252"/>
      <c r="IF353" s="252"/>
      <c r="IG353" s="252"/>
      <c r="IH353" s="252"/>
      <c r="II353" s="252"/>
      <c r="IJ353" s="252"/>
      <c r="IK353" s="252"/>
      <c r="IL353" s="252"/>
      <c r="IM353" s="252"/>
      <c r="IN353" s="252"/>
      <c r="IO353" s="252"/>
      <c r="IP353" s="252"/>
      <c r="IQ353" s="252"/>
      <c r="IR353" s="252"/>
      <c r="IS353" s="252"/>
      <c r="IT353" s="252"/>
      <c r="IU353" s="252"/>
      <c r="IV353" s="252"/>
    </row>
    <row r="354" spans="1:256" s="264" customFormat="1" ht="13" customHeight="1">
      <c r="A354" s="263" t="s">
        <v>244</v>
      </c>
      <c r="B354" s="264">
        <v>3.85</v>
      </c>
      <c r="C354" s="264">
        <v>6.35</v>
      </c>
      <c r="D354" s="264">
        <v>3</v>
      </c>
      <c r="E354" s="264">
        <v>1.36111111</v>
      </c>
      <c r="F354" s="264">
        <v>1.3427670300000001</v>
      </c>
      <c r="G354" s="264">
        <v>26</v>
      </c>
      <c r="H354" s="263">
        <v>1</v>
      </c>
      <c r="I354" s="263"/>
      <c r="J354" s="254" t="s">
        <v>517</v>
      </c>
      <c r="K354" s="63">
        <v>5.5</v>
      </c>
      <c r="L354" s="63">
        <v>7</v>
      </c>
      <c r="M354" s="63">
        <v>2</v>
      </c>
      <c r="N354" s="63">
        <v>1.708111111</v>
      </c>
      <c r="O354" s="63">
        <v>0.72607473</v>
      </c>
      <c r="P354" s="63">
        <v>11</v>
      </c>
      <c r="Q354" s="254">
        <v>1</v>
      </c>
      <c r="S354" s="263"/>
      <c r="T354" s="263"/>
      <c r="U354" s="263"/>
      <c r="V354" s="263"/>
      <c r="W354" s="263"/>
      <c r="X354" s="263"/>
      <c r="Y354" s="263"/>
      <c r="Z354" s="263"/>
      <c r="AA354" s="263"/>
      <c r="AB354" s="263"/>
      <c r="AC354" s="263"/>
      <c r="AD354" s="263"/>
      <c r="AE354" s="263"/>
      <c r="AF354" s="263"/>
      <c r="AG354" s="263"/>
      <c r="AH354" s="263"/>
      <c r="AI354" s="263"/>
      <c r="AJ354" s="263"/>
      <c r="AK354" s="263"/>
      <c r="AL354" s="263"/>
      <c r="AM354" s="263"/>
      <c r="AN354" s="263"/>
      <c r="AO354" s="263"/>
      <c r="AP354" s="263"/>
      <c r="AQ354" s="263"/>
      <c r="AR354" s="263"/>
      <c r="AS354" s="263"/>
      <c r="AT354" s="263"/>
      <c r="AU354" s="263"/>
      <c r="AV354" s="263"/>
      <c r="AW354" s="263"/>
      <c r="AX354" s="263"/>
      <c r="AY354" s="263"/>
      <c r="AZ354" s="263"/>
      <c r="BA354" s="263"/>
      <c r="BB354" s="263"/>
      <c r="BC354" s="263"/>
      <c r="BD354" s="263"/>
      <c r="BE354" s="263"/>
      <c r="BF354" s="263"/>
      <c r="BG354" s="263"/>
      <c r="BH354" s="263"/>
      <c r="BI354" s="263"/>
      <c r="BJ354" s="263"/>
      <c r="BK354" s="263"/>
      <c r="BL354" s="263"/>
      <c r="BM354" s="263"/>
      <c r="BN354" s="263"/>
      <c r="BO354" s="263"/>
      <c r="BP354" s="263"/>
      <c r="BQ354" s="263"/>
      <c r="BR354" s="263"/>
      <c r="BS354" s="263"/>
      <c r="BT354" s="263"/>
      <c r="BU354" s="263"/>
      <c r="BV354" s="263"/>
      <c r="BW354" s="263"/>
      <c r="BX354" s="263"/>
      <c r="BY354" s="263"/>
      <c r="BZ354" s="263"/>
      <c r="CA354" s="263"/>
      <c r="CB354" s="263"/>
      <c r="CC354" s="263"/>
      <c r="CD354" s="263"/>
      <c r="CE354" s="263"/>
      <c r="CF354" s="263"/>
      <c r="CG354" s="263"/>
      <c r="CH354" s="263"/>
      <c r="CI354" s="263"/>
      <c r="CJ354" s="263"/>
      <c r="CK354" s="263"/>
      <c r="CL354" s="263"/>
      <c r="CM354" s="263"/>
      <c r="CN354" s="263"/>
      <c r="CO354" s="263"/>
      <c r="CP354" s="263"/>
      <c r="CQ354" s="263"/>
      <c r="CR354" s="263"/>
      <c r="CS354" s="263"/>
      <c r="CT354" s="263"/>
      <c r="CU354" s="263"/>
      <c r="CV354" s="263"/>
      <c r="CW354" s="263"/>
      <c r="CX354" s="263"/>
      <c r="CY354" s="263"/>
      <c r="CZ354" s="263"/>
      <c r="DA354" s="263"/>
      <c r="DB354" s="263"/>
      <c r="DC354" s="263"/>
      <c r="DD354" s="263"/>
      <c r="DE354" s="263"/>
      <c r="DF354" s="263"/>
      <c r="DG354" s="263"/>
      <c r="DH354" s="263"/>
      <c r="DI354" s="263"/>
      <c r="DJ354" s="263"/>
      <c r="DK354" s="263"/>
      <c r="DL354" s="263"/>
      <c r="DM354" s="263"/>
      <c r="DN354" s="263"/>
      <c r="DO354" s="263"/>
      <c r="DP354" s="263"/>
      <c r="DQ354" s="263"/>
      <c r="DR354" s="263"/>
      <c r="DS354" s="263"/>
      <c r="DT354" s="263"/>
      <c r="DU354" s="263"/>
      <c r="DV354" s="263"/>
      <c r="DW354" s="263"/>
      <c r="DX354" s="263"/>
      <c r="DY354" s="263"/>
      <c r="DZ354" s="263"/>
      <c r="EA354" s="263"/>
      <c r="EB354" s="263"/>
      <c r="EC354" s="263"/>
      <c r="ED354" s="263"/>
      <c r="EE354" s="263"/>
      <c r="EF354" s="263"/>
      <c r="EG354" s="263"/>
      <c r="EH354" s="263"/>
      <c r="EI354" s="263"/>
      <c r="EJ354" s="263"/>
      <c r="EK354" s="263"/>
      <c r="EL354" s="263"/>
      <c r="EM354" s="263"/>
      <c r="EN354" s="263"/>
      <c r="EO354" s="263"/>
      <c r="EP354" s="263"/>
      <c r="EQ354" s="263"/>
      <c r="ER354" s="263"/>
      <c r="ES354" s="263"/>
      <c r="ET354" s="263"/>
      <c r="EU354" s="263"/>
      <c r="EV354" s="263"/>
      <c r="EW354" s="263"/>
      <c r="EX354" s="263"/>
      <c r="EY354" s="263"/>
      <c r="EZ354" s="263"/>
      <c r="FA354" s="263"/>
      <c r="FB354" s="263"/>
      <c r="FC354" s="263"/>
      <c r="FD354" s="263"/>
      <c r="FE354" s="263"/>
      <c r="FF354" s="263"/>
      <c r="FG354" s="263"/>
      <c r="FH354" s="263"/>
      <c r="FI354" s="263"/>
      <c r="FJ354" s="263"/>
      <c r="FK354" s="263"/>
      <c r="FL354" s="263"/>
      <c r="FM354" s="263"/>
      <c r="FN354" s="263"/>
      <c r="FO354" s="263"/>
      <c r="FP354" s="263"/>
      <c r="FQ354" s="263"/>
      <c r="FR354" s="263"/>
      <c r="FS354" s="263"/>
      <c r="FT354" s="263"/>
      <c r="FU354" s="263"/>
      <c r="FV354" s="263"/>
      <c r="FW354" s="263"/>
      <c r="FX354" s="263"/>
      <c r="FY354" s="263"/>
      <c r="FZ354" s="263"/>
      <c r="GA354" s="263"/>
      <c r="GB354" s="263"/>
      <c r="GC354" s="263"/>
      <c r="GD354" s="263"/>
      <c r="GE354" s="263"/>
      <c r="GF354" s="263"/>
      <c r="GG354" s="263"/>
      <c r="GH354" s="263"/>
      <c r="GI354" s="263"/>
      <c r="GJ354" s="263"/>
      <c r="GK354" s="263"/>
      <c r="GL354" s="263"/>
      <c r="GM354" s="263"/>
      <c r="GN354" s="263"/>
      <c r="GO354" s="263"/>
      <c r="GP354" s="263"/>
      <c r="GQ354" s="263"/>
      <c r="GR354" s="263"/>
      <c r="GS354" s="263"/>
      <c r="GT354" s="263"/>
      <c r="GU354" s="263"/>
      <c r="GV354" s="263"/>
      <c r="GW354" s="263"/>
      <c r="GX354" s="263"/>
      <c r="GY354" s="263"/>
      <c r="GZ354" s="263"/>
      <c r="HA354" s="263"/>
      <c r="HB354" s="263"/>
      <c r="HC354" s="263"/>
      <c r="HD354" s="263"/>
      <c r="HE354" s="263"/>
      <c r="HF354" s="263"/>
      <c r="HG354" s="263"/>
      <c r="HH354" s="263"/>
      <c r="HI354" s="263"/>
      <c r="HJ354" s="263"/>
      <c r="HK354" s="263"/>
      <c r="HL354" s="263"/>
      <c r="HM354" s="263"/>
      <c r="HN354" s="263"/>
      <c r="HO354" s="263"/>
      <c r="HP354" s="263"/>
      <c r="HQ354" s="263"/>
      <c r="HR354" s="263"/>
      <c r="HS354" s="263"/>
      <c r="HT354" s="263"/>
      <c r="HU354" s="263"/>
      <c r="HV354" s="263"/>
      <c r="HW354" s="263"/>
      <c r="HX354" s="263"/>
      <c r="HY354" s="263"/>
      <c r="HZ354" s="263"/>
      <c r="IA354" s="263"/>
      <c r="IB354" s="263"/>
      <c r="IC354" s="263"/>
      <c r="ID354" s="263"/>
      <c r="IE354" s="263"/>
      <c r="IF354" s="263"/>
      <c r="IG354" s="263"/>
      <c r="IH354" s="263"/>
      <c r="II354" s="263"/>
      <c r="IJ354" s="263"/>
      <c r="IK354" s="263"/>
      <c r="IL354" s="263"/>
      <c r="IM354" s="263"/>
      <c r="IN354" s="263"/>
      <c r="IO354" s="263"/>
      <c r="IP354" s="263"/>
      <c r="IQ354" s="263"/>
      <c r="IR354" s="263"/>
      <c r="IS354" s="263"/>
      <c r="IT354" s="263"/>
      <c r="IU354" s="263"/>
      <c r="IV354" s="263"/>
    </row>
    <row r="355" spans="1:256" s="264" customFormat="1" ht="13" customHeight="1">
      <c r="A355" s="263" t="s">
        <v>14</v>
      </c>
      <c r="B355" s="264">
        <v>12</v>
      </c>
      <c r="C355" s="264">
        <v>13</v>
      </c>
      <c r="D355" s="264">
        <v>2</v>
      </c>
      <c r="E355" s="263">
        <v>1.1000000000000001</v>
      </c>
      <c r="F355" s="264">
        <v>1.3904382621603799</v>
      </c>
      <c r="G355" s="263">
        <v>15</v>
      </c>
      <c r="H355" s="264">
        <v>1</v>
      </c>
      <c r="I355" s="263"/>
      <c r="J355" s="285"/>
      <c r="K355" s="285"/>
      <c r="L355" s="285"/>
      <c r="M355" s="285"/>
      <c r="N355" s="285"/>
      <c r="O355" s="285"/>
      <c r="P355" s="285"/>
      <c r="Q355" s="285"/>
      <c r="R355" s="285"/>
      <c r="U355" s="263"/>
      <c r="Y355" s="263"/>
      <c r="AC355" s="263"/>
      <c r="AG355" s="263"/>
      <c r="AK355" s="263"/>
      <c r="AO355" s="263"/>
      <c r="AS355" s="263"/>
      <c r="AW355" s="263"/>
      <c r="BA355" s="263"/>
      <c r="BE355" s="263"/>
      <c r="BI355" s="263"/>
      <c r="BM355" s="263"/>
      <c r="BQ355" s="263"/>
      <c r="BU355" s="263"/>
      <c r="BY355" s="263"/>
      <c r="CC355" s="263"/>
      <c r="CG355" s="263"/>
      <c r="CK355" s="263"/>
      <c r="CO355" s="263"/>
      <c r="CS355" s="263"/>
      <c r="CW355" s="263"/>
      <c r="DA355" s="263"/>
      <c r="DE355" s="263"/>
      <c r="DI355" s="263"/>
      <c r="DM355" s="263"/>
      <c r="DQ355" s="263"/>
      <c r="DU355" s="263"/>
      <c r="DY355" s="263"/>
      <c r="EC355" s="263"/>
      <c r="EG355" s="263"/>
      <c r="EK355" s="263"/>
      <c r="EO355" s="263"/>
      <c r="ES355" s="263"/>
      <c r="EW355" s="263"/>
      <c r="FA355" s="263"/>
      <c r="FE355" s="263"/>
      <c r="FI355" s="263"/>
      <c r="FM355" s="263"/>
      <c r="FQ355" s="263"/>
      <c r="FU355" s="263"/>
      <c r="FY355" s="263"/>
      <c r="GC355" s="263"/>
      <c r="GG355" s="263"/>
      <c r="GK355" s="263"/>
      <c r="GO355" s="263"/>
      <c r="GS355" s="263"/>
      <c r="GW355" s="263"/>
      <c r="HA355" s="263"/>
      <c r="HE355" s="263"/>
      <c r="HI355" s="263"/>
      <c r="HM355" s="263"/>
      <c r="HQ355" s="263"/>
      <c r="HU355" s="263"/>
      <c r="HY355" s="263"/>
      <c r="IC355" s="263"/>
      <c r="IG355" s="263"/>
      <c r="IK355" s="263"/>
      <c r="IO355" s="263"/>
      <c r="IS355" s="263"/>
    </row>
    <row r="356" spans="1:256" s="286" customFormat="1" ht="13" customHeight="1">
      <c r="A356" s="285" t="s">
        <v>354</v>
      </c>
      <c r="B356" s="286" t="s">
        <v>170</v>
      </c>
      <c r="C356" s="286" t="s">
        <v>170</v>
      </c>
      <c r="D356" s="286">
        <v>3</v>
      </c>
      <c r="E356" s="286">
        <v>1.31277778</v>
      </c>
      <c r="F356" s="286">
        <v>1.2709537500000001</v>
      </c>
      <c r="G356" s="286">
        <v>15</v>
      </c>
      <c r="H356" s="285">
        <v>1</v>
      </c>
      <c r="I356" s="285"/>
      <c r="J356" s="285"/>
      <c r="K356" s="285"/>
      <c r="L356" s="285"/>
      <c r="M356" s="285"/>
      <c r="N356" s="285"/>
      <c r="O356" s="285"/>
      <c r="P356" s="285"/>
      <c r="Q356" s="285"/>
      <c r="R356" s="285"/>
      <c r="S356" s="285"/>
      <c r="T356" s="285"/>
      <c r="U356" s="285"/>
      <c r="V356" s="285"/>
      <c r="W356" s="285"/>
      <c r="X356" s="285"/>
      <c r="Y356" s="285"/>
      <c r="Z356" s="285"/>
      <c r="AA356" s="285"/>
      <c r="AB356" s="285"/>
      <c r="AC356" s="285"/>
      <c r="AD356" s="285"/>
      <c r="AE356" s="285"/>
      <c r="AF356" s="285"/>
      <c r="AG356" s="285"/>
      <c r="AH356" s="285"/>
      <c r="AI356" s="285"/>
      <c r="AJ356" s="285"/>
      <c r="AK356" s="285"/>
      <c r="AL356" s="285"/>
      <c r="AM356" s="285"/>
      <c r="AN356" s="285"/>
      <c r="AO356" s="285"/>
      <c r="AP356" s="285"/>
      <c r="AQ356" s="285"/>
      <c r="AR356" s="285"/>
      <c r="AS356" s="285"/>
      <c r="AT356" s="285"/>
      <c r="AU356" s="285"/>
      <c r="AV356" s="285"/>
      <c r="AW356" s="285"/>
      <c r="AX356" s="285"/>
      <c r="AY356" s="285"/>
      <c r="AZ356" s="285"/>
      <c r="BA356" s="285"/>
      <c r="BB356" s="285"/>
      <c r="BC356" s="285"/>
      <c r="BD356" s="285"/>
      <c r="BE356" s="285"/>
      <c r="BF356" s="285"/>
      <c r="BG356" s="285"/>
      <c r="BH356" s="285"/>
      <c r="BI356" s="285"/>
      <c r="BJ356" s="285"/>
      <c r="BK356" s="285"/>
      <c r="BL356" s="285"/>
      <c r="BM356" s="285"/>
      <c r="BN356" s="285"/>
      <c r="BO356" s="285"/>
      <c r="BP356" s="285"/>
      <c r="BQ356" s="285"/>
      <c r="BR356" s="285"/>
      <c r="BS356" s="285"/>
      <c r="BT356" s="285"/>
      <c r="BU356" s="285"/>
      <c r="BV356" s="285"/>
      <c r="BW356" s="285"/>
      <c r="BX356" s="285"/>
      <c r="BY356" s="285"/>
      <c r="BZ356" s="285"/>
      <c r="CA356" s="285"/>
      <c r="CB356" s="285"/>
      <c r="CC356" s="285"/>
      <c r="CD356" s="285"/>
      <c r="CE356" s="285"/>
      <c r="CF356" s="285"/>
      <c r="CG356" s="285"/>
      <c r="CH356" s="285"/>
      <c r="CI356" s="285"/>
      <c r="CJ356" s="285"/>
      <c r="CK356" s="285"/>
      <c r="CL356" s="285"/>
      <c r="CM356" s="285"/>
      <c r="CN356" s="285"/>
      <c r="CO356" s="285"/>
      <c r="CP356" s="285"/>
      <c r="CQ356" s="285"/>
      <c r="CR356" s="285"/>
      <c r="CS356" s="285"/>
      <c r="CT356" s="285"/>
      <c r="CU356" s="285"/>
      <c r="CV356" s="285"/>
      <c r="CW356" s="285"/>
      <c r="CX356" s="285"/>
      <c r="CY356" s="285"/>
      <c r="CZ356" s="285"/>
      <c r="DA356" s="285"/>
      <c r="DB356" s="285"/>
      <c r="DC356" s="285"/>
      <c r="DD356" s="285"/>
      <c r="DE356" s="285"/>
      <c r="DF356" s="285"/>
      <c r="DG356" s="285"/>
      <c r="DH356" s="285"/>
      <c r="DI356" s="285"/>
      <c r="DJ356" s="285"/>
      <c r="DK356" s="285"/>
      <c r="DL356" s="285"/>
      <c r="DM356" s="285"/>
      <c r="DN356" s="285"/>
      <c r="DO356" s="285"/>
      <c r="DP356" s="285"/>
      <c r="DQ356" s="285"/>
      <c r="DR356" s="285"/>
      <c r="DS356" s="285"/>
      <c r="DT356" s="285"/>
      <c r="DU356" s="285"/>
      <c r="DV356" s="285"/>
      <c r="DW356" s="285"/>
      <c r="DX356" s="285"/>
      <c r="DY356" s="285"/>
      <c r="DZ356" s="285"/>
      <c r="EA356" s="285"/>
      <c r="EB356" s="285"/>
      <c r="EC356" s="285"/>
      <c r="ED356" s="285"/>
      <c r="EE356" s="285"/>
      <c r="EF356" s="285"/>
      <c r="EG356" s="285"/>
      <c r="EH356" s="285"/>
      <c r="EI356" s="285"/>
      <c r="EJ356" s="285"/>
      <c r="EK356" s="285"/>
      <c r="EL356" s="285"/>
      <c r="EM356" s="285"/>
      <c r="EN356" s="285"/>
      <c r="EO356" s="285"/>
      <c r="EP356" s="285"/>
      <c r="EQ356" s="285"/>
      <c r="ER356" s="285"/>
      <c r="ES356" s="285"/>
      <c r="ET356" s="285"/>
      <c r="EU356" s="285"/>
      <c r="EV356" s="285"/>
      <c r="EW356" s="285"/>
      <c r="EX356" s="285"/>
      <c r="EY356" s="285"/>
      <c r="EZ356" s="285"/>
      <c r="FA356" s="285"/>
      <c r="FB356" s="285"/>
      <c r="FC356" s="285"/>
      <c r="FD356" s="285"/>
      <c r="FE356" s="285"/>
      <c r="FF356" s="285"/>
      <c r="FG356" s="285"/>
      <c r="FH356" s="285"/>
      <c r="FI356" s="285"/>
      <c r="FJ356" s="285"/>
      <c r="FK356" s="285"/>
      <c r="FL356" s="285"/>
      <c r="FM356" s="285"/>
      <c r="FN356" s="285"/>
      <c r="FO356" s="285"/>
      <c r="FP356" s="285"/>
      <c r="FQ356" s="285"/>
      <c r="FR356" s="285"/>
      <c r="FS356" s="285"/>
      <c r="FT356" s="285"/>
      <c r="FU356" s="285"/>
      <c r="FV356" s="285"/>
      <c r="FW356" s="285"/>
      <c r="FX356" s="285"/>
      <c r="FY356" s="285"/>
      <c r="FZ356" s="285"/>
      <c r="GA356" s="285"/>
      <c r="GB356" s="285"/>
      <c r="GC356" s="285"/>
      <c r="GD356" s="285"/>
      <c r="GE356" s="285"/>
      <c r="GF356" s="285"/>
      <c r="GG356" s="285"/>
      <c r="GH356" s="285"/>
      <c r="GI356" s="285"/>
      <c r="GJ356" s="285"/>
      <c r="GK356" s="285"/>
      <c r="GL356" s="285"/>
      <c r="GM356" s="285"/>
      <c r="GN356" s="285"/>
      <c r="GO356" s="285"/>
      <c r="GP356" s="285"/>
      <c r="GQ356" s="285"/>
      <c r="GR356" s="285"/>
      <c r="GS356" s="285"/>
      <c r="GT356" s="285"/>
      <c r="GU356" s="285"/>
      <c r="GV356" s="285"/>
      <c r="GW356" s="285"/>
      <c r="GX356" s="285"/>
      <c r="GY356" s="285"/>
      <c r="GZ356" s="285"/>
      <c r="HA356" s="285"/>
      <c r="HB356" s="285"/>
      <c r="HC356" s="285"/>
      <c r="HD356" s="285"/>
      <c r="HE356" s="285"/>
      <c r="HF356" s="285"/>
      <c r="HG356" s="285"/>
      <c r="HH356" s="285"/>
      <c r="HI356" s="285"/>
      <c r="HJ356" s="285"/>
      <c r="HK356" s="285"/>
      <c r="HL356" s="285"/>
      <c r="HM356" s="285"/>
      <c r="HN356" s="285"/>
      <c r="HO356" s="285"/>
      <c r="HP356" s="285"/>
      <c r="HQ356" s="285"/>
      <c r="HR356" s="285"/>
      <c r="HS356" s="285"/>
      <c r="HT356" s="285"/>
      <c r="HU356" s="285"/>
      <c r="HV356" s="285"/>
      <c r="HW356" s="285"/>
      <c r="HX356" s="285"/>
      <c r="HY356" s="285"/>
      <c r="HZ356" s="285"/>
      <c r="IA356" s="285"/>
      <c r="IB356" s="285"/>
      <c r="IC356" s="285"/>
      <c r="ID356" s="285"/>
      <c r="IE356" s="285"/>
      <c r="IF356" s="285"/>
      <c r="IG356" s="285"/>
      <c r="IH356" s="285"/>
      <c r="II356" s="285"/>
      <c r="IJ356" s="285"/>
      <c r="IK356" s="285"/>
      <c r="IL356" s="285"/>
      <c r="IM356" s="285"/>
      <c r="IN356" s="285"/>
      <c r="IO356" s="285"/>
      <c r="IP356" s="285"/>
      <c r="IQ356" s="285"/>
      <c r="IR356" s="285"/>
      <c r="IS356" s="285"/>
      <c r="IT356" s="285"/>
      <c r="IU356" s="285"/>
      <c r="IV356" s="285"/>
    </row>
    <row r="357" spans="1:256" s="286" customFormat="1" ht="13" customHeight="1">
      <c r="A357" s="285" t="s">
        <v>354</v>
      </c>
      <c r="B357" s="286">
        <v>3.85</v>
      </c>
      <c r="C357" s="286">
        <v>6.35</v>
      </c>
      <c r="D357" s="286">
        <v>3</v>
      </c>
      <c r="E357" s="286">
        <v>1.36111111</v>
      </c>
      <c r="F357" s="286">
        <v>1.3427670300000001</v>
      </c>
      <c r="G357" s="286">
        <v>26</v>
      </c>
      <c r="H357" s="285">
        <v>1</v>
      </c>
      <c r="I357" s="285"/>
      <c r="J357" s="279"/>
      <c r="K357" s="279"/>
      <c r="L357" s="279"/>
      <c r="M357" s="279"/>
      <c r="N357" s="279"/>
      <c r="O357" s="279"/>
      <c r="P357" s="279"/>
      <c r="Q357" s="279"/>
      <c r="R357" s="279"/>
      <c r="S357" s="285"/>
      <c r="T357" s="285"/>
      <c r="U357" s="285"/>
      <c r="V357" s="285"/>
      <c r="W357" s="285"/>
      <c r="X357" s="285"/>
      <c r="Y357" s="285"/>
      <c r="Z357" s="285"/>
      <c r="AA357" s="285"/>
      <c r="AB357" s="285"/>
      <c r="AC357" s="285"/>
      <c r="AD357" s="285"/>
      <c r="AE357" s="285"/>
      <c r="AF357" s="285"/>
      <c r="AG357" s="285"/>
      <c r="AH357" s="285"/>
      <c r="AI357" s="285"/>
      <c r="AJ357" s="285"/>
      <c r="AK357" s="285"/>
      <c r="AL357" s="285"/>
      <c r="AM357" s="285"/>
      <c r="AN357" s="285"/>
      <c r="AO357" s="285"/>
      <c r="AP357" s="285"/>
      <c r="AQ357" s="285"/>
      <c r="AR357" s="285"/>
      <c r="AS357" s="285"/>
      <c r="AT357" s="285"/>
      <c r="AU357" s="285"/>
      <c r="AV357" s="285"/>
      <c r="AW357" s="285"/>
      <c r="AX357" s="285"/>
      <c r="AY357" s="285"/>
      <c r="AZ357" s="285"/>
      <c r="BA357" s="285"/>
      <c r="BB357" s="285"/>
      <c r="BC357" s="285"/>
      <c r="BD357" s="285"/>
      <c r="BE357" s="285"/>
      <c r="BF357" s="285"/>
      <c r="BG357" s="285"/>
      <c r="BH357" s="285"/>
      <c r="BI357" s="285"/>
      <c r="BJ357" s="285"/>
      <c r="BK357" s="285"/>
      <c r="BL357" s="285"/>
      <c r="BM357" s="285"/>
      <c r="BN357" s="285"/>
      <c r="BO357" s="285"/>
      <c r="BP357" s="285"/>
      <c r="BQ357" s="285"/>
      <c r="BR357" s="285"/>
      <c r="BS357" s="285"/>
      <c r="BT357" s="285"/>
      <c r="BU357" s="285"/>
      <c r="BV357" s="285"/>
      <c r="BW357" s="285"/>
      <c r="BX357" s="285"/>
      <c r="BY357" s="285"/>
      <c r="BZ357" s="285"/>
      <c r="CA357" s="285"/>
      <c r="CB357" s="285"/>
      <c r="CC357" s="285"/>
      <c r="CD357" s="285"/>
      <c r="CE357" s="285"/>
      <c r="CF357" s="285"/>
      <c r="CG357" s="285"/>
      <c r="CH357" s="285"/>
      <c r="CI357" s="285"/>
      <c r="CJ357" s="285"/>
      <c r="CK357" s="285"/>
      <c r="CL357" s="285"/>
      <c r="CM357" s="285"/>
      <c r="CN357" s="285"/>
      <c r="CO357" s="285"/>
      <c r="CP357" s="285"/>
      <c r="CQ357" s="285"/>
      <c r="CR357" s="285"/>
      <c r="CS357" s="285"/>
      <c r="CT357" s="285"/>
      <c r="CU357" s="285"/>
      <c r="CV357" s="285"/>
      <c r="CW357" s="285"/>
      <c r="CX357" s="285"/>
      <c r="CY357" s="285"/>
      <c r="CZ357" s="285"/>
      <c r="DA357" s="285"/>
      <c r="DB357" s="285"/>
      <c r="DC357" s="285"/>
      <c r="DD357" s="285"/>
      <c r="DE357" s="285"/>
      <c r="DF357" s="285"/>
      <c r="DG357" s="285"/>
      <c r="DH357" s="285"/>
      <c r="DI357" s="285"/>
      <c r="DJ357" s="285"/>
      <c r="DK357" s="285"/>
      <c r="DL357" s="285"/>
      <c r="DM357" s="285"/>
      <c r="DN357" s="285"/>
      <c r="DO357" s="285"/>
      <c r="DP357" s="285"/>
      <c r="DQ357" s="285"/>
      <c r="DR357" s="285"/>
      <c r="DS357" s="285"/>
      <c r="DT357" s="285"/>
      <c r="DU357" s="285"/>
      <c r="DV357" s="285"/>
      <c r="DW357" s="285"/>
      <c r="DX357" s="285"/>
      <c r="DY357" s="285"/>
      <c r="DZ357" s="285"/>
      <c r="EA357" s="285"/>
      <c r="EB357" s="285"/>
      <c r="EC357" s="285"/>
      <c r="ED357" s="285"/>
      <c r="EE357" s="285"/>
      <c r="EF357" s="285"/>
      <c r="EG357" s="285"/>
      <c r="EH357" s="285"/>
      <c r="EI357" s="285"/>
      <c r="EJ357" s="285"/>
      <c r="EK357" s="285"/>
      <c r="EL357" s="285"/>
      <c r="EM357" s="285"/>
      <c r="EN357" s="285"/>
      <c r="EO357" s="285"/>
      <c r="EP357" s="285"/>
      <c r="EQ357" s="285"/>
      <c r="ER357" s="285"/>
      <c r="ES357" s="285"/>
      <c r="ET357" s="285"/>
      <c r="EU357" s="285"/>
      <c r="EV357" s="285"/>
      <c r="EW357" s="285"/>
      <c r="EX357" s="285"/>
      <c r="EY357" s="285"/>
      <c r="EZ357" s="285"/>
      <c r="FA357" s="285"/>
      <c r="FB357" s="285"/>
      <c r="FC357" s="285"/>
      <c r="FD357" s="285"/>
      <c r="FE357" s="285"/>
      <c r="FF357" s="285"/>
      <c r="FG357" s="285"/>
      <c r="FH357" s="285"/>
      <c r="FI357" s="285"/>
      <c r="FJ357" s="285"/>
      <c r="FK357" s="285"/>
      <c r="FL357" s="285"/>
      <c r="FM357" s="285"/>
      <c r="FN357" s="285"/>
      <c r="FO357" s="285"/>
      <c r="FP357" s="285"/>
      <c r="FQ357" s="285"/>
      <c r="FR357" s="285"/>
      <c r="FS357" s="285"/>
      <c r="FT357" s="285"/>
      <c r="FU357" s="285"/>
      <c r="FV357" s="285"/>
      <c r="FW357" s="285"/>
      <c r="FX357" s="285"/>
      <c r="FY357" s="285"/>
      <c r="FZ357" s="285"/>
      <c r="GA357" s="285"/>
      <c r="GB357" s="285"/>
      <c r="GC357" s="285"/>
      <c r="GD357" s="285"/>
      <c r="GE357" s="285"/>
      <c r="GF357" s="285"/>
      <c r="GG357" s="285"/>
      <c r="GH357" s="285"/>
      <c r="GI357" s="285"/>
      <c r="GJ357" s="285"/>
      <c r="GK357" s="285"/>
      <c r="GL357" s="285"/>
      <c r="GM357" s="285"/>
      <c r="GN357" s="285"/>
      <c r="GO357" s="285"/>
      <c r="GP357" s="285"/>
      <c r="GQ357" s="285"/>
      <c r="GR357" s="285"/>
      <c r="GS357" s="285"/>
      <c r="GT357" s="285"/>
      <c r="GU357" s="285"/>
      <c r="GV357" s="285"/>
      <c r="GW357" s="285"/>
      <c r="GX357" s="285"/>
      <c r="GY357" s="285"/>
      <c r="GZ357" s="285"/>
      <c r="HA357" s="285"/>
      <c r="HB357" s="285"/>
      <c r="HC357" s="285"/>
      <c r="HD357" s="285"/>
      <c r="HE357" s="285"/>
      <c r="HF357" s="285"/>
      <c r="HG357" s="285"/>
      <c r="HH357" s="285"/>
      <c r="HI357" s="285"/>
      <c r="HJ357" s="285"/>
      <c r="HK357" s="285"/>
      <c r="HL357" s="285"/>
      <c r="HM357" s="285"/>
      <c r="HN357" s="285"/>
      <c r="HO357" s="285"/>
      <c r="HP357" s="285"/>
      <c r="HQ357" s="285"/>
      <c r="HR357" s="285"/>
      <c r="HS357" s="285"/>
      <c r="HT357" s="285"/>
      <c r="HU357" s="285"/>
      <c r="HV357" s="285"/>
      <c r="HW357" s="285"/>
      <c r="HX357" s="285"/>
      <c r="HY357" s="285"/>
      <c r="HZ357" s="285"/>
      <c r="IA357" s="285"/>
      <c r="IB357" s="285"/>
      <c r="IC357" s="285"/>
      <c r="ID357" s="285"/>
      <c r="IE357" s="285"/>
      <c r="IF357" s="285"/>
      <c r="IG357" s="285"/>
      <c r="IH357" s="285"/>
      <c r="II357" s="285"/>
      <c r="IJ357" s="285"/>
      <c r="IK357" s="285"/>
      <c r="IL357" s="285"/>
      <c r="IM357" s="285"/>
      <c r="IN357" s="285"/>
      <c r="IO357" s="285"/>
      <c r="IP357" s="285"/>
      <c r="IQ357" s="285"/>
      <c r="IR357" s="285"/>
      <c r="IS357" s="285"/>
      <c r="IT357" s="285"/>
      <c r="IU357" s="285"/>
      <c r="IV357" s="285"/>
    </row>
    <row r="358" spans="1:256" s="280" customFormat="1" ht="13" customHeight="1">
      <c r="A358" s="279" t="s">
        <v>449</v>
      </c>
      <c r="B358" s="280">
        <v>4.5</v>
      </c>
      <c r="C358" s="280">
        <v>6.3</v>
      </c>
      <c r="D358" s="280">
        <v>2</v>
      </c>
      <c r="E358" s="280">
        <v>1.6666666999999999</v>
      </c>
      <c r="F358" s="280">
        <v>0.92913681000000004</v>
      </c>
      <c r="G358" s="280">
        <v>17</v>
      </c>
      <c r="H358" s="279">
        <v>3</v>
      </c>
      <c r="I358" s="279"/>
      <c r="J358" s="279"/>
      <c r="K358" s="279"/>
      <c r="L358" s="279"/>
      <c r="M358" s="279"/>
      <c r="N358" s="279"/>
      <c r="O358" s="279"/>
      <c r="P358" s="279"/>
      <c r="Q358" s="279"/>
      <c r="R358" s="279"/>
      <c r="S358" s="279"/>
      <c r="T358" s="279"/>
      <c r="U358" s="279"/>
      <c r="V358" s="279"/>
      <c r="W358" s="279"/>
      <c r="X358" s="279"/>
      <c r="Y358" s="279"/>
      <c r="Z358" s="279"/>
      <c r="AA358" s="279"/>
      <c r="AB358" s="279"/>
      <c r="AC358" s="279"/>
      <c r="AD358" s="279"/>
      <c r="AE358" s="279"/>
      <c r="AF358" s="279"/>
      <c r="AG358" s="279"/>
      <c r="AH358" s="279"/>
      <c r="AI358" s="279"/>
      <c r="AJ358" s="279"/>
      <c r="AK358" s="279"/>
      <c r="AL358" s="279"/>
      <c r="AM358" s="279"/>
      <c r="AN358" s="279"/>
      <c r="AO358" s="279"/>
      <c r="AP358" s="279"/>
      <c r="AQ358" s="279"/>
      <c r="AR358" s="279"/>
      <c r="AS358" s="279"/>
      <c r="AT358" s="279"/>
      <c r="AU358" s="279"/>
      <c r="AV358" s="279"/>
      <c r="AW358" s="279"/>
      <c r="AX358" s="279"/>
      <c r="AY358" s="279"/>
      <c r="AZ358" s="279"/>
      <c r="BA358" s="279"/>
      <c r="BB358" s="279"/>
      <c r="BC358" s="279"/>
      <c r="BD358" s="279"/>
      <c r="BE358" s="279"/>
      <c r="BF358" s="279"/>
      <c r="BG358" s="279"/>
      <c r="BH358" s="279"/>
      <c r="BI358" s="279"/>
      <c r="BJ358" s="279"/>
      <c r="BK358" s="279"/>
      <c r="BL358" s="279"/>
      <c r="BM358" s="279"/>
      <c r="BN358" s="279"/>
      <c r="BO358" s="279"/>
      <c r="BP358" s="279"/>
      <c r="BQ358" s="279"/>
      <c r="BR358" s="279"/>
      <c r="BS358" s="279"/>
      <c r="BT358" s="279"/>
      <c r="BU358" s="279"/>
      <c r="BV358" s="279"/>
      <c r="BW358" s="279"/>
      <c r="BX358" s="279"/>
      <c r="BY358" s="279"/>
      <c r="BZ358" s="279"/>
      <c r="CA358" s="279"/>
      <c r="CB358" s="279"/>
      <c r="CC358" s="279"/>
      <c r="CD358" s="279"/>
      <c r="CE358" s="279"/>
      <c r="CF358" s="279"/>
      <c r="CG358" s="279"/>
      <c r="CH358" s="279"/>
      <c r="CI358" s="279"/>
      <c r="CJ358" s="279"/>
      <c r="CK358" s="279"/>
      <c r="CL358" s="279"/>
      <c r="CM358" s="279"/>
      <c r="CN358" s="279"/>
      <c r="CO358" s="279"/>
      <c r="CP358" s="279"/>
      <c r="CQ358" s="279"/>
      <c r="CR358" s="279"/>
      <c r="CS358" s="279"/>
      <c r="CT358" s="279"/>
      <c r="CU358" s="279"/>
      <c r="CV358" s="279"/>
      <c r="CW358" s="279"/>
      <c r="CX358" s="279"/>
      <c r="CY358" s="279"/>
      <c r="CZ358" s="279"/>
      <c r="DA358" s="279"/>
      <c r="DB358" s="279"/>
      <c r="DC358" s="279"/>
      <c r="DD358" s="279"/>
      <c r="DE358" s="279"/>
      <c r="DF358" s="279"/>
      <c r="DG358" s="279"/>
      <c r="DH358" s="279"/>
      <c r="DI358" s="279"/>
      <c r="DJ358" s="279"/>
      <c r="DK358" s="279"/>
      <c r="DL358" s="279"/>
      <c r="DM358" s="279"/>
      <c r="DN358" s="279"/>
      <c r="DO358" s="279"/>
      <c r="DP358" s="279"/>
      <c r="DQ358" s="279"/>
      <c r="DR358" s="279"/>
      <c r="DS358" s="279"/>
      <c r="DT358" s="279"/>
      <c r="DU358" s="279"/>
      <c r="DV358" s="279"/>
      <c r="DW358" s="279"/>
      <c r="DX358" s="279"/>
      <c r="DY358" s="279"/>
      <c r="DZ358" s="279"/>
      <c r="EA358" s="279"/>
      <c r="EB358" s="279"/>
      <c r="EC358" s="279"/>
      <c r="ED358" s="279"/>
      <c r="EE358" s="279"/>
      <c r="EF358" s="279"/>
      <c r="EG358" s="279"/>
      <c r="EH358" s="279"/>
      <c r="EI358" s="279"/>
      <c r="EJ358" s="279"/>
      <c r="EK358" s="279"/>
      <c r="EL358" s="279"/>
      <c r="EM358" s="279"/>
      <c r="EN358" s="279"/>
      <c r="EO358" s="279"/>
      <c r="EP358" s="279"/>
      <c r="EQ358" s="279"/>
      <c r="ER358" s="279"/>
      <c r="ES358" s="279"/>
      <c r="ET358" s="279"/>
      <c r="EU358" s="279"/>
      <c r="EV358" s="279"/>
      <c r="EW358" s="279"/>
      <c r="EX358" s="279"/>
      <c r="EY358" s="279"/>
      <c r="EZ358" s="279"/>
      <c r="FA358" s="279"/>
      <c r="FB358" s="279"/>
      <c r="FC358" s="279"/>
      <c r="FD358" s="279"/>
      <c r="FE358" s="279"/>
      <c r="FF358" s="279"/>
      <c r="FG358" s="279"/>
      <c r="FH358" s="279"/>
      <c r="FI358" s="279"/>
      <c r="FJ358" s="279"/>
      <c r="FK358" s="279"/>
      <c r="FL358" s="279"/>
      <c r="FM358" s="279"/>
      <c r="FN358" s="279"/>
      <c r="FO358" s="279"/>
      <c r="FP358" s="279"/>
      <c r="FQ358" s="279"/>
      <c r="FR358" s="279"/>
      <c r="FS358" s="279"/>
      <c r="FT358" s="279"/>
      <c r="FU358" s="279"/>
      <c r="FV358" s="279"/>
      <c r="FW358" s="279"/>
      <c r="FX358" s="279"/>
      <c r="FY358" s="279"/>
      <c r="FZ358" s="279"/>
      <c r="GA358" s="279"/>
      <c r="GB358" s="279"/>
      <c r="GC358" s="279"/>
      <c r="GD358" s="279"/>
      <c r="GE358" s="279"/>
      <c r="GF358" s="279"/>
      <c r="GG358" s="279"/>
      <c r="GH358" s="279"/>
      <c r="GI358" s="279"/>
      <c r="GJ358" s="279"/>
      <c r="GK358" s="279"/>
      <c r="GL358" s="279"/>
      <c r="GM358" s="279"/>
      <c r="GN358" s="279"/>
      <c r="GO358" s="279"/>
      <c r="GP358" s="279"/>
      <c r="GQ358" s="279"/>
      <c r="GR358" s="279"/>
      <c r="GS358" s="279"/>
      <c r="GT358" s="279"/>
      <c r="GU358" s="279"/>
      <c r="GV358" s="279"/>
      <c r="GW358" s="279"/>
      <c r="GX358" s="279"/>
      <c r="GY358" s="279"/>
      <c r="GZ358" s="279"/>
      <c r="HA358" s="279"/>
      <c r="HB358" s="279"/>
      <c r="HC358" s="279"/>
      <c r="HD358" s="279"/>
      <c r="HE358" s="279"/>
      <c r="HF358" s="279"/>
      <c r="HG358" s="279"/>
      <c r="HH358" s="279"/>
      <c r="HI358" s="279"/>
      <c r="HJ358" s="279"/>
      <c r="HK358" s="279"/>
      <c r="HL358" s="279"/>
      <c r="HM358" s="279"/>
      <c r="HN358" s="279"/>
      <c r="HO358" s="279"/>
      <c r="HP358" s="279"/>
      <c r="HQ358" s="279"/>
      <c r="HR358" s="279"/>
      <c r="HS358" s="279"/>
      <c r="HT358" s="279"/>
      <c r="HU358" s="279"/>
      <c r="HV358" s="279"/>
      <c r="HW358" s="279"/>
      <c r="HX358" s="279"/>
      <c r="HY358" s="279"/>
      <c r="HZ358" s="279"/>
      <c r="IA358" s="279"/>
      <c r="IB358" s="279"/>
      <c r="IC358" s="279"/>
      <c r="ID358" s="279"/>
      <c r="IE358" s="279"/>
      <c r="IF358" s="279"/>
      <c r="IG358" s="279"/>
      <c r="IH358" s="279"/>
      <c r="II358" s="279"/>
      <c r="IJ358" s="279"/>
      <c r="IK358" s="279"/>
      <c r="IL358" s="279"/>
      <c r="IM358" s="279"/>
      <c r="IN358" s="279"/>
      <c r="IO358" s="279"/>
      <c r="IP358" s="279"/>
      <c r="IQ358" s="279"/>
      <c r="IR358" s="279"/>
      <c r="IS358" s="279"/>
      <c r="IT358" s="279"/>
      <c r="IU358" s="279"/>
      <c r="IV358" s="279"/>
    </row>
    <row r="359" spans="1:256" s="280" customFormat="1" ht="13" customHeight="1">
      <c r="A359" s="279" t="s">
        <v>449</v>
      </c>
      <c r="B359" s="280">
        <v>5.5</v>
      </c>
      <c r="C359" s="280">
        <v>7</v>
      </c>
      <c r="D359" s="280">
        <v>2</v>
      </c>
      <c r="E359" s="280">
        <v>1.708111111</v>
      </c>
      <c r="F359" s="280">
        <v>0.72607473</v>
      </c>
      <c r="G359" s="280">
        <v>11</v>
      </c>
      <c r="H359" s="279">
        <v>3</v>
      </c>
      <c r="I359" s="279"/>
      <c r="J359" s="279"/>
      <c r="K359" s="279"/>
      <c r="L359" s="279"/>
      <c r="M359" s="279"/>
      <c r="N359" s="279"/>
      <c r="O359" s="279"/>
      <c r="P359" s="279"/>
      <c r="Q359" s="279"/>
      <c r="R359" s="279"/>
      <c r="S359" s="279"/>
      <c r="T359" s="279"/>
      <c r="U359" s="279"/>
      <c r="V359" s="279"/>
      <c r="W359" s="279"/>
      <c r="X359" s="279"/>
      <c r="Y359" s="279"/>
      <c r="Z359" s="279"/>
      <c r="AA359" s="279"/>
      <c r="AB359" s="279"/>
      <c r="AC359" s="279"/>
      <c r="AD359" s="279"/>
      <c r="AE359" s="279"/>
      <c r="AF359" s="279"/>
      <c r="AG359" s="279"/>
      <c r="AH359" s="279"/>
      <c r="AI359" s="279"/>
      <c r="AJ359" s="279"/>
      <c r="AK359" s="279"/>
      <c r="AL359" s="279"/>
      <c r="AM359" s="279"/>
      <c r="AN359" s="279"/>
      <c r="AO359" s="279"/>
      <c r="AP359" s="279"/>
      <c r="AQ359" s="279"/>
      <c r="AR359" s="279"/>
      <c r="AS359" s="279"/>
      <c r="AT359" s="279"/>
      <c r="AU359" s="279"/>
      <c r="AV359" s="279"/>
      <c r="AW359" s="279"/>
      <c r="AX359" s="279"/>
      <c r="AY359" s="279"/>
      <c r="AZ359" s="279"/>
      <c r="BA359" s="279"/>
      <c r="BB359" s="279"/>
      <c r="BC359" s="279"/>
      <c r="BD359" s="279"/>
      <c r="BE359" s="279"/>
      <c r="BF359" s="279"/>
      <c r="BG359" s="279"/>
      <c r="BH359" s="279"/>
      <c r="BI359" s="279"/>
      <c r="BJ359" s="279"/>
      <c r="BK359" s="279"/>
      <c r="BL359" s="279"/>
      <c r="BM359" s="279"/>
      <c r="BN359" s="279"/>
      <c r="BO359" s="279"/>
      <c r="BP359" s="279"/>
      <c r="BQ359" s="279"/>
      <c r="BR359" s="279"/>
      <c r="BS359" s="279"/>
      <c r="BT359" s="279"/>
      <c r="BU359" s="279"/>
      <c r="BV359" s="279"/>
      <c r="BW359" s="279"/>
      <c r="BX359" s="279"/>
      <c r="BY359" s="279"/>
      <c r="BZ359" s="279"/>
      <c r="CA359" s="279"/>
      <c r="CB359" s="279"/>
      <c r="CC359" s="279"/>
      <c r="CD359" s="279"/>
      <c r="CE359" s="279"/>
      <c r="CF359" s="279"/>
      <c r="CG359" s="279"/>
      <c r="CH359" s="279"/>
      <c r="CI359" s="279"/>
      <c r="CJ359" s="279"/>
      <c r="CK359" s="279"/>
      <c r="CL359" s="279"/>
      <c r="CM359" s="279"/>
      <c r="CN359" s="279"/>
      <c r="CO359" s="279"/>
      <c r="CP359" s="279"/>
      <c r="CQ359" s="279"/>
      <c r="CR359" s="279"/>
      <c r="CS359" s="279"/>
      <c r="CT359" s="279"/>
      <c r="CU359" s="279"/>
      <c r="CV359" s="279"/>
      <c r="CW359" s="279"/>
      <c r="CX359" s="279"/>
      <c r="CY359" s="279"/>
      <c r="CZ359" s="279"/>
      <c r="DA359" s="279"/>
      <c r="DB359" s="279"/>
      <c r="DC359" s="279"/>
      <c r="DD359" s="279"/>
      <c r="DE359" s="279"/>
      <c r="DF359" s="279"/>
      <c r="DG359" s="279"/>
      <c r="DH359" s="279"/>
      <c r="DI359" s="279"/>
      <c r="DJ359" s="279"/>
      <c r="DK359" s="279"/>
      <c r="DL359" s="279"/>
      <c r="DM359" s="279"/>
      <c r="DN359" s="279"/>
      <c r="DO359" s="279"/>
      <c r="DP359" s="279"/>
      <c r="DQ359" s="279"/>
      <c r="DR359" s="279"/>
      <c r="DS359" s="279"/>
      <c r="DT359" s="279"/>
      <c r="DU359" s="279"/>
      <c r="DV359" s="279"/>
      <c r="DW359" s="279"/>
      <c r="DX359" s="279"/>
      <c r="DY359" s="279"/>
      <c r="DZ359" s="279"/>
      <c r="EA359" s="279"/>
      <c r="EB359" s="279"/>
      <c r="EC359" s="279"/>
      <c r="ED359" s="279"/>
      <c r="EE359" s="279"/>
      <c r="EF359" s="279"/>
      <c r="EG359" s="279"/>
      <c r="EH359" s="279"/>
      <c r="EI359" s="279"/>
      <c r="EJ359" s="279"/>
      <c r="EK359" s="279"/>
      <c r="EL359" s="279"/>
      <c r="EM359" s="279"/>
      <c r="EN359" s="279"/>
      <c r="EO359" s="279"/>
      <c r="EP359" s="279"/>
      <c r="EQ359" s="279"/>
      <c r="ER359" s="279"/>
      <c r="ES359" s="279"/>
      <c r="ET359" s="279"/>
      <c r="EU359" s="279"/>
      <c r="EV359" s="279"/>
      <c r="EW359" s="279"/>
      <c r="EX359" s="279"/>
      <c r="EY359" s="279"/>
      <c r="EZ359" s="279"/>
      <c r="FA359" s="279"/>
      <c r="FB359" s="279"/>
      <c r="FC359" s="279"/>
      <c r="FD359" s="279"/>
      <c r="FE359" s="279"/>
      <c r="FF359" s="279"/>
      <c r="FG359" s="279"/>
      <c r="FH359" s="279"/>
      <c r="FI359" s="279"/>
      <c r="FJ359" s="279"/>
      <c r="FK359" s="279"/>
      <c r="FL359" s="279"/>
      <c r="FM359" s="279"/>
      <c r="FN359" s="279"/>
      <c r="FO359" s="279"/>
      <c r="FP359" s="279"/>
      <c r="FQ359" s="279"/>
      <c r="FR359" s="279"/>
      <c r="FS359" s="279"/>
      <c r="FT359" s="279"/>
      <c r="FU359" s="279"/>
      <c r="FV359" s="279"/>
      <c r="FW359" s="279"/>
      <c r="FX359" s="279"/>
      <c r="FY359" s="279"/>
      <c r="FZ359" s="279"/>
      <c r="GA359" s="279"/>
      <c r="GB359" s="279"/>
      <c r="GC359" s="279"/>
      <c r="GD359" s="279"/>
      <c r="GE359" s="279"/>
      <c r="GF359" s="279"/>
      <c r="GG359" s="279"/>
      <c r="GH359" s="279"/>
      <c r="GI359" s="279"/>
      <c r="GJ359" s="279"/>
      <c r="GK359" s="279"/>
      <c r="GL359" s="279"/>
      <c r="GM359" s="279"/>
      <c r="GN359" s="279"/>
      <c r="GO359" s="279"/>
      <c r="GP359" s="279"/>
      <c r="GQ359" s="279"/>
      <c r="GR359" s="279"/>
      <c r="GS359" s="279"/>
      <c r="GT359" s="279"/>
      <c r="GU359" s="279"/>
      <c r="GV359" s="279"/>
      <c r="GW359" s="279"/>
      <c r="GX359" s="279"/>
      <c r="GY359" s="279"/>
      <c r="GZ359" s="279"/>
      <c r="HA359" s="279"/>
      <c r="HB359" s="279"/>
      <c r="HC359" s="279"/>
      <c r="HD359" s="279"/>
      <c r="HE359" s="279"/>
      <c r="HF359" s="279"/>
      <c r="HG359" s="279"/>
      <c r="HH359" s="279"/>
      <c r="HI359" s="279"/>
      <c r="HJ359" s="279"/>
      <c r="HK359" s="279"/>
      <c r="HL359" s="279"/>
      <c r="HM359" s="279"/>
      <c r="HN359" s="279"/>
      <c r="HO359" s="279"/>
      <c r="HP359" s="279"/>
      <c r="HQ359" s="279"/>
      <c r="HR359" s="279"/>
      <c r="HS359" s="279"/>
      <c r="HT359" s="279"/>
      <c r="HU359" s="279"/>
      <c r="HV359" s="279"/>
      <c r="HW359" s="279"/>
      <c r="HX359" s="279"/>
      <c r="HY359" s="279"/>
      <c r="HZ359" s="279"/>
      <c r="IA359" s="279"/>
      <c r="IB359" s="279"/>
      <c r="IC359" s="279"/>
      <c r="ID359" s="279"/>
      <c r="IE359" s="279"/>
      <c r="IF359" s="279"/>
      <c r="IG359" s="279"/>
      <c r="IH359" s="279"/>
      <c r="II359" s="279"/>
      <c r="IJ359" s="279"/>
      <c r="IK359" s="279"/>
      <c r="IL359" s="279"/>
      <c r="IM359" s="279"/>
      <c r="IN359" s="279"/>
      <c r="IO359" s="279"/>
      <c r="IP359" s="279"/>
      <c r="IQ359" s="279"/>
      <c r="IR359" s="279"/>
      <c r="IS359" s="279"/>
      <c r="IT359" s="279"/>
      <c r="IU359" s="279"/>
      <c r="IV359" s="279"/>
    </row>
    <row r="360" spans="1:256" s="280" customFormat="1" ht="13" customHeight="1">
      <c r="A360" s="279" t="s">
        <v>449</v>
      </c>
      <c r="B360" s="280" t="s">
        <v>170</v>
      </c>
      <c r="C360" s="280" t="s">
        <v>170</v>
      </c>
      <c r="D360" s="280">
        <v>3</v>
      </c>
      <c r="E360" s="280">
        <v>1.31277778</v>
      </c>
      <c r="F360" s="280">
        <v>1.2709537500000001</v>
      </c>
      <c r="G360" s="280">
        <v>15</v>
      </c>
      <c r="H360" s="279">
        <v>4</v>
      </c>
      <c r="I360" s="279"/>
      <c r="J360" s="82" t="s">
        <v>517</v>
      </c>
      <c r="K360" s="279">
        <f t="shared" ref="K360:Q360" si="43">AVERAGE(B366:B367)</f>
        <v>5.25</v>
      </c>
      <c r="L360" s="279">
        <f t="shared" si="43"/>
        <v>7</v>
      </c>
      <c r="M360" s="279">
        <f t="shared" si="43"/>
        <v>2.5</v>
      </c>
      <c r="N360" s="279">
        <f t="shared" si="43"/>
        <v>1.4968333555</v>
      </c>
      <c r="O360" s="279">
        <f t="shared" si="43"/>
        <v>1.3344441950000001</v>
      </c>
      <c r="P360" s="279">
        <f t="shared" si="43"/>
        <v>13</v>
      </c>
      <c r="Q360" s="279">
        <f t="shared" si="43"/>
        <v>1</v>
      </c>
      <c r="R360" s="279"/>
      <c r="S360" s="279"/>
      <c r="T360" s="279"/>
      <c r="U360" s="279"/>
      <c r="V360" s="279"/>
      <c r="W360" s="279"/>
      <c r="X360" s="279"/>
      <c r="Y360" s="279"/>
      <c r="Z360" s="279"/>
      <c r="AA360" s="279"/>
      <c r="AB360" s="279"/>
      <c r="AC360" s="279"/>
      <c r="AD360" s="279"/>
      <c r="AE360" s="279"/>
      <c r="AF360" s="279"/>
      <c r="AG360" s="279"/>
      <c r="AH360" s="279"/>
      <c r="AI360" s="279"/>
      <c r="AJ360" s="279"/>
      <c r="AK360" s="279"/>
      <c r="AL360" s="279"/>
      <c r="AM360" s="279"/>
      <c r="AN360" s="279"/>
      <c r="AO360" s="279"/>
      <c r="AP360" s="279"/>
      <c r="AQ360" s="279"/>
      <c r="AR360" s="279"/>
      <c r="AS360" s="279"/>
      <c r="AT360" s="279"/>
      <c r="AU360" s="279"/>
      <c r="AV360" s="279"/>
      <c r="AW360" s="279"/>
      <c r="AX360" s="279"/>
      <c r="AY360" s="279"/>
      <c r="AZ360" s="279"/>
      <c r="BA360" s="279"/>
      <c r="BB360" s="279"/>
      <c r="BC360" s="279"/>
      <c r="BD360" s="279"/>
      <c r="BE360" s="279"/>
      <c r="BF360" s="279"/>
      <c r="BG360" s="279"/>
      <c r="BH360" s="279"/>
      <c r="BI360" s="279"/>
      <c r="BJ360" s="279"/>
      <c r="BK360" s="279"/>
      <c r="BL360" s="279"/>
      <c r="BM360" s="279"/>
      <c r="BN360" s="279"/>
      <c r="BO360" s="279"/>
      <c r="BP360" s="279"/>
      <c r="BQ360" s="279"/>
      <c r="BR360" s="279"/>
      <c r="BS360" s="279"/>
      <c r="BT360" s="279"/>
      <c r="BU360" s="279"/>
      <c r="BV360" s="279"/>
      <c r="BW360" s="279"/>
      <c r="BX360" s="279"/>
      <c r="BY360" s="279"/>
      <c r="BZ360" s="279"/>
      <c r="CA360" s="279"/>
      <c r="CB360" s="279"/>
      <c r="CC360" s="279"/>
      <c r="CD360" s="279"/>
      <c r="CE360" s="279"/>
      <c r="CF360" s="279"/>
      <c r="CG360" s="279"/>
      <c r="CH360" s="279"/>
      <c r="CI360" s="279"/>
      <c r="CJ360" s="279"/>
      <c r="CK360" s="279"/>
      <c r="CL360" s="279"/>
      <c r="CM360" s="279"/>
      <c r="CN360" s="279"/>
      <c r="CO360" s="279"/>
      <c r="CP360" s="279"/>
      <c r="CQ360" s="279"/>
      <c r="CR360" s="279"/>
      <c r="CS360" s="279"/>
      <c r="CT360" s="279"/>
      <c r="CU360" s="279"/>
      <c r="CV360" s="279"/>
      <c r="CW360" s="279"/>
      <c r="CX360" s="279"/>
      <c r="CY360" s="279"/>
      <c r="CZ360" s="279"/>
      <c r="DA360" s="279"/>
      <c r="DB360" s="279"/>
      <c r="DC360" s="279"/>
      <c r="DD360" s="279"/>
      <c r="DE360" s="279"/>
      <c r="DF360" s="279"/>
      <c r="DG360" s="279"/>
      <c r="DH360" s="279"/>
      <c r="DI360" s="279"/>
      <c r="DJ360" s="279"/>
      <c r="DK360" s="279"/>
      <c r="DL360" s="279"/>
      <c r="DM360" s="279"/>
      <c r="DN360" s="279"/>
      <c r="DO360" s="279"/>
      <c r="DP360" s="279"/>
      <c r="DQ360" s="279"/>
      <c r="DR360" s="279"/>
      <c r="DS360" s="279"/>
      <c r="DT360" s="279"/>
      <c r="DU360" s="279"/>
      <c r="DV360" s="279"/>
      <c r="DW360" s="279"/>
      <c r="DX360" s="279"/>
      <c r="DY360" s="279"/>
      <c r="DZ360" s="279"/>
      <c r="EA360" s="279"/>
      <c r="EB360" s="279"/>
      <c r="EC360" s="279"/>
      <c r="ED360" s="279"/>
      <c r="EE360" s="279"/>
      <c r="EF360" s="279"/>
      <c r="EG360" s="279"/>
      <c r="EH360" s="279"/>
      <c r="EI360" s="279"/>
      <c r="EJ360" s="279"/>
      <c r="EK360" s="279"/>
      <c r="EL360" s="279"/>
      <c r="EM360" s="279"/>
      <c r="EN360" s="279"/>
      <c r="EO360" s="279"/>
      <c r="EP360" s="279"/>
      <c r="EQ360" s="279"/>
      <c r="ER360" s="279"/>
      <c r="ES360" s="279"/>
      <c r="ET360" s="279"/>
      <c r="EU360" s="279"/>
      <c r="EV360" s="279"/>
      <c r="EW360" s="279"/>
      <c r="EX360" s="279"/>
      <c r="EY360" s="279"/>
      <c r="EZ360" s="279"/>
      <c r="FA360" s="279"/>
      <c r="FB360" s="279"/>
      <c r="FC360" s="279"/>
      <c r="FD360" s="279"/>
      <c r="FE360" s="279"/>
      <c r="FF360" s="279"/>
      <c r="FG360" s="279"/>
      <c r="FH360" s="279"/>
      <c r="FI360" s="279"/>
      <c r="FJ360" s="279"/>
      <c r="FK360" s="279"/>
      <c r="FL360" s="279"/>
      <c r="FM360" s="279"/>
      <c r="FN360" s="279"/>
      <c r="FO360" s="279"/>
      <c r="FP360" s="279"/>
      <c r="FQ360" s="279"/>
      <c r="FR360" s="279"/>
      <c r="FS360" s="279"/>
      <c r="FT360" s="279"/>
      <c r="FU360" s="279"/>
      <c r="FV360" s="279"/>
      <c r="FW360" s="279"/>
      <c r="FX360" s="279"/>
      <c r="FY360" s="279"/>
      <c r="FZ360" s="279"/>
      <c r="GA360" s="279"/>
      <c r="GB360" s="279"/>
      <c r="GC360" s="279"/>
      <c r="GD360" s="279"/>
      <c r="GE360" s="279"/>
      <c r="GF360" s="279"/>
      <c r="GG360" s="279"/>
      <c r="GH360" s="279"/>
      <c r="GI360" s="279"/>
      <c r="GJ360" s="279"/>
      <c r="GK360" s="279"/>
      <c r="GL360" s="279"/>
      <c r="GM360" s="279"/>
      <c r="GN360" s="279"/>
      <c r="GO360" s="279"/>
      <c r="GP360" s="279"/>
      <c r="GQ360" s="279"/>
      <c r="GR360" s="279"/>
      <c r="GS360" s="279"/>
      <c r="GT360" s="279"/>
      <c r="GU360" s="279"/>
      <c r="GV360" s="279"/>
      <c r="GW360" s="279"/>
      <c r="GX360" s="279"/>
      <c r="GY360" s="279"/>
      <c r="GZ360" s="279"/>
      <c r="HA360" s="279"/>
      <c r="HB360" s="279"/>
      <c r="HC360" s="279"/>
      <c r="HD360" s="279"/>
      <c r="HE360" s="279"/>
      <c r="HF360" s="279"/>
      <c r="HG360" s="279"/>
      <c r="HH360" s="279"/>
      <c r="HI360" s="279"/>
      <c r="HJ360" s="279"/>
      <c r="HK360" s="279"/>
      <c r="HL360" s="279"/>
      <c r="HM360" s="279"/>
      <c r="HN360" s="279"/>
      <c r="HO360" s="279"/>
      <c r="HP360" s="279"/>
      <c r="HQ360" s="279"/>
      <c r="HR360" s="279"/>
      <c r="HS360" s="279"/>
      <c r="HT360" s="279"/>
      <c r="HU360" s="279"/>
      <c r="HV360" s="279"/>
      <c r="HW360" s="279"/>
      <c r="HX360" s="279"/>
      <c r="HY360" s="279"/>
      <c r="HZ360" s="279"/>
      <c r="IA360" s="279"/>
      <c r="IB360" s="279"/>
      <c r="IC360" s="279"/>
      <c r="ID360" s="279"/>
      <c r="IE360" s="279"/>
      <c r="IF360" s="279"/>
      <c r="IG360" s="279"/>
      <c r="IH360" s="279"/>
      <c r="II360" s="279"/>
      <c r="IJ360" s="279"/>
      <c r="IK360" s="279"/>
      <c r="IL360" s="279"/>
      <c r="IM360" s="279"/>
      <c r="IN360" s="279"/>
      <c r="IO360" s="279"/>
      <c r="IP360" s="279"/>
      <c r="IQ360" s="279"/>
      <c r="IR360" s="279"/>
      <c r="IS360" s="279"/>
      <c r="IT360" s="279"/>
      <c r="IU360" s="279"/>
      <c r="IV360" s="279"/>
    </row>
    <row r="361" spans="1:256" s="280" customFormat="1" ht="13" customHeight="1">
      <c r="A361" s="279" t="s">
        <v>449</v>
      </c>
      <c r="B361" s="279">
        <v>12</v>
      </c>
      <c r="C361" s="279">
        <v>13</v>
      </c>
      <c r="D361" s="280">
        <v>2</v>
      </c>
      <c r="E361" s="279">
        <v>1.1000000000000001</v>
      </c>
      <c r="F361" s="280">
        <v>0.74609679494659298</v>
      </c>
      <c r="G361" s="280">
        <v>17</v>
      </c>
      <c r="H361" s="279">
        <v>12</v>
      </c>
      <c r="I361" s="279"/>
      <c r="J361" s="279"/>
      <c r="K361" s="279"/>
      <c r="L361" s="279"/>
      <c r="M361" s="279"/>
      <c r="N361" s="279"/>
      <c r="O361" s="279"/>
      <c r="P361" s="279"/>
      <c r="Q361" s="279"/>
      <c r="R361" s="279"/>
      <c r="S361" s="279"/>
      <c r="T361" s="279"/>
      <c r="U361" s="279"/>
      <c r="V361" s="279"/>
      <c r="W361" s="279"/>
      <c r="X361" s="279"/>
      <c r="Y361" s="279"/>
      <c r="Z361" s="279"/>
      <c r="AA361" s="279"/>
      <c r="AB361" s="279"/>
      <c r="AC361" s="279"/>
      <c r="AD361" s="279"/>
      <c r="AE361" s="279"/>
      <c r="AF361" s="279"/>
      <c r="AG361" s="279"/>
      <c r="AH361" s="279"/>
      <c r="AI361" s="279"/>
      <c r="AJ361" s="279"/>
      <c r="AK361" s="279"/>
      <c r="AL361" s="279"/>
      <c r="AM361" s="279"/>
      <c r="AN361" s="279"/>
      <c r="AO361" s="279"/>
      <c r="AP361" s="279"/>
      <c r="AQ361" s="279"/>
      <c r="AR361" s="279"/>
      <c r="AS361" s="279"/>
      <c r="AT361" s="279"/>
      <c r="AU361" s="279"/>
      <c r="AV361" s="279"/>
      <c r="AW361" s="279"/>
      <c r="AX361" s="279"/>
      <c r="AY361" s="279"/>
      <c r="AZ361" s="279"/>
      <c r="BA361" s="279"/>
      <c r="BB361" s="279"/>
      <c r="BC361" s="279"/>
      <c r="BD361" s="279"/>
      <c r="BE361" s="279"/>
      <c r="BF361" s="279"/>
      <c r="BG361" s="279"/>
      <c r="BH361" s="279"/>
      <c r="BI361" s="279"/>
      <c r="BJ361" s="279"/>
      <c r="BK361" s="279"/>
      <c r="BL361" s="279"/>
      <c r="BM361" s="279"/>
      <c r="BN361" s="279"/>
      <c r="BO361" s="279"/>
      <c r="BP361" s="279"/>
      <c r="BQ361" s="279"/>
      <c r="BR361" s="279"/>
      <c r="BS361" s="279"/>
      <c r="BT361" s="279"/>
      <c r="BU361" s="279"/>
      <c r="BV361" s="279"/>
      <c r="BW361" s="279"/>
      <c r="BX361" s="279"/>
      <c r="BY361" s="279"/>
      <c r="BZ361" s="279"/>
      <c r="CA361" s="279"/>
      <c r="CB361" s="279"/>
      <c r="CC361" s="279"/>
      <c r="CD361" s="279"/>
      <c r="CE361" s="279"/>
      <c r="CF361" s="279"/>
      <c r="CG361" s="279"/>
      <c r="CH361" s="279"/>
      <c r="CI361" s="279"/>
      <c r="CJ361" s="279"/>
      <c r="CK361" s="279"/>
      <c r="CL361" s="279"/>
      <c r="CM361" s="279"/>
      <c r="CN361" s="279"/>
      <c r="CO361" s="279"/>
      <c r="CP361" s="279"/>
      <c r="CQ361" s="279"/>
      <c r="CR361" s="279"/>
      <c r="CS361" s="279"/>
      <c r="CT361" s="279"/>
      <c r="CU361" s="279"/>
      <c r="CV361" s="279"/>
      <c r="CW361" s="279"/>
      <c r="CX361" s="279"/>
      <c r="CY361" s="279"/>
      <c r="CZ361" s="279"/>
      <c r="DA361" s="279"/>
      <c r="DB361" s="279"/>
      <c r="DC361" s="279"/>
      <c r="DD361" s="279"/>
      <c r="DE361" s="279"/>
      <c r="DF361" s="279"/>
      <c r="DG361" s="279"/>
      <c r="DH361" s="279"/>
      <c r="DI361" s="279"/>
      <c r="DJ361" s="279"/>
      <c r="DK361" s="279"/>
      <c r="DL361" s="279"/>
      <c r="DM361" s="279"/>
      <c r="DN361" s="279"/>
      <c r="DO361" s="279"/>
      <c r="DP361" s="279"/>
      <c r="DQ361" s="279"/>
      <c r="DR361" s="279"/>
      <c r="DS361" s="279"/>
      <c r="DT361" s="279"/>
      <c r="DU361" s="279"/>
      <c r="DV361" s="279"/>
      <c r="DW361" s="279"/>
      <c r="DX361" s="279"/>
      <c r="DY361" s="279"/>
      <c r="DZ361" s="279"/>
      <c r="EA361" s="279"/>
      <c r="EB361" s="279"/>
      <c r="EC361" s="279"/>
      <c r="ED361" s="279"/>
      <c r="EE361" s="279"/>
      <c r="EF361" s="279"/>
      <c r="EG361" s="279"/>
      <c r="EH361" s="279"/>
      <c r="EI361" s="279"/>
      <c r="EJ361" s="279"/>
      <c r="EK361" s="279"/>
      <c r="EL361" s="279"/>
      <c r="EM361" s="279"/>
      <c r="EN361" s="279"/>
      <c r="EO361" s="279"/>
      <c r="EP361" s="279"/>
      <c r="EQ361" s="279"/>
      <c r="ER361" s="279"/>
      <c r="ES361" s="279"/>
      <c r="ET361" s="279"/>
      <c r="EU361" s="279"/>
      <c r="EV361" s="279"/>
      <c r="EW361" s="279"/>
      <c r="EX361" s="279"/>
      <c r="EY361" s="279"/>
      <c r="EZ361" s="279"/>
      <c r="FA361" s="279"/>
      <c r="FB361" s="279"/>
      <c r="FC361" s="279"/>
      <c r="FD361" s="279"/>
      <c r="FE361" s="279"/>
      <c r="FF361" s="279"/>
      <c r="FG361" s="279"/>
      <c r="FH361" s="279"/>
      <c r="FI361" s="279"/>
      <c r="FJ361" s="279"/>
      <c r="FK361" s="279"/>
      <c r="FL361" s="279"/>
      <c r="FM361" s="279"/>
      <c r="FN361" s="279"/>
      <c r="FO361" s="279"/>
      <c r="FP361" s="279"/>
      <c r="FQ361" s="279"/>
      <c r="FR361" s="279"/>
      <c r="FS361" s="279"/>
      <c r="FT361" s="279"/>
      <c r="FU361" s="279"/>
      <c r="FV361" s="279"/>
      <c r="FW361" s="279"/>
      <c r="FX361" s="279"/>
      <c r="FY361" s="279"/>
      <c r="FZ361" s="279"/>
      <c r="GA361" s="279"/>
      <c r="GB361" s="279"/>
      <c r="GC361" s="279"/>
      <c r="GD361" s="279"/>
      <c r="GE361" s="279"/>
      <c r="GF361" s="279"/>
      <c r="GG361" s="279"/>
      <c r="GH361" s="279"/>
      <c r="GI361" s="279"/>
      <c r="GJ361" s="279"/>
      <c r="GK361" s="279"/>
      <c r="GL361" s="279"/>
      <c r="GM361" s="279"/>
      <c r="GN361" s="279"/>
      <c r="GO361" s="279"/>
      <c r="GP361" s="279"/>
      <c r="GQ361" s="279"/>
      <c r="GR361" s="279"/>
      <c r="GS361" s="279"/>
      <c r="GT361" s="279"/>
      <c r="GU361" s="279"/>
      <c r="GV361" s="279"/>
      <c r="GW361" s="279"/>
      <c r="GX361" s="279"/>
      <c r="GY361" s="279"/>
      <c r="GZ361" s="279"/>
      <c r="HA361" s="279"/>
      <c r="HB361" s="279"/>
      <c r="HC361" s="279"/>
      <c r="HD361" s="279"/>
      <c r="HE361" s="279"/>
      <c r="HF361" s="279"/>
      <c r="HG361" s="279"/>
      <c r="HH361" s="279"/>
      <c r="HI361" s="279"/>
      <c r="HJ361" s="279"/>
      <c r="HK361" s="279"/>
      <c r="HL361" s="279"/>
      <c r="HM361" s="279"/>
      <c r="HN361" s="279"/>
      <c r="HO361" s="279"/>
      <c r="HP361" s="279"/>
      <c r="HQ361" s="279"/>
      <c r="HR361" s="279"/>
      <c r="HS361" s="279"/>
      <c r="HT361" s="279"/>
      <c r="HU361" s="279"/>
      <c r="HV361" s="279"/>
      <c r="HW361" s="279"/>
      <c r="HX361" s="279"/>
      <c r="HY361" s="279"/>
      <c r="HZ361" s="279"/>
      <c r="IA361" s="279"/>
      <c r="IB361" s="279"/>
      <c r="IC361" s="279"/>
      <c r="ID361" s="279"/>
      <c r="IE361" s="279"/>
      <c r="IF361" s="279"/>
      <c r="IG361" s="279"/>
      <c r="IH361" s="279"/>
      <c r="II361" s="279"/>
      <c r="IJ361" s="279"/>
      <c r="IK361" s="279"/>
      <c r="IL361" s="279"/>
      <c r="IM361" s="279"/>
      <c r="IN361" s="279"/>
      <c r="IO361" s="279"/>
      <c r="IP361" s="279"/>
      <c r="IQ361" s="279"/>
      <c r="IR361" s="279"/>
      <c r="IS361" s="279"/>
      <c r="IT361" s="279"/>
      <c r="IU361" s="279"/>
      <c r="IV361" s="279"/>
    </row>
    <row r="362" spans="1:256" s="280" customFormat="1" ht="13" customHeight="1">
      <c r="A362" s="279" t="s">
        <v>449</v>
      </c>
      <c r="B362" s="279">
        <v>13</v>
      </c>
      <c r="C362" s="279">
        <v>16</v>
      </c>
      <c r="D362" s="280">
        <v>2</v>
      </c>
      <c r="E362" s="279">
        <v>1.2</v>
      </c>
      <c r="F362" s="280">
        <v>1.4392092076043614</v>
      </c>
      <c r="G362" s="279">
        <v>11</v>
      </c>
      <c r="H362" s="279">
        <v>2</v>
      </c>
      <c r="I362" s="279"/>
      <c r="S362" s="279"/>
      <c r="T362" s="279"/>
      <c r="U362" s="279"/>
      <c r="V362" s="279"/>
      <c r="W362" s="279"/>
      <c r="X362" s="279"/>
      <c r="Y362" s="279"/>
      <c r="Z362" s="279"/>
      <c r="AA362" s="279"/>
      <c r="AB362" s="279"/>
      <c r="AC362" s="279"/>
      <c r="AD362" s="279"/>
      <c r="AE362" s="279"/>
      <c r="AF362" s="279"/>
      <c r="AG362" s="279"/>
      <c r="AH362" s="279"/>
      <c r="AI362" s="279"/>
      <c r="AJ362" s="279"/>
      <c r="AK362" s="279"/>
      <c r="AL362" s="279"/>
      <c r="AM362" s="279"/>
      <c r="AN362" s="279"/>
      <c r="AO362" s="279"/>
      <c r="AP362" s="279"/>
      <c r="AQ362" s="279"/>
      <c r="AR362" s="279"/>
      <c r="AS362" s="279"/>
      <c r="AT362" s="279"/>
      <c r="AU362" s="279"/>
      <c r="AV362" s="279"/>
      <c r="AW362" s="279"/>
      <c r="AX362" s="279"/>
      <c r="AY362" s="279"/>
      <c r="AZ362" s="279"/>
      <c r="BA362" s="279"/>
      <c r="BB362" s="279"/>
      <c r="BC362" s="279"/>
      <c r="BD362" s="279"/>
      <c r="BE362" s="279"/>
      <c r="BF362" s="279"/>
      <c r="BG362" s="279"/>
      <c r="BH362" s="279"/>
      <c r="BI362" s="279"/>
      <c r="BJ362" s="279"/>
      <c r="BK362" s="279"/>
      <c r="BL362" s="279"/>
      <c r="BM362" s="279"/>
      <c r="BN362" s="279"/>
      <c r="BO362" s="279"/>
      <c r="BP362" s="279"/>
      <c r="BQ362" s="279"/>
      <c r="BR362" s="279"/>
      <c r="BS362" s="279"/>
      <c r="BT362" s="279"/>
      <c r="BU362" s="279"/>
      <c r="BV362" s="279"/>
      <c r="BW362" s="279"/>
      <c r="BX362" s="279"/>
      <c r="BY362" s="279"/>
      <c r="BZ362" s="279"/>
      <c r="CA362" s="279"/>
      <c r="CB362" s="279"/>
      <c r="CC362" s="279"/>
      <c r="CD362" s="279"/>
      <c r="CE362" s="279"/>
      <c r="CF362" s="279"/>
      <c r="CG362" s="279"/>
      <c r="CH362" s="279"/>
      <c r="CI362" s="279"/>
      <c r="CJ362" s="279"/>
      <c r="CK362" s="279"/>
      <c r="CL362" s="279"/>
      <c r="CM362" s="279"/>
      <c r="CN362" s="279"/>
      <c r="CO362" s="279"/>
      <c r="CP362" s="279"/>
      <c r="CQ362" s="279"/>
      <c r="CR362" s="279"/>
      <c r="CS362" s="279"/>
      <c r="CT362" s="279"/>
      <c r="CU362" s="279"/>
      <c r="CV362" s="279"/>
      <c r="CW362" s="279"/>
      <c r="CX362" s="279"/>
      <c r="CY362" s="279"/>
      <c r="CZ362" s="279"/>
      <c r="DA362" s="279"/>
      <c r="DB362" s="279"/>
      <c r="DC362" s="279"/>
      <c r="DD362" s="279"/>
      <c r="DE362" s="279"/>
      <c r="DF362" s="279"/>
      <c r="DG362" s="279"/>
      <c r="DH362" s="279"/>
      <c r="DI362" s="279"/>
      <c r="DJ362" s="279"/>
      <c r="DK362" s="279"/>
      <c r="DL362" s="279"/>
      <c r="DM362" s="279"/>
      <c r="DN362" s="279"/>
      <c r="DO362" s="279"/>
      <c r="DP362" s="279"/>
      <c r="DQ362" s="279"/>
      <c r="DR362" s="279"/>
      <c r="DS362" s="279"/>
      <c r="DT362" s="279"/>
      <c r="DU362" s="279"/>
      <c r="DV362" s="279"/>
      <c r="DW362" s="279"/>
      <c r="DX362" s="279"/>
      <c r="DY362" s="279"/>
      <c r="DZ362" s="279"/>
      <c r="EA362" s="279"/>
      <c r="EB362" s="279"/>
      <c r="EC362" s="279"/>
      <c r="ED362" s="279"/>
      <c r="EE362" s="279"/>
      <c r="EF362" s="279"/>
      <c r="EG362" s="279"/>
      <c r="EH362" s="279"/>
      <c r="EI362" s="279"/>
      <c r="EJ362" s="279"/>
      <c r="EK362" s="279"/>
      <c r="EL362" s="279"/>
      <c r="EM362" s="279"/>
      <c r="EN362" s="279"/>
      <c r="EO362" s="279"/>
      <c r="EP362" s="279"/>
      <c r="EQ362" s="279"/>
      <c r="ER362" s="279"/>
      <c r="ES362" s="279"/>
      <c r="ET362" s="279"/>
      <c r="EU362" s="279"/>
      <c r="EV362" s="279"/>
      <c r="EW362" s="279"/>
      <c r="EX362" s="279"/>
      <c r="EY362" s="279"/>
      <c r="EZ362" s="279"/>
      <c r="FA362" s="279"/>
      <c r="FB362" s="279"/>
      <c r="FC362" s="279"/>
      <c r="FD362" s="279"/>
      <c r="FE362" s="279"/>
      <c r="FF362" s="279"/>
      <c r="FG362" s="279"/>
      <c r="FH362" s="279"/>
      <c r="FI362" s="279"/>
      <c r="FJ362" s="279"/>
      <c r="FK362" s="279"/>
      <c r="FL362" s="279"/>
      <c r="FM362" s="279"/>
      <c r="FN362" s="279"/>
      <c r="FO362" s="279"/>
      <c r="FP362" s="279"/>
      <c r="FQ362" s="279"/>
      <c r="FR362" s="279"/>
      <c r="FS362" s="279"/>
      <c r="FT362" s="279"/>
      <c r="FU362" s="279"/>
      <c r="FV362" s="279"/>
      <c r="FW362" s="279"/>
      <c r="FX362" s="279"/>
      <c r="FY362" s="279"/>
      <c r="FZ362" s="279"/>
      <c r="GA362" s="279"/>
      <c r="GB362" s="279"/>
      <c r="GC362" s="279"/>
      <c r="GD362" s="279"/>
      <c r="GE362" s="279"/>
      <c r="GF362" s="279"/>
      <c r="GG362" s="279"/>
      <c r="GH362" s="279"/>
      <c r="GI362" s="279"/>
      <c r="GJ362" s="279"/>
      <c r="GK362" s="279"/>
      <c r="GL362" s="279"/>
      <c r="GM362" s="279"/>
      <c r="GN362" s="279"/>
      <c r="GO362" s="279"/>
      <c r="GP362" s="279"/>
      <c r="GQ362" s="279"/>
      <c r="GR362" s="279"/>
      <c r="GS362" s="279"/>
      <c r="GT362" s="279"/>
      <c r="GU362" s="279"/>
      <c r="GV362" s="279"/>
      <c r="GW362" s="279"/>
      <c r="GX362" s="279"/>
      <c r="GY362" s="279"/>
      <c r="GZ362" s="279"/>
      <c r="HA362" s="279"/>
      <c r="HB362" s="279"/>
      <c r="HC362" s="279"/>
      <c r="HD362" s="279"/>
      <c r="HE362" s="279"/>
      <c r="HF362" s="279"/>
      <c r="HG362" s="279"/>
      <c r="HH362" s="279"/>
      <c r="HI362" s="279"/>
      <c r="HJ362" s="279"/>
      <c r="HK362" s="279"/>
      <c r="HL362" s="279"/>
      <c r="HM362" s="279"/>
      <c r="HN362" s="279"/>
      <c r="HO362" s="279"/>
      <c r="HP362" s="279"/>
      <c r="HQ362" s="279"/>
      <c r="HR362" s="279"/>
      <c r="HS362" s="279"/>
      <c r="HT362" s="279"/>
      <c r="HU362" s="279"/>
      <c r="HV362" s="279"/>
      <c r="HW362" s="279"/>
      <c r="HX362" s="279"/>
      <c r="HY362" s="279"/>
      <c r="HZ362" s="279"/>
      <c r="IA362" s="279"/>
      <c r="IB362" s="279"/>
      <c r="IC362" s="279"/>
      <c r="ID362" s="279"/>
      <c r="IE362" s="279"/>
      <c r="IF362" s="279"/>
      <c r="IG362" s="279"/>
      <c r="IH362" s="279"/>
      <c r="II362" s="279"/>
      <c r="IJ362" s="279"/>
      <c r="IK362" s="279"/>
      <c r="IL362" s="279"/>
      <c r="IM362" s="279"/>
      <c r="IN362" s="279"/>
      <c r="IO362" s="279"/>
      <c r="IP362" s="279"/>
      <c r="IQ362" s="279"/>
      <c r="IR362" s="279"/>
      <c r="IS362" s="279"/>
      <c r="IT362" s="279"/>
      <c r="IU362" s="279"/>
      <c r="IV362" s="279"/>
    </row>
    <row r="363" spans="1:256" s="280" customFormat="1">
      <c r="A363" s="279" t="s">
        <v>449</v>
      </c>
      <c r="B363" s="280">
        <v>11</v>
      </c>
      <c r="C363" s="280">
        <v>14</v>
      </c>
      <c r="D363" s="280">
        <v>2</v>
      </c>
      <c r="E363" s="279">
        <v>1.1000000000000001</v>
      </c>
      <c r="F363" s="280">
        <v>1.3904382621603799</v>
      </c>
      <c r="G363" s="280">
        <v>15</v>
      </c>
      <c r="H363" s="280">
        <v>16</v>
      </c>
      <c r="J363" s="279"/>
      <c r="K363" s="279"/>
      <c r="L363" s="279"/>
      <c r="M363" s="279"/>
      <c r="N363" s="279"/>
      <c r="O363" s="279"/>
      <c r="P363" s="279"/>
      <c r="Q363" s="279"/>
      <c r="R363" s="279"/>
    </row>
    <row r="364" spans="1:256" s="280" customFormat="1">
      <c r="A364" s="279" t="s">
        <v>449</v>
      </c>
      <c r="B364" s="280">
        <v>4.5999999999999996</v>
      </c>
      <c r="C364" s="280">
        <v>6.25</v>
      </c>
      <c r="D364" s="280">
        <v>2</v>
      </c>
      <c r="E364" s="280">
        <v>1.122222222</v>
      </c>
      <c r="F364" s="280">
        <v>0.92467326000000005</v>
      </c>
      <c r="G364" s="279">
        <v>21</v>
      </c>
      <c r="H364" s="279">
        <v>4</v>
      </c>
      <c r="I364" s="279"/>
      <c r="J364" s="246"/>
      <c r="K364" s="246"/>
      <c r="L364" s="246"/>
      <c r="M364" s="246"/>
      <c r="N364" s="246"/>
      <c r="O364" s="246"/>
      <c r="P364" s="246"/>
      <c r="Q364" s="246"/>
      <c r="R364" s="246"/>
      <c r="S364" s="279"/>
      <c r="T364" s="279"/>
      <c r="U364" s="279"/>
      <c r="V364" s="279"/>
      <c r="W364" s="279"/>
      <c r="X364" s="279"/>
      <c r="Y364" s="279"/>
      <c r="Z364" s="279"/>
      <c r="AA364" s="279"/>
      <c r="AB364" s="279"/>
      <c r="AC364" s="279"/>
      <c r="AD364" s="279"/>
      <c r="AE364" s="279"/>
      <c r="AF364" s="279"/>
      <c r="AG364" s="279"/>
      <c r="AH364" s="279"/>
      <c r="AI364" s="279"/>
      <c r="AJ364" s="279"/>
      <c r="AK364" s="279"/>
      <c r="AL364" s="279"/>
      <c r="AM364" s="279"/>
      <c r="AN364" s="279"/>
      <c r="AO364" s="279"/>
      <c r="AP364" s="279"/>
      <c r="AQ364" s="279"/>
      <c r="AR364" s="279"/>
      <c r="AS364" s="279"/>
      <c r="AT364" s="279"/>
      <c r="AU364" s="279"/>
      <c r="AV364" s="279"/>
      <c r="AW364" s="279"/>
      <c r="AX364" s="279"/>
      <c r="AY364" s="279"/>
      <c r="AZ364" s="279"/>
      <c r="BA364" s="279"/>
      <c r="BB364" s="279"/>
      <c r="BC364" s="279"/>
      <c r="BD364" s="279"/>
      <c r="BE364" s="279"/>
      <c r="BF364" s="279"/>
      <c r="BG364" s="279"/>
      <c r="BH364" s="279"/>
      <c r="BI364" s="279"/>
      <c r="BJ364" s="279"/>
      <c r="BK364" s="279"/>
      <c r="BL364" s="279"/>
      <c r="BM364" s="279"/>
      <c r="BN364" s="279"/>
      <c r="BO364" s="279"/>
      <c r="BP364" s="279"/>
      <c r="BQ364" s="279"/>
      <c r="BR364" s="279"/>
      <c r="BS364" s="279"/>
      <c r="BT364" s="279"/>
      <c r="BU364" s="279"/>
      <c r="BV364" s="279"/>
      <c r="BW364" s="279"/>
      <c r="BX364" s="279"/>
      <c r="BY364" s="279"/>
      <c r="BZ364" s="279"/>
      <c r="CA364" s="279"/>
      <c r="CB364" s="279"/>
      <c r="CC364" s="279"/>
      <c r="CD364" s="279"/>
      <c r="CE364" s="279"/>
      <c r="CF364" s="279"/>
      <c r="CG364" s="279"/>
      <c r="CH364" s="279"/>
      <c r="CI364" s="279"/>
      <c r="CJ364" s="279"/>
      <c r="CK364" s="279"/>
      <c r="CL364" s="279"/>
      <c r="CM364" s="279"/>
      <c r="CN364" s="279"/>
      <c r="CO364" s="279"/>
      <c r="CP364" s="279"/>
      <c r="CQ364" s="279"/>
      <c r="CR364" s="279"/>
      <c r="CS364" s="279"/>
      <c r="CT364" s="279"/>
      <c r="CU364" s="279"/>
      <c r="CV364" s="279"/>
      <c r="CW364" s="279"/>
      <c r="CX364" s="279"/>
      <c r="CY364" s="279"/>
      <c r="CZ364" s="279"/>
      <c r="DA364" s="279"/>
      <c r="DB364" s="279"/>
      <c r="DC364" s="279"/>
      <c r="DD364" s="279"/>
      <c r="DE364" s="279"/>
      <c r="DF364" s="279"/>
      <c r="DG364" s="279"/>
      <c r="DH364" s="279"/>
      <c r="DI364" s="279"/>
      <c r="DJ364" s="279"/>
      <c r="DK364" s="279"/>
      <c r="DL364" s="279"/>
      <c r="DM364" s="279"/>
      <c r="DN364" s="279"/>
      <c r="DO364" s="279"/>
      <c r="DP364" s="279"/>
      <c r="DQ364" s="279"/>
      <c r="DR364" s="279"/>
      <c r="DS364" s="279"/>
      <c r="DT364" s="279"/>
      <c r="DU364" s="279"/>
      <c r="DV364" s="279"/>
      <c r="DW364" s="279"/>
      <c r="DX364" s="279"/>
      <c r="DY364" s="279"/>
      <c r="DZ364" s="279"/>
      <c r="EA364" s="279"/>
      <c r="EB364" s="279"/>
      <c r="EC364" s="279"/>
      <c r="ED364" s="279"/>
      <c r="EE364" s="279"/>
      <c r="EF364" s="279"/>
      <c r="EG364" s="279"/>
      <c r="EH364" s="279"/>
      <c r="EI364" s="279"/>
      <c r="EJ364" s="279"/>
      <c r="EK364" s="279"/>
      <c r="EL364" s="279"/>
      <c r="EM364" s="279"/>
      <c r="EN364" s="279"/>
      <c r="EO364" s="279"/>
      <c r="EP364" s="279"/>
      <c r="EQ364" s="279"/>
      <c r="ER364" s="279"/>
      <c r="ES364" s="279"/>
      <c r="ET364" s="279"/>
      <c r="EU364" s="279"/>
      <c r="EV364" s="279"/>
      <c r="EW364" s="279"/>
      <c r="EX364" s="279"/>
      <c r="EY364" s="279"/>
      <c r="EZ364" s="279"/>
      <c r="FA364" s="279"/>
      <c r="FB364" s="279"/>
      <c r="FC364" s="279"/>
      <c r="FD364" s="279"/>
      <c r="FE364" s="279"/>
      <c r="FF364" s="279"/>
      <c r="FG364" s="279"/>
      <c r="FH364" s="279"/>
      <c r="FI364" s="279"/>
      <c r="FJ364" s="279"/>
      <c r="FK364" s="279"/>
      <c r="FL364" s="279"/>
      <c r="FM364" s="279"/>
      <c r="FN364" s="279"/>
      <c r="FO364" s="279"/>
      <c r="FP364" s="279"/>
      <c r="FQ364" s="279"/>
      <c r="FR364" s="279"/>
      <c r="FS364" s="279"/>
      <c r="FT364" s="279"/>
      <c r="FU364" s="279"/>
      <c r="FV364" s="279"/>
      <c r="FW364" s="279"/>
      <c r="FX364" s="279"/>
      <c r="FY364" s="279"/>
      <c r="FZ364" s="279"/>
      <c r="GA364" s="279"/>
      <c r="GB364" s="279"/>
      <c r="GC364" s="279"/>
      <c r="GD364" s="279"/>
      <c r="GE364" s="279"/>
      <c r="GF364" s="279"/>
      <c r="GG364" s="279"/>
      <c r="GH364" s="279"/>
      <c r="GI364" s="279"/>
      <c r="GJ364" s="279"/>
      <c r="GK364" s="279"/>
      <c r="GL364" s="279"/>
      <c r="GM364" s="279"/>
      <c r="GN364" s="279"/>
      <c r="GO364" s="279"/>
      <c r="GP364" s="279"/>
      <c r="GQ364" s="279"/>
      <c r="GR364" s="279"/>
      <c r="GS364" s="279"/>
      <c r="GT364" s="279"/>
      <c r="GU364" s="279"/>
      <c r="GV364" s="279"/>
      <c r="GW364" s="279"/>
      <c r="GX364" s="279"/>
      <c r="GY364" s="279"/>
      <c r="GZ364" s="279"/>
      <c r="HA364" s="279"/>
      <c r="HB364" s="279"/>
      <c r="HC364" s="279"/>
      <c r="HD364" s="279"/>
      <c r="HE364" s="279"/>
      <c r="HF364" s="279"/>
      <c r="HG364" s="279"/>
      <c r="HH364" s="279"/>
      <c r="HI364" s="279"/>
      <c r="HJ364" s="279"/>
      <c r="HK364" s="279"/>
      <c r="HL364" s="279"/>
      <c r="HM364" s="279"/>
      <c r="HN364" s="279"/>
      <c r="HO364" s="279"/>
      <c r="HP364" s="279"/>
      <c r="HQ364" s="279"/>
      <c r="HR364" s="279"/>
      <c r="HS364" s="279"/>
      <c r="HT364" s="279"/>
      <c r="HU364" s="279"/>
      <c r="HV364" s="279"/>
      <c r="HW364" s="279"/>
      <c r="HX364" s="279"/>
      <c r="HY364" s="279"/>
      <c r="HZ364" s="279"/>
      <c r="IA364" s="279"/>
      <c r="IB364" s="279"/>
      <c r="IC364" s="279"/>
      <c r="ID364" s="279"/>
      <c r="IE364" s="279"/>
      <c r="IF364" s="279"/>
      <c r="IG364" s="279"/>
      <c r="IH364" s="279"/>
      <c r="II364" s="279"/>
      <c r="IJ364" s="279"/>
      <c r="IK364" s="279"/>
      <c r="IL364" s="279"/>
      <c r="IM364" s="279"/>
      <c r="IN364" s="279"/>
      <c r="IO364" s="279"/>
      <c r="IP364" s="279"/>
      <c r="IQ364" s="279"/>
      <c r="IR364" s="279"/>
      <c r="IS364" s="279"/>
      <c r="IT364" s="279"/>
      <c r="IU364" s="279"/>
      <c r="IV364" s="279"/>
    </row>
    <row r="365" spans="1:256" s="251" customFormat="1">
      <c r="A365" s="82" t="s">
        <v>375</v>
      </c>
      <c r="B365" s="82">
        <v>3</v>
      </c>
      <c r="C365" s="82">
        <v>5.75</v>
      </c>
      <c r="D365" s="82">
        <v>2</v>
      </c>
      <c r="E365" s="82">
        <v>1.1755555600000001</v>
      </c>
      <c r="F365" s="82">
        <v>0.92822954000000002</v>
      </c>
      <c r="G365" s="63">
        <v>13</v>
      </c>
      <c r="H365" s="82">
        <v>3</v>
      </c>
      <c r="I365" s="246"/>
      <c r="J365" s="82">
        <v>5</v>
      </c>
      <c r="K365" s="82">
        <v>7</v>
      </c>
      <c r="L365" s="82">
        <v>3</v>
      </c>
      <c r="M365" s="82">
        <v>1.2855555999999999</v>
      </c>
      <c r="N365" s="63">
        <v>1.9428136600000001</v>
      </c>
      <c r="O365" s="82">
        <v>15</v>
      </c>
      <c r="P365" s="82">
        <v>1</v>
      </c>
      <c r="Q365" s="82" t="s">
        <v>517</v>
      </c>
      <c r="R365" s="82">
        <v>5</v>
      </c>
      <c r="S365" s="246"/>
      <c r="T365" s="246"/>
      <c r="U365" s="246"/>
      <c r="V365" s="246"/>
      <c r="W365" s="246"/>
      <c r="X365" s="246"/>
      <c r="Y365" s="246"/>
      <c r="Z365" s="246"/>
      <c r="AA365" s="246"/>
      <c r="AB365" s="246"/>
      <c r="AC365" s="246"/>
      <c r="AD365" s="246"/>
      <c r="AE365" s="246"/>
      <c r="AF365" s="246"/>
      <c r="AG365" s="246"/>
      <c r="AH365" s="246"/>
      <c r="AI365" s="246"/>
      <c r="AJ365" s="246"/>
      <c r="AK365" s="246"/>
      <c r="AL365" s="246"/>
      <c r="AM365" s="246"/>
      <c r="AN365" s="246"/>
      <c r="AO365" s="246"/>
      <c r="AP365" s="246"/>
      <c r="AQ365" s="246"/>
      <c r="AR365" s="246"/>
      <c r="AS365" s="246"/>
      <c r="AT365" s="246"/>
      <c r="AU365" s="246"/>
      <c r="AV365" s="246"/>
      <c r="AW365" s="246"/>
      <c r="AX365" s="246"/>
      <c r="AY365" s="246"/>
      <c r="AZ365" s="246"/>
      <c r="BA365" s="246"/>
      <c r="BB365" s="246"/>
      <c r="BC365" s="246"/>
      <c r="BD365" s="246"/>
      <c r="BE365" s="246"/>
      <c r="BF365" s="246"/>
      <c r="BG365" s="246"/>
      <c r="BH365" s="246"/>
      <c r="BI365" s="246"/>
      <c r="BJ365" s="246"/>
      <c r="BK365" s="246"/>
      <c r="BL365" s="246"/>
      <c r="BM365" s="246"/>
      <c r="BN365" s="246"/>
      <c r="BO365" s="246"/>
      <c r="BP365" s="246"/>
      <c r="BQ365" s="246"/>
      <c r="BR365" s="246"/>
      <c r="BS365" s="246"/>
      <c r="BT365" s="246"/>
      <c r="BU365" s="246"/>
      <c r="BV365" s="246"/>
      <c r="BW365" s="246"/>
      <c r="BX365" s="246"/>
      <c r="BY365" s="246"/>
      <c r="BZ365" s="246"/>
      <c r="CA365" s="246"/>
      <c r="CB365" s="246"/>
      <c r="CC365" s="246"/>
      <c r="CD365" s="246"/>
      <c r="CE365" s="246"/>
      <c r="CF365" s="246"/>
      <c r="CG365" s="246"/>
      <c r="CH365" s="246"/>
      <c r="CI365" s="246"/>
      <c r="CJ365" s="246"/>
      <c r="CK365" s="246"/>
      <c r="CL365" s="246"/>
      <c r="CM365" s="246"/>
      <c r="CN365" s="246"/>
      <c r="CO365" s="246"/>
      <c r="CP365" s="246"/>
      <c r="CQ365" s="246"/>
      <c r="CR365" s="246"/>
      <c r="CS365" s="246"/>
      <c r="CT365" s="246"/>
      <c r="CU365" s="246"/>
      <c r="CV365" s="246"/>
      <c r="CW365" s="246"/>
      <c r="CX365" s="246"/>
      <c r="CY365" s="246"/>
      <c r="CZ365" s="246"/>
      <c r="DA365" s="246"/>
      <c r="DB365" s="246"/>
      <c r="DC365" s="246"/>
      <c r="DD365" s="246"/>
      <c r="DE365" s="246"/>
      <c r="DF365" s="246"/>
      <c r="DG365" s="246"/>
      <c r="DH365" s="246"/>
      <c r="DI365" s="246"/>
      <c r="DJ365" s="246"/>
      <c r="DK365" s="246"/>
      <c r="DL365" s="246"/>
      <c r="DM365" s="246"/>
      <c r="DN365" s="246"/>
      <c r="DO365" s="246"/>
      <c r="DP365" s="246"/>
      <c r="DQ365" s="246"/>
      <c r="DR365" s="246"/>
      <c r="DS365" s="246"/>
      <c r="DT365" s="246"/>
      <c r="DU365" s="246"/>
      <c r="DV365" s="246"/>
      <c r="DW365" s="246"/>
      <c r="DX365" s="246"/>
      <c r="DY365" s="246"/>
      <c r="DZ365" s="246"/>
      <c r="EA365" s="246"/>
      <c r="EB365" s="246"/>
      <c r="EC365" s="246"/>
      <c r="ED365" s="246"/>
      <c r="EE365" s="246"/>
      <c r="EF365" s="246"/>
      <c r="EG365" s="246"/>
      <c r="EH365" s="246"/>
      <c r="EI365" s="246"/>
      <c r="EJ365" s="246"/>
      <c r="EK365" s="246"/>
      <c r="EL365" s="246"/>
      <c r="EM365" s="246"/>
      <c r="EN365" s="246"/>
      <c r="EO365" s="246"/>
      <c r="EP365" s="246"/>
      <c r="EQ365" s="246"/>
      <c r="ER365" s="246"/>
      <c r="ES365" s="246"/>
      <c r="ET365" s="246"/>
      <c r="EU365" s="246"/>
      <c r="EV365" s="246"/>
      <c r="EW365" s="246"/>
      <c r="EX365" s="246"/>
      <c r="EY365" s="246"/>
      <c r="EZ365" s="246"/>
      <c r="FA365" s="246"/>
      <c r="FB365" s="246"/>
      <c r="FC365" s="246"/>
      <c r="FD365" s="246"/>
      <c r="FE365" s="246"/>
      <c r="FF365" s="246"/>
      <c r="FG365" s="246"/>
      <c r="FH365" s="246"/>
      <c r="FI365" s="246"/>
      <c r="FJ365" s="246"/>
      <c r="FK365" s="246"/>
      <c r="FL365" s="246"/>
      <c r="FM365" s="246"/>
      <c r="FN365" s="246"/>
      <c r="FO365" s="246"/>
      <c r="FP365" s="246"/>
      <c r="FQ365" s="246"/>
      <c r="FR365" s="246"/>
      <c r="FS365" s="246"/>
      <c r="FT365" s="246"/>
      <c r="FU365" s="246"/>
      <c r="FV365" s="246"/>
      <c r="FW365" s="246"/>
      <c r="FX365" s="246"/>
      <c r="FY365" s="246"/>
      <c r="FZ365" s="246"/>
      <c r="GA365" s="246"/>
      <c r="GB365" s="246"/>
      <c r="GC365" s="246"/>
      <c r="GD365" s="246"/>
      <c r="GE365" s="246"/>
      <c r="GF365" s="246"/>
      <c r="GG365" s="246"/>
      <c r="GH365" s="246"/>
      <c r="GI365" s="246"/>
      <c r="GJ365" s="246"/>
      <c r="GK365" s="246"/>
      <c r="GL365" s="246"/>
      <c r="GM365" s="246"/>
      <c r="GN365" s="246"/>
      <c r="GO365" s="246"/>
      <c r="GP365" s="246"/>
      <c r="GQ365" s="246"/>
      <c r="GR365" s="246"/>
      <c r="GS365" s="246"/>
      <c r="GT365" s="246"/>
      <c r="GU365" s="246"/>
      <c r="GV365" s="246"/>
      <c r="GW365" s="246"/>
      <c r="GX365" s="246"/>
      <c r="GY365" s="246"/>
      <c r="GZ365" s="246"/>
      <c r="HA365" s="246"/>
      <c r="HB365" s="246"/>
      <c r="HC365" s="246"/>
      <c r="HD365" s="246"/>
      <c r="HE365" s="246"/>
      <c r="HF365" s="246"/>
      <c r="HG365" s="246"/>
      <c r="HH365" s="246"/>
      <c r="HI365" s="246"/>
      <c r="HJ365" s="246"/>
      <c r="HK365" s="246"/>
      <c r="HL365" s="246"/>
      <c r="HM365" s="246"/>
      <c r="HN365" s="246"/>
      <c r="HO365" s="246"/>
      <c r="HP365" s="246"/>
      <c r="HQ365" s="246"/>
      <c r="HR365" s="246"/>
      <c r="HS365" s="246"/>
      <c r="HT365" s="246"/>
      <c r="HU365" s="246"/>
      <c r="HV365" s="246"/>
      <c r="HW365" s="246"/>
      <c r="HX365" s="246"/>
      <c r="HY365" s="246"/>
      <c r="HZ365" s="246"/>
      <c r="IA365" s="246"/>
      <c r="IB365" s="246"/>
      <c r="IC365" s="246"/>
      <c r="ID365" s="246"/>
      <c r="IE365" s="246"/>
      <c r="IF365" s="246"/>
      <c r="IG365" s="246"/>
      <c r="IH365" s="246"/>
      <c r="II365" s="246"/>
      <c r="IJ365" s="246"/>
      <c r="IK365" s="246"/>
      <c r="IL365" s="246"/>
      <c r="IM365" s="246"/>
      <c r="IN365" s="246"/>
      <c r="IO365" s="246"/>
      <c r="IP365" s="246"/>
      <c r="IQ365" s="246"/>
      <c r="IR365" s="246"/>
      <c r="IS365" s="246"/>
      <c r="IT365" s="246"/>
      <c r="IU365" s="246"/>
      <c r="IV365" s="246"/>
    </row>
    <row r="366" spans="1:256" s="251" customFormat="1">
      <c r="A366" s="82" t="s">
        <v>517</v>
      </c>
      <c r="B366" s="82">
        <v>5</v>
      </c>
      <c r="C366" s="82">
        <v>7</v>
      </c>
      <c r="D366" s="82">
        <v>3</v>
      </c>
      <c r="E366" s="82">
        <v>1.2855555999999999</v>
      </c>
      <c r="F366" s="63">
        <v>1.9428136600000001</v>
      </c>
      <c r="G366" s="82">
        <v>15</v>
      </c>
      <c r="H366" s="82">
        <v>1</v>
      </c>
      <c r="I366" s="82" t="s">
        <v>517</v>
      </c>
      <c r="J366" s="254"/>
      <c r="K366" s="254"/>
      <c r="L366" s="254"/>
      <c r="M366" s="254"/>
      <c r="N366" s="254"/>
      <c r="O366" s="254"/>
      <c r="P366" s="254"/>
      <c r="Q366" s="254"/>
      <c r="R366" s="254"/>
      <c r="S366" s="82">
        <v>7</v>
      </c>
      <c r="T366" s="82">
        <v>3</v>
      </c>
      <c r="U366" s="82">
        <v>1.2855555999999999</v>
      </c>
      <c r="V366" s="63">
        <v>1.9428136600000001</v>
      </c>
      <c r="W366" s="82">
        <v>15</v>
      </c>
      <c r="X366" s="82">
        <v>1</v>
      </c>
      <c r="Y366" s="82" t="s">
        <v>517</v>
      </c>
      <c r="Z366" s="82">
        <v>5</v>
      </c>
      <c r="AA366" s="82">
        <v>7</v>
      </c>
      <c r="AB366" s="82">
        <v>3</v>
      </c>
      <c r="AC366" s="82">
        <v>1.2855555999999999</v>
      </c>
      <c r="AD366" s="63">
        <v>1.9428136600000001</v>
      </c>
      <c r="AE366" s="82">
        <v>15</v>
      </c>
      <c r="AF366" s="82">
        <v>1</v>
      </c>
      <c r="AG366" s="82" t="s">
        <v>517</v>
      </c>
      <c r="AH366" s="82">
        <v>5</v>
      </c>
      <c r="AI366" s="82">
        <v>7</v>
      </c>
      <c r="AJ366" s="82">
        <v>3</v>
      </c>
      <c r="AK366" s="82">
        <v>1.2855555999999999</v>
      </c>
      <c r="AL366" s="63">
        <v>1.9428136600000001</v>
      </c>
      <c r="AM366" s="82">
        <v>15</v>
      </c>
      <c r="AN366" s="82">
        <v>1</v>
      </c>
      <c r="AO366" s="82" t="s">
        <v>517</v>
      </c>
      <c r="AP366" s="82">
        <v>5</v>
      </c>
      <c r="AQ366" s="82">
        <v>7</v>
      </c>
      <c r="AR366" s="82">
        <v>3</v>
      </c>
      <c r="AS366" s="82">
        <v>1.2855555999999999</v>
      </c>
      <c r="AT366" s="63">
        <v>1.9428136600000001</v>
      </c>
      <c r="AU366" s="82">
        <v>15</v>
      </c>
      <c r="AV366" s="82">
        <v>1</v>
      </c>
      <c r="AW366" s="82" t="s">
        <v>517</v>
      </c>
      <c r="AX366" s="82">
        <v>5</v>
      </c>
      <c r="AY366" s="82">
        <v>7</v>
      </c>
      <c r="AZ366" s="82">
        <v>3</v>
      </c>
      <c r="BA366" s="82">
        <v>1.2855555999999999</v>
      </c>
      <c r="BB366" s="63">
        <v>1.9428136600000001</v>
      </c>
      <c r="BC366" s="82">
        <v>15</v>
      </c>
      <c r="BD366" s="82">
        <v>1</v>
      </c>
      <c r="BE366" s="82" t="s">
        <v>517</v>
      </c>
      <c r="BF366" s="82">
        <v>5</v>
      </c>
      <c r="BG366" s="82">
        <v>7</v>
      </c>
      <c r="BH366" s="82">
        <v>3</v>
      </c>
      <c r="BI366" s="82">
        <v>1.2855555999999999</v>
      </c>
      <c r="BJ366" s="63">
        <v>1.9428136600000001</v>
      </c>
      <c r="BK366" s="82">
        <v>15</v>
      </c>
      <c r="BL366" s="82">
        <v>1</v>
      </c>
      <c r="BM366" s="82" t="s">
        <v>517</v>
      </c>
      <c r="BN366" s="82">
        <v>5</v>
      </c>
      <c r="BO366" s="82">
        <v>7</v>
      </c>
      <c r="BP366" s="82">
        <v>3</v>
      </c>
      <c r="BQ366" s="82">
        <v>1.2855555999999999</v>
      </c>
      <c r="BR366" s="63">
        <v>1.9428136600000001</v>
      </c>
      <c r="BS366" s="82">
        <v>15</v>
      </c>
      <c r="BT366" s="82">
        <v>1</v>
      </c>
      <c r="BU366" s="82" t="s">
        <v>517</v>
      </c>
      <c r="BV366" s="82">
        <v>5</v>
      </c>
      <c r="BW366" s="82">
        <v>7</v>
      </c>
      <c r="BX366" s="82">
        <v>3</v>
      </c>
      <c r="BY366" s="82">
        <v>1.2855555999999999</v>
      </c>
      <c r="BZ366" s="63">
        <v>1.9428136600000001</v>
      </c>
      <c r="CA366" s="82">
        <v>15</v>
      </c>
      <c r="CB366" s="82">
        <v>1</v>
      </c>
      <c r="CC366" s="82" t="s">
        <v>517</v>
      </c>
      <c r="CD366" s="82">
        <v>5</v>
      </c>
      <c r="CE366" s="82">
        <v>7</v>
      </c>
      <c r="CF366" s="82">
        <v>3</v>
      </c>
      <c r="CG366" s="82">
        <v>1.2855555999999999</v>
      </c>
      <c r="CH366" s="63">
        <v>1.9428136600000001</v>
      </c>
      <c r="CI366" s="82">
        <v>15</v>
      </c>
      <c r="CJ366" s="82">
        <v>1</v>
      </c>
      <c r="CK366" s="82" t="s">
        <v>517</v>
      </c>
      <c r="CL366" s="82">
        <v>5</v>
      </c>
      <c r="CM366" s="82">
        <v>7</v>
      </c>
      <c r="CN366" s="82">
        <v>3</v>
      </c>
      <c r="CO366" s="82">
        <v>1.2855555999999999</v>
      </c>
      <c r="CP366" s="63">
        <v>1.9428136600000001</v>
      </c>
      <c r="CQ366" s="82">
        <v>15</v>
      </c>
      <c r="CR366" s="82">
        <v>1</v>
      </c>
      <c r="CS366" s="82" t="s">
        <v>517</v>
      </c>
      <c r="CT366" s="82">
        <v>5</v>
      </c>
      <c r="CU366" s="82">
        <v>7</v>
      </c>
      <c r="CV366" s="82">
        <v>3</v>
      </c>
      <c r="CW366" s="82">
        <v>1.2855555999999999</v>
      </c>
      <c r="CX366" s="63">
        <v>1.9428136600000001</v>
      </c>
      <c r="CY366" s="82">
        <v>15</v>
      </c>
      <c r="CZ366" s="82">
        <v>1</v>
      </c>
      <c r="DA366" s="82" t="s">
        <v>517</v>
      </c>
      <c r="DB366" s="82">
        <v>5</v>
      </c>
      <c r="DC366" s="82">
        <v>7</v>
      </c>
      <c r="DD366" s="82">
        <v>3</v>
      </c>
      <c r="DE366" s="82">
        <v>1.2855555999999999</v>
      </c>
      <c r="DF366" s="63">
        <v>1.9428136600000001</v>
      </c>
      <c r="DG366" s="82">
        <v>15</v>
      </c>
      <c r="DH366" s="82">
        <v>1</v>
      </c>
      <c r="DI366" s="82" t="s">
        <v>517</v>
      </c>
      <c r="DJ366" s="82">
        <v>5</v>
      </c>
      <c r="DK366" s="82">
        <v>7</v>
      </c>
      <c r="DL366" s="82">
        <v>3</v>
      </c>
      <c r="DM366" s="82">
        <v>1.2855555999999999</v>
      </c>
      <c r="DN366" s="63">
        <v>1.9428136600000001</v>
      </c>
      <c r="DO366" s="82">
        <v>15</v>
      </c>
      <c r="DP366" s="82">
        <v>1</v>
      </c>
      <c r="DQ366" s="82" t="s">
        <v>517</v>
      </c>
      <c r="DR366" s="82">
        <v>5</v>
      </c>
      <c r="DS366" s="82">
        <v>7</v>
      </c>
      <c r="DT366" s="82">
        <v>3</v>
      </c>
      <c r="DU366" s="82">
        <v>1.2855555999999999</v>
      </c>
      <c r="DV366" s="63">
        <v>1.9428136600000001</v>
      </c>
      <c r="DW366" s="82">
        <v>15</v>
      </c>
      <c r="DX366" s="82">
        <v>1</v>
      </c>
      <c r="DY366" s="82" t="s">
        <v>517</v>
      </c>
      <c r="DZ366" s="82">
        <v>5</v>
      </c>
      <c r="EA366" s="82">
        <v>7</v>
      </c>
      <c r="EB366" s="82">
        <v>3</v>
      </c>
      <c r="EC366" s="82">
        <v>1.2855555999999999</v>
      </c>
      <c r="ED366" s="63">
        <v>1.9428136600000001</v>
      </c>
      <c r="EE366" s="82">
        <v>15</v>
      </c>
      <c r="EF366" s="82">
        <v>1</v>
      </c>
      <c r="EG366" s="82" t="s">
        <v>517</v>
      </c>
      <c r="EH366" s="82">
        <v>5</v>
      </c>
      <c r="EI366" s="82">
        <v>7</v>
      </c>
      <c r="EJ366" s="82">
        <v>3</v>
      </c>
      <c r="EK366" s="82">
        <v>1.2855555999999999</v>
      </c>
      <c r="EL366" s="63">
        <v>1.9428136600000001</v>
      </c>
      <c r="EM366" s="82">
        <v>15</v>
      </c>
      <c r="EN366" s="82">
        <v>1</v>
      </c>
      <c r="EO366" s="82" t="s">
        <v>517</v>
      </c>
      <c r="EP366" s="82">
        <v>5</v>
      </c>
      <c r="EQ366" s="82">
        <v>7</v>
      </c>
      <c r="ER366" s="82">
        <v>3</v>
      </c>
      <c r="ES366" s="82">
        <v>1.2855555999999999</v>
      </c>
      <c r="ET366" s="63">
        <v>1.9428136600000001</v>
      </c>
      <c r="EU366" s="82">
        <v>15</v>
      </c>
      <c r="EV366" s="82">
        <v>1</v>
      </c>
      <c r="EW366" s="82" t="s">
        <v>517</v>
      </c>
      <c r="EX366" s="82">
        <v>5</v>
      </c>
      <c r="EY366" s="82">
        <v>7</v>
      </c>
      <c r="EZ366" s="82">
        <v>3</v>
      </c>
      <c r="FA366" s="82">
        <v>1.2855555999999999</v>
      </c>
      <c r="FB366" s="63">
        <v>1.9428136600000001</v>
      </c>
      <c r="FC366" s="82">
        <v>15</v>
      </c>
      <c r="FD366" s="82">
        <v>1</v>
      </c>
      <c r="FE366" s="82" t="s">
        <v>517</v>
      </c>
      <c r="FF366" s="82">
        <v>5</v>
      </c>
      <c r="FG366" s="82">
        <v>7</v>
      </c>
      <c r="FH366" s="82">
        <v>3</v>
      </c>
      <c r="FI366" s="82">
        <v>1.2855555999999999</v>
      </c>
      <c r="FJ366" s="63">
        <v>1.9428136600000001</v>
      </c>
      <c r="FK366" s="82">
        <v>15</v>
      </c>
      <c r="FL366" s="82">
        <v>1</v>
      </c>
      <c r="FM366" s="82" t="s">
        <v>517</v>
      </c>
      <c r="FN366" s="82">
        <v>5</v>
      </c>
      <c r="FO366" s="82">
        <v>7</v>
      </c>
      <c r="FP366" s="82">
        <v>3</v>
      </c>
      <c r="FQ366" s="82">
        <v>1.2855555999999999</v>
      </c>
      <c r="FR366" s="63">
        <v>1.9428136600000001</v>
      </c>
      <c r="FS366" s="82">
        <v>15</v>
      </c>
      <c r="FT366" s="82">
        <v>1</v>
      </c>
      <c r="FU366" s="82" t="s">
        <v>517</v>
      </c>
      <c r="FV366" s="82">
        <v>5</v>
      </c>
      <c r="FW366" s="82">
        <v>7</v>
      </c>
      <c r="FX366" s="82">
        <v>3</v>
      </c>
      <c r="FY366" s="82">
        <v>1.2855555999999999</v>
      </c>
      <c r="FZ366" s="63">
        <v>1.9428136600000001</v>
      </c>
      <c r="GA366" s="82">
        <v>15</v>
      </c>
      <c r="GB366" s="82">
        <v>1</v>
      </c>
      <c r="GC366" s="82" t="s">
        <v>517</v>
      </c>
      <c r="GD366" s="82">
        <v>5</v>
      </c>
      <c r="GE366" s="82">
        <v>7</v>
      </c>
      <c r="GF366" s="82">
        <v>3</v>
      </c>
      <c r="GG366" s="82">
        <v>1.2855555999999999</v>
      </c>
      <c r="GH366" s="63">
        <v>1.9428136600000001</v>
      </c>
      <c r="GI366" s="82">
        <v>15</v>
      </c>
      <c r="GJ366" s="82">
        <v>1</v>
      </c>
      <c r="GK366" s="82" t="s">
        <v>517</v>
      </c>
      <c r="GL366" s="82">
        <v>5</v>
      </c>
      <c r="GM366" s="82">
        <v>7</v>
      </c>
      <c r="GN366" s="82">
        <v>3</v>
      </c>
      <c r="GO366" s="82">
        <v>1.2855555999999999</v>
      </c>
      <c r="GP366" s="63">
        <v>1.9428136600000001</v>
      </c>
      <c r="GQ366" s="82">
        <v>15</v>
      </c>
      <c r="GR366" s="82">
        <v>1</v>
      </c>
      <c r="GS366" s="82" t="s">
        <v>517</v>
      </c>
      <c r="GT366" s="82">
        <v>5</v>
      </c>
      <c r="GU366" s="82">
        <v>7</v>
      </c>
      <c r="GV366" s="82">
        <v>3</v>
      </c>
      <c r="GW366" s="82">
        <v>1.2855555999999999</v>
      </c>
      <c r="GX366" s="63">
        <v>1.9428136600000001</v>
      </c>
      <c r="GY366" s="82">
        <v>15</v>
      </c>
      <c r="GZ366" s="82">
        <v>1</v>
      </c>
      <c r="HA366" s="82" t="s">
        <v>517</v>
      </c>
      <c r="HB366" s="82">
        <v>5</v>
      </c>
      <c r="HC366" s="82">
        <v>7</v>
      </c>
      <c r="HD366" s="82">
        <v>3</v>
      </c>
      <c r="HE366" s="82">
        <v>1.2855555999999999</v>
      </c>
      <c r="HF366" s="63">
        <v>1.9428136600000001</v>
      </c>
      <c r="HG366" s="82">
        <v>15</v>
      </c>
      <c r="HH366" s="82">
        <v>1</v>
      </c>
      <c r="HI366" s="82" t="s">
        <v>517</v>
      </c>
      <c r="HJ366" s="82">
        <v>5</v>
      </c>
      <c r="HK366" s="82">
        <v>7</v>
      </c>
      <c r="HL366" s="82">
        <v>3</v>
      </c>
      <c r="HM366" s="82">
        <v>1.2855555999999999</v>
      </c>
      <c r="HN366" s="63">
        <v>1.9428136600000001</v>
      </c>
      <c r="HO366" s="82">
        <v>15</v>
      </c>
      <c r="HP366" s="82">
        <v>1</v>
      </c>
      <c r="HQ366" s="82" t="s">
        <v>517</v>
      </c>
      <c r="HR366" s="82">
        <v>5</v>
      </c>
      <c r="HS366" s="82">
        <v>7</v>
      </c>
      <c r="HT366" s="82">
        <v>3</v>
      </c>
      <c r="HU366" s="82">
        <v>1.2855555999999999</v>
      </c>
      <c r="HV366" s="63">
        <v>1.9428136600000001</v>
      </c>
      <c r="HW366" s="82">
        <v>15</v>
      </c>
      <c r="HX366" s="82">
        <v>1</v>
      </c>
      <c r="HY366" s="82" t="s">
        <v>517</v>
      </c>
      <c r="HZ366" s="82">
        <v>5</v>
      </c>
      <c r="IA366" s="82">
        <v>7</v>
      </c>
      <c r="IB366" s="82">
        <v>3</v>
      </c>
      <c r="IC366" s="82">
        <v>1.2855555999999999</v>
      </c>
      <c r="ID366" s="63">
        <v>1.9428136600000001</v>
      </c>
      <c r="IE366" s="82">
        <v>15</v>
      </c>
      <c r="IF366" s="82">
        <v>1</v>
      </c>
      <c r="IG366" s="82" t="s">
        <v>517</v>
      </c>
      <c r="IH366" s="82">
        <v>5</v>
      </c>
      <c r="II366" s="82">
        <v>7</v>
      </c>
      <c r="IJ366" s="82">
        <v>3</v>
      </c>
      <c r="IK366" s="82">
        <v>1.2855555999999999</v>
      </c>
      <c r="IL366" s="63">
        <v>1.9428136600000001</v>
      </c>
      <c r="IM366" s="82">
        <v>15</v>
      </c>
      <c r="IN366" s="82">
        <v>1</v>
      </c>
      <c r="IO366" s="82" t="s">
        <v>517</v>
      </c>
      <c r="IP366" s="82">
        <v>5</v>
      </c>
      <c r="IQ366" s="82">
        <v>7</v>
      </c>
      <c r="IR366" s="82">
        <v>3</v>
      </c>
      <c r="IS366" s="82">
        <v>1.2855555999999999</v>
      </c>
      <c r="IT366" s="63">
        <v>1.9428136600000001</v>
      </c>
      <c r="IU366" s="82">
        <v>15</v>
      </c>
      <c r="IV366" s="82">
        <v>1</v>
      </c>
    </row>
    <row r="367" spans="1:256" s="251" customFormat="1">
      <c r="A367" s="254" t="s">
        <v>517</v>
      </c>
      <c r="B367" s="63">
        <v>5.5</v>
      </c>
      <c r="C367" s="63">
        <v>7</v>
      </c>
      <c r="D367" s="63">
        <v>2</v>
      </c>
      <c r="E367" s="63">
        <v>1.708111111</v>
      </c>
      <c r="F367" s="63">
        <v>0.72607473</v>
      </c>
      <c r="G367" s="63">
        <v>11</v>
      </c>
      <c r="H367" s="254">
        <v>1</v>
      </c>
      <c r="I367" s="254"/>
      <c r="J367" s="265" t="s">
        <v>569</v>
      </c>
      <c r="K367" s="265">
        <f t="shared" ref="K367:Q367" si="44">AVERAGE(B368:B384)</f>
        <v>3.3041176470588236</v>
      </c>
      <c r="L367" s="265">
        <f t="shared" si="44"/>
        <v>5.53125</v>
      </c>
      <c r="M367" s="265">
        <f t="shared" si="44"/>
        <v>2.5294117647058822</v>
      </c>
      <c r="N367" s="265">
        <f t="shared" si="44"/>
        <v>1.3112254928235294</v>
      </c>
      <c r="O367" s="265">
        <f t="shared" si="44"/>
        <v>1.3787511078091619</v>
      </c>
      <c r="P367" s="265">
        <f t="shared" si="44"/>
        <v>16.117647058823529</v>
      </c>
      <c r="Q367" s="265">
        <f t="shared" si="44"/>
        <v>3.9411764705882355</v>
      </c>
      <c r="R367" s="265"/>
      <c r="S367" s="254"/>
      <c r="T367" s="254"/>
      <c r="U367" s="254"/>
      <c r="V367" s="254"/>
      <c r="W367" s="254"/>
      <c r="X367" s="254"/>
      <c r="Y367" s="254"/>
      <c r="Z367" s="254"/>
      <c r="AA367" s="254"/>
      <c r="AB367" s="254"/>
      <c r="AC367" s="254"/>
      <c r="AD367" s="254"/>
      <c r="AE367" s="254"/>
      <c r="AF367" s="254"/>
      <c r="AG367" s="254"/>
      <c r="AH367" s="254"/>
      <c r="AI367" s="254"/>
      <c r="AJ367" s="254"/>
      <c r="AK367" s="254"/>
      <c r="AL367" s="254"/>
      <c r="AM367" s="254"/>
      <c r="AN367" s="254"/>
      <c r="AO367" s="254"/>
      <c r="AP367" s="254"/>
      <c r="AQ367" s="254"/>
      <c r="AR367" s="254"/>
      <c r="AS367" s="254"/>
      <c r="AT367" s="254"/>
      <c r="AU367" s="254"/>
      <c r="AV367" s="254"/>
      <c r="AW367" s="254"/>
      <c r="AX367" s="254"/>
      <c r="AY367" s="254"/>
      <c r="AZ367" s="254"/>
      <c r="BA367" s="254"/>
      <c r="BB367" s="254"/>
      <c r="BC367" s="254"/>
      <c r="BD367" s="254"/>
      <c r="BE367" s="254"/>
      <c r="BF367" s="254"/>
      <c r="BG367" s="254"/>
      <c r="BH367" s="254"/>
      <c r="BI367" s="254"/>
      <c r="BJ367" s="254"/>
      <c r="BK367" s="254"/>
      <c r="BL367" s="254"/>
      <c r="BM367" s="254"/>
      <c r="BN367" s="254"/>
      <c r="BO367" s="254"/>
      <c r="BP367" s="254"/>
      <c r="BQ367" s="254"/>
      <c r="BR367" s="254"/>
      <c r="BS367" s="254"/>
      <c r="BT367" s="254"/>
      <c r="BU367" s="254"/>
      <c r="BV367" s="254"/>
      <c r="BW367" s="254"/>
      <c r="BX367" s="254"/>
      <c r="BY367" s="254"/>
      <c r="BZ367" s="254"/>
      <c r="CA367" s="254"/>
      <c r="CB367" s="254"/>
      <c r="CC367" s="254"/>
      <c r="CD367" s="254"/>
      <c r="CE367" s="254"/>
      <c r="CF367" s="254"/>
      <c r="CG367" s="254"/>
      <c r="CH367" s="254"/>
      <c r="CI367" s="254"/>
      <c r="CJ367" s="254"/>
      <c r="CK367" s="254"/>
      <c r="CL367" s="254"/>
      <c r="CM367" s="254"/>
      <c r="CN367" s="254"/>
      <c r="CO367" s="254"/>
      <c r="CP367" s="254"/>
      <c r="CQ367" s="254"/>
      <c r="CR367" s="254"/>
      <c r="CS367" s="254"/>
      <c r="CT367" s="254"/>
      <c r="CU367" s="254"/>
      <c r="CV367" s="254"/>
      <c r="CW367" s="254"/>
      <c r="CX367" s="254"/>
      <c r="CY367" s="254"/>
      <c r="CZ367" s="254"/>
      <c r="DA367" s="254"/>
      <c r="DB367" s="254"/>
      <c r="DC367" s="254"/>
      <c r="DD367" s="254"/>
      <c r="DE367" s="254"/>
      <c r="DF367" s="254"/>
      <c r="DG367" s="254"/>
      <c r="DH367" s="254"/>
      <c r="DI367" s="254"/>
      <c r="DJ367" s="254"/>
      <c r="DK367" s="254"/>
      <c r="DL367" s="254"/>
      <c r="DM367" s="254"/>
      <c r="DN367" s="254"/>
      <c r="DO367" s="254"/>
      <c r="DP367" s="254"/>
      <c r="DQ367" s="254"/>
      <c r="DR367" s="254"/>
      <c r="DS367" s="254"/>
      <c r="DT367" s="254"/>
      <c r="DU367" s="254"/>
      <c r="DV367" s="254"/>
      <c r="DW367" s="254"/>
      <c r="DX367" s="254"/>
      <c r="DY367" s="254"/>
      <c r="DZ367" s="254"/>
      <c r="EA367" s="254"/>
      <c r="EB367" s="254"/>
      <c r="EC367" s="254"/>
      <c r="ED367" s="254"/>
      <c r="EE367" s="254"/>
      <c r="EF367" s="254"/>
      <c r="EG367" s="254"/>
      <c r="EH367" s="254"/>
      <c r="EI367" s="254"/>
      <c r="EJ367" s="254"/>
      <c r="EK367" s="254"/>
      <c r="EL367" s="254"/>
      <c r="EM367" s="254"/>
      <c r="EN367" s="254"/>
      <c r="EO367" s="254"/>
      <c r="EP367" s="254"/>
      <c r="EQ367" s="254"/>
      <c r="ER367" s="254"/>
      <c r="ES367" s="254"/>
      <c r="ET367" s="254"/>
      <c r="EU367" s="254"/>
      <c r="EV367" s="254"/>
      <c r="EW367" s="254"/>
      <c r="EX367" s="254"/>
      <c r="EY367" s="254"/>
      <c r="EZ367" s="254"/>
      <c r="FA367" s="254"/>
      <c r="FB367" s="254"/>
      <c r="FC367" s="254"/>
      <c r="FD367" s="254"/>
      <c r="FE367" s="254"/>
      <c r="FF367" s="254"/>
      <c r="FG367" s="254"/>
      <c r="FH367" s="254"/>
      <c r="FI367" s="254"/>
      <c r="FJ367" s="254"/>
      <c r="FK367" s="254"/>
      <c r="FL367" s="254"/>
      <c r="FM367" s="254"/>
      <c r="FN367" s="254"/>
      <c r="FO367" s="254"/>
      <c r="FP367" s="254"/>
      <c r="FQ367" s="254"/>
      <c r="FR367" s="254"/>
      <c r="FS367" s="254"/>
      <c r="FT367" s="254"/>
      <c r="FU367" s="254"/>
      <c r="FV367" s="254"/>
      <c r="FW367" s="254"/>
      <c r="FX367" s="254"/>
      <c r="FY367" s="254"/>
      <c r="FZ367" s="254"/>
      <c r="GA367" s="254"/>
      <c r="GB367" s="254"/>
      <c r="GC367" s="254"/>
      <c r="GD367" s="254"/>
      <c r="GE367" s="254"/>
      <c r="GF367" s="254"/>
      <c r="GG367" s="254"/>
      <c r="GH367" s="254"/>
      <c r="GI367" s="254"/>
      <c r="GJ367" s="254"/>
      <c r="GK367" s="254"/>
      <c r="GL367" s="254"/>
      <c r="GM367" s="254"/>
      <c r="GN367" s="254"/>
      <c r="GO367" s="254"/>
      <c r="GP367" s="254"/>
      <c r="GQ367" s="254"/>
      <c r="GR367" s="254"/>
      <c r="GS367" s="254"/>
      <c r="GT367" s="254"/>
      <c r="GU367" s="254"/>
      <c r="GV367" s="254"/>
      <c r="GW367" s="254"/>
      <c r="GX367" s="254"/>
      <c r="GY367" s="254"/>
      <c r="GZ367" s="254"/>
      <c r="HA367" s="254"/>
      <c r="HB367" s="254"/>
      <c r="HC367" s="254"/>
      <c r="HD367" s="254"/>
      <c r="HE367" s="254"/>
      <c r="HF367" s="254"/>
      <c r="HG367" s="254"/>
      <c r="HH367" s="254"/>
      <c r="HI367" s="254"/>
      <c r="HJ367" s="254"/>
      <c r="HK367" s="254"/>
      <c r="HL367" s="254"/>
      <c r="HM367" s="254"/>
      <c r="HN367" s="254"/>
      <c r="HO367" s="254"/>
      <c r="HP367" s="254"/>
      <c r="HQ367" s="254"/>
      <c r="HR367" s="254"/>
      <c r="HS367" s="254"/>
      <c r="HT367" s="254"/>
      <c r="HU367" s="254"/>
      <c r="HV367" s="254"/>
      <c r="HW367" s="254"/>
      <c r="HX367" s="254"/>
      <c r="HY367" s="254"/>
      <c r="HZ367" s="254"/>
      <c r="IA367" s="254"/>
      <c r="IB367" s="254"/>
      <c r="IC367" s="254"/>
      <c r="ID367" s="254"/>
      <c r="IE367" s="254"/>
      <c r="IF367" s="254"/>
      <c r="IG367" s="254"/>
      <c r="IH367" s="254"/>
      <c r="II367" s="254"/>
      <c r="IJ367" s="254"/>
      <c r="IK367" s="254"/>
      <c r="IL367" s="254"/>
      <c r="IM367" s="254"/>
      <c r="IN367" s="254"/>
      <c r="IO367" s="254"/>
      <c r="IP367" s="254"/>
      <c r="IQ367" s="254"/>
      <c r="IR367" s="254"/>
      <c r="IS367" s="254"/>
      <c r="IT367" s="254"/>
      <c r="IU367" s="254"/>
      <c r="IV367" s="254"/>
    </row>
    <row r="368" spans="1:256" s="240" customFormat="1">
      <c r="A368" s="265" t="s">
        <v>569</v>
      </c>
      <c r="B368" s="240">
        <v>4.0999999999999996</v>
      </c>
      <c r="C368" s="240">
        <v>4.7</v>
      </c>
      <c r="D368" s="240">
        <v>2</v>
      </c>
      <c r="E368" s="240">
        <v>1.3333333000000001</v>
      </c>
      <c r="F368" s="240">
        <v>1.1896018399999999</v>
      </c>
      <c r="G368" s="240">
        <v>16</v>
      </c>
      <c r="H368" s="265">
        <v>2</v>
      </c>
      <c r="I368" s="265"/>
      <c r="J368" s="268" t="s">
        <v>368</v>
      </c>
      <c r="K368" s="265">
        <f t="shared" ref="K368:Q368" si="45">AVERAGE(B385:B394)</f>
        <v>3.4055555555555554</v>
      </c>
      <c r="L368" s="265">
        <f t="shared" si="45"/>
        <v>5.8249999999999993</v>
      </c>
      <c r="M368" s="265">
        <f t="shared" si="45"/>
        <v>2.2999999999999998</v>
      </c>
      <c r="N368" s="265">
        <f t="shared" si="45"/>
        <v>1.3609222226999997</v>
      </c>
      <c r="O368" s="265">
        <f t="shared" si="45"/>
        <v>1.0481011979999999</v>
      </c>
      <c r="P368" s="265">
        <f t="shared" si="45"/>
        <v>16.899999999999999</v>
      </c>
      <c r="Q368" s="265">
        <f t="shared" si="45"/>
        <v>1.9</v>
      </c>
      <c r="R368" s="265"/>
      <c r="S368" s="265"/>
      <c r="T368" s="265"/>
      <c r="U368" s="265"/>
      <c r="V368" s="265"/>
      <c r="W368" s="265"/>
      <c r="X368" s="265"/>
      <c r="Y368" s="265"/>
      <c r="Z368" s="265"/>
      <c r="AA368" s="265"/>
      <c r="AB368" s="265"/>
      <c r="AC368" s="265"/>
      <c r="AD368" s="265"/>
      <c r="AE368" s="265"/>
      <c r="AF368" s="265"/>
      <c r="AG368" s="265"/>
      <c r="AH368" s="265"/>
      <c r="AI368" s="265"/>
      <c r="AJ368" s="265"/>
      <c r="AK368" s="265"/>
      <c r="AL368" s="265"/>
      <c r="AM368" s="265"/>
      <c r="AN368" s="265"/>
      <c r="AO368" s="265"/>
      <c r="AP368" s="265"/>
      <c r="AQ368" s="265"/>
      <c r="AR368" s="265"/>
      <c r="AS368" s="265"/>
      <c r="AT368" s="265"/>
      <c r="AU368" s="265"/>
      <c r="AV368" s="265"/>
      <c r="AW368" s="265"/>
      <c r="AX368" s="265"/>
      <c r="AY368" s="265"/>
      <c r="AZ368" s="265"/>
      <c r="BA368" s="265"/>
      <c r="BB368" s="265"/>
      <c r="BC368" s="265"/>
      <c r="BD368" s="265"/>
      <c r="BE368" s="265"/>
      <c r="BF368" s="265"/>
      <c r="BG368" s="265"/>
      <c r="BH368" s="265"/>
      <c r="BI368" s="265"/>
      <c r="BJ368" s="265"/>
      <c r="BK368" s="265"/>
      <c r="BL368" s="265"/>
      <c r="BM368" s="265"/>
      <c r="BN368" s="265"/>
      <c r="BO368" s="265"/>
      <c r="BP368" s="265"/>
      <c r="BQ368" s="265"/>
      <c r="BR368" s="265"/>
      <c r="BS368" s="265"/>
      <c r="BT368" s="265"/>
      <c r="BU368" s="265"/>
      <c r="BV368" s="265"/>
      <c r="BW368" s="265"/>
      <c r="BX368" s="265"/>
      <c r="BY368" s="265"/>
      <c r="BZ368" s="265"/>
      <c r="CA368" s="265"/>
      <c r="CB368" s="265"/>
      <c r="CC368" s="265"/>
      <c r="CD368" s="265"/>
      <c r="CE368" s="265"/>
      <c r="CF368" s="265"/>
      <c r="CG368" s="265"/>
      <c r="CH368" s="265"/>
      <c r="CI368" s="265"/>
      <c r="CJ368" s="265"/>
      <c r="CK368" s="265"/>
      <c r="CL368" s="265"/>
      <c r="CM368" s="265"/>
      <c r="CN368" s="265"/>
      <c r="CO368" s="265"/>
      <c r="CP368" s="265"/>
      <c r="CQ368" s="265"/>
      <c r="CR368" s="265"/>
      <c r="CS368" s="265"/>
      <c r="CT368" s="265"/>
      <c r="CU368" s="265"/>
      <c r="CV368" s="265"/>
      <c r="CW368" s="265"/>
      <c r="CX368" s="265"/>
      <c r="CY368" s="265"/>
      <c r="CZ368" s="265"/>
      <c r="DA368" s="265"/>
      <c r="DB368" s="265"/>
      <c r="DC368" s="265"/>
      <c r="DD368" s="265"/>
      <c r="DE368" s="265"/>
      <c r="DF368" s="265"/>
      <c r="DG368" s="265"/>
      <c r="DH368" s="265"/>
      <c r="DI368" s="265"/>
      <c r="DJ368" s="265"/>
      <c r="DK368" s="265"/>
      <c r="DL368" s="265"/>
      <c r="DM368" s="265"/>
      <c r="DN368" s="265"/>
      <c r="DO368" s="265"/>
      <c r="DP368" s="265"/>
      <c r="DQ368" s="265"/>
      <c r="DR368" s="265"/>
      <c r="DS368" s="265"/>
      <c r="DT368" s="265"/>
      <c r="DU368" s="265"/>
      <c r="DV368" s="265"/>
      <c r="DW368" s="265"/>
      <c r="DX368" s="265"/>
      <c r="DY368" s="265"/>
      <c r="DZ368" s="265"/>
      <c r="EA368" s="265"/>
      <c r="EB368" s="265"/>
      <c r="EC368" s="265"/>
      <c r="ED368" s="265"/>
      <c r="EE368" s="265"/>
      <c r="EF368" s="265"/>
      <c r="EG368" s="265"/>
      <c r="EH368" s="265"/>
      <c r="EI368" s="265"/>
      <c r="EJ368" s="265"/>
      <c r="EK368" s="265"/>
      <c r="EL368" s="265"/>
      <c r="EM368" s="265"/>
      <c r="EN368" s="265"/>
      <c r="EO368" s="265"/>
      <c r="EP368" s="265"/>
      <c r="EQ368" s="265"/>
      <c r="ER368" s="265"/>
      <c r="ES368" s="265"/>
      <c r="ET368" s="265"/>
      <c r="EU368" s="265"/>
      <c r="EV368" s="265"/>
      <c r="EW368" s="265"/>
      <c r="EX368" s="265"/>
      <c r="EY368" s="265"/>
      <c r="EZ368" s="265"/>
      <c r="FA368" s="265"/>
      <c r="FB368" s="265"/>
      <c r="FC368" s="265"/>
      <c r="FD368" s="265"/>
      <c r="FE368" s="265"/>
      <c r="FF368" s="265"/>
      <c r="FG368" s="265"/>
      <c r="FH368" s="265"/>
      <c r="FI368" s="265"/>
      <c r="FJ368" s="265"/>
      <c r="FK368" s="265"/>
      <c r="FL368" s="265"/>
      <c r="FM368" s="265"/>
      <c r="FN368" s="265"/>
      <c r="FO368" s="265"/>
      <c r="FP368" s="265"/>
      <c r="FQ368" s="265"/>
      <c r="FR368" s="265"/>
      <c r="FS368" s="265"/>
      <c r="FT368" s="265"/>
      <c r="FU368" s="265"/>
      <c r="FV368" s="265"/>
      <c r="FW368" s="265"/>
      <c r="FX368" s="265"/>
      <c r="FY368" s="265"/>
      <c r="FZ368" s="265"/>
      <c r="GA368" s="265"/>
      <c r="GB368" s="265"/>
      <c r="GC368" s="265"/>
      <c r="GD368" s="265"/>
      <c r="GE368" s="265"/>
      <c r="GF368" s="265"/>
      <c r="GG368" s="265"/>
      <c r="GH368" s="265"/>
      <c r="GI368" s="265"/>
      <c r="GJ368" s="265"/>
      <c r="GK368" s="265"/>
      <c r="GL368" s="265"/>
      <c r="GM368" s="265"/>
      <c r="GN368" s="265"/>
      <c r="GO368" s="265"/>
      <c r="GP368" s="265"/>
      <c r="GQ368" s="265"/>
      <c r="GR368" s="265"/>
      <c r="GS368" s="265"/>
      <c r="GT368" s="265"/>
      <c r="GU368" s="265"/>
      <c r="GV368" s="265"/>
      <c r="GW368" s="265"/>
      <c r="GX368" s="265"/>
      <c r="GY368" s="265"/>
      <c r="GZ368" s="265"/>
      <c r="HA368" s="265"/>
      <c r="HB368" s="265"/>
      <c r="HC368" s="265"/>
      <c r="HD368" s="265"/>
      <c r="HE368" s="265"/>
      <c r="HF368" s="265"/>
      <c r="HG368" s="265"/>
      <c r="HH368" s="265"/>
      <c r="HI368" s="265"/>
      <c r="HJ368" s="265"/>
      <c r="HK368" s="265"/>
      <c r="HL368" s="265"/>
      <c r="HM368" s="265"/>
      <c r="HN368" s="265"/>
      <c r="HO368" s="265"/>
      <c r="HP368" s="265"/>
      <c r="HQ368" s="265"/>
      <c r="HR368" s="265"/>
      <c r="HS368" s="265"/>
      <c r="HT368" s="265"/>
      <c r="HU368" s="265"/>
      <c r="HV368" s="265"/>
      <c r="HW368" s="265"/>
      <c r="HX368" s="265"/>
      <c r="HY368" s="265"/>
      <c r="HZ368" s="265"/>
      <c r="IA368" s="265"/>
      <c r="IB368" s="265"/>
      <c r="IC368" s="265"/>
      <c r="ID368" s="265"/>
      <c r="IE368" s="265"/>
      <c r="IF368" s="265"/>
      <c r="IG368" s="265"/>
      <c r="IH368" s="265"/>
      <c r="II368" s="265"/>
      <c r="IJ368" s="265"/>
      <c r="IK368" s="265"/>
      <c r="IL368" s="265"/>
      <c r="IM368" s="265"/>
      <c r="IN368" s="265"/>
      <c r="IO368" s="265"/>
      <c r="IP368" s="265"/>
      <c r="IQ368" s="265"/>
      <c r="IR368" s="265"/>
      <c r="IS368" s="265"/>
      <c r="IT368" s="265"/>
      <c r="IU368" s="265"/>
      <c r="IV368" s="265"/>
    </row>
    <row r="369" spans="1:256" s="240" customFormat="1">
      <c r="A369" s="265" t="s">
        <v>569</v>
      </c>
      <c r="B369" s="240">
        <v>0.5</v>
      </c>
      <c r="C369" s="240">
        <v>3</v>
      </c>
      <c r="D369" s="240">
        <v>2</v>
      </c>
      <c r="E369" s="240">
        <v>1.4444444439999999</v>
      </c>
      <c r="F369" s="240">
        <v>1.0482123999999999</v>
      </c>
      <c r="G369" s="240">
        <v>20</v>
      </c>
      <c r="H369" s="265">
        <v>5</v>
      </c>
      <c r="I369" s="265"/>
      <c r="J369" s="272" t="s">
        <v>367</v>
      </c>
      <c r="K369" s="265">
        <f t="shared" ref="K369:Q369" si="46">AVERAGE(B395:B407)</f>
        <v>2.8475000000000001</v>
      </c>
      <c r="L369" s="265">
        <f t="shared" si="46"/>
        <v>5.1636363636363631</v>
      </c>
      <c r="M369" s="265">
        <f t="shared" si="46"/>
        <v>2.5384615384615383</v>
      </c>
      <c r="N369" s="265">
        <f t="shared" si="46"/>
        <v>1.2680341884615385</v>
      </c>
      <c r="O369" s="265">
        <f t="shared" si="46"/>
        <v>1.4643359372727269</v>
      </c>
      <c r="P369" s="265">
        <f t="shared" si="46"/>
        <v>16.307692307692307</v>
      </c>
      <c r="Q369" s="265">
        <f t="shared" si="46"/>
        <v>2.2307692307692308</v>
      </c>
      <c r="R369" s="265"/>
      <c r="S369" s="265"/>
      <c r="T369" s="265"/>
      <c r="U369" s="265"/>
      <c r="V369" s="265"/>
      <c r="W369" s="265"/>
      <c r="X369" s="265"/>
      <c r="Y369" s="265"/>
      <c r="Z369" s="265"/>
      <c r="AA369" s="265"/>
      <c r="AB369" s="265"/>
      <c r="AC369" s="265"/>
      <c r="AD369" s="265"/>
      <c r="AE369" s="265"/>
      <c r="AF369" s="265"/>
      <c r="AG369" s="265"/>
      <c r="AH369" s="265"/>
      <c r="AI369" s="265"/>
      <c r="AJ369" s="265"/>
      <c r="AK369" s="265"/>
      <c r="AL369" s="265"/>
      <c r="AM369" s="265"/>
      <c r="AN369" s="265"/>
      <c r="AO369" s="265"/>
      <c r="AP369" s="265"/>
      <c r="AQ369" s="265"/>
      <c r="AR369" s="265"/>
      <c r="AS369" s="265"/>
      <c r="AT369" s="265"/>
      <c r="AU369" s="265"/>
      <c r="AV369" s="265"/>
      <c r="AW369" s="265"/>
      <c r="AX369" s="265"/>
      <c r="AY369" s="265"/>
      <c r="AZ369" s="265"/>
      <c r="BA369" s="265"/>
      <c r="BB369" s="265"/>
      <c r="BC369" s="265"/>
      <c r="BD369" s="265"/>
      <c r="BE369" s="265"/>
      <c r="BF369" s="265"/>
      <c r="BG369" s="265"/>
      <c r="BH369" s="265"/>
      <c r="BI369" s="265"/>
      <c r="BJ369" s="265"/>
      <c r="BK369" s="265"/>
      <c r="BL369" s="265"/>
      <c r="BM369" s="265"/>
      <c r="BN369" s="265"/>
      <c r="BO369" s="265"/>
      <c r="BP369" s="265"/>
      <c r="BQ369" s="265"/>
      <c r="BR369" s="265"/>
      <c r="BS369" s="265"/>
      <c r="BT369" s="265"/>
      <c r="BU369" s="265"/>
      <c r="BV369" s="265"/>
      <c r="BW369" s="265"/>
      <c r="BX369" s="265"/>
      <c r="BY369" s="265"/>
      <c r="BZ369" s="265"/>
      <c r="CA369" s="265"/>
      <c r="CB369" s="265"/>
      <c r="CC369" s="265"/>
      <c r="CD369" s="265"/>
      <c r="CE369" s="265"/>
      <c r="CF369" s="265"/>
      <c r="CG369" s="265"/>
      <c r="CH369" s="265"/>
      <c r="CI369" s="265"/>
      <c r="CJ369" s="265"/>
      <c r="CK369" s="265"/>
      <c r="CL369" s="265"/>
      <c r="CM369" s="265"/>
      <c r="CN369" s="265"/>
      <c r="CO369" s="265"/>
      <c r="CP369" s="265"/>
      <c r="CQ369" s="265"/>
      <c r="CR369" s="265"/>
      <c r="CS369" s="265"/>
      <c r="CT369" s="265"/>
      <c r="CU369" s="265"/>
      <c r="CV369" s="265"/>
      <c r="CW369" s="265"/>
      <c r="CX369" s="265"/>
      <c r="CY369" s="265"/>
      <c r="CZ369" s="265"/>
      <c r="DA369" s="265"/>
      <c r="DB369" s="265"/>
      <c r="DC369" s="265"/>
      <c r="DD369" s="265"/>
      <c r="DE369" s="265"/>
      <c r="DF369" s="265"/>
      <c r="DG369" s="265"/>
      <c r="DH369" s="265"/>
      <c r="DI369" s="265"/>
      <c r="DJ369" s="265"/>
      <c r="DK369" s="265"/>
      <c r="DL369" s="265"/>
      <c r="DM369" s="265"/>
      <c r="DN369" s="265"/>
      <c r="DO369" s="265"/>
      <c r="DP369" s="265"/>
      <c r="DQ369" s="265"/>
      <c r="DR369" s="265"/>
      <c r="DS369" s="265"/>
      <c r="DT369" s="265"/>
      <c r="DU369" s="265"/>
      <c r="DV369" s="265"/>
      <c r="DW369" s="265"/>
      <c r="DX369" s="265"/>
      <c r="DY369" s="265"/>
      <c r="DZ369" s="265"/>
      <c r="EA369" s="265"/>
      <c r="EB369" s="265"/>
      <c r="EC369" s="265"/>
      <c r="ED369" s="265"/>
      <c r="EE369" s="265"/>
      <c r="EF369" s="265"/>
      <c r="EG369" s="265"/>
      <c r="EH369" s="265"/>
      <c r="EI369" s="265"/>
      <c r="EJ369" s="265"/>
      <c r="EK369" s="265"/>
      <c r="EL369" s="265"/>
      <c r="EM369" s="265"/>
      <c r="EN369" s="265"/>
      <c r="EO369" s="265"/>
      <c r="EP369" s="265"/>
      <c r="EQ369" s="265"/>
      <c r="ER369" s="265"/>
      <c r="ES369" s="265"/>
      <c r="ET369" s="265"/>
      <c r="EU369" s="265"/>
      <c r="EV369" s="265"/>
      <c r="EW369" s="265"/>
      <c r="EX369" s="265"/>
      <c r="EY369" s="265"/>
      <c r="EZ369" s="265"/>
      <c r="FA369" s="265"/>
      <c r="FB369" s="265"/>
      <c r="FC369" s="265"/>
      <c r="FD369" s="265"/>
      <c r="FE369" s="265"/>
      <c r="FF369" s="265"/>
      <c r="FG369" s="265"/>
      <c r="FH369" s="265"/>
      <c r="FI369" s="265"/>
      <c r="FJ369" s="265"/>
      <c r="FK369" s="265"/>
      <c r="FL369" s="265"/>
      <c r="FM369" s="265"/>
      <c r="FN369" s="265"/>
      <c r="FO369" s="265"/>
      <c r="FP369" s="265"/>
      <c r="FQ369" s="265"/>
      <c r="FR369" s="265"/>
      <c r="FS369" s="265"/>
      <c r="FT369" s="265"/>
      <c r="FU369" s="265"/>
      <c r="FV369" s="265"/>
      <c r="FW369" s="265"/>
      <c r="FX369" s="265"/>
      <c r="FY369" s="265"/>
      <c r="FZ369" s="265"/>
      <c r="GA369" s="265"/>
      <c r="GB369" s="265"/>
      <c r="GC369" s="265"/>
      <c r="GD369" s="265"/>
      <c r="GE369" s="265"/>
      <c r="GF369" s="265"/>
      <c r="GG369" s="265"/>
      <c r="GH369" s="265"/>
      <c r="GI369" s="265"/>
      <c r="GJ369" s="265"/>
      <c r="GK369" s="265"/>
      <c r="GL369" s="265"/>
      <c r="GM369" s="265"/>
      <c r="GN369" s="265"/>
      <c r="GO369" s="265"/>
      <c r="GP369" s="265"/>
      <c r="GQ369" s="265"/>
      <c r="GR369" s="265"/>
      <c r="GS369" s="265"/>
      <c r="GT369" s="265"/>
      <c r="GU369" s="265"/>
      <c r="GV369" s="265"/>
      <c r="GW369" s="265"/>
      <c r="GX369" s="265"/>
      <c r="GY369" s="265"/>
      <c r="GZ369" s="265"/>
      <c r="HA369" s="265"/>
      <c r="HB369" s="265"/>
      <c r="HC369" s="265"/>
      <c r="HD369" s="265"/>
      <c r="HE369" s="265"/>
      <c r="HF369" s="265"/>
      <c r="HG369" s="265"/>
      <c r="HH369" s="265"/>
      <c r="HI369" s="265"/>
      <c r="HJ369" s="265"/>
      <c r="HK369" s="265"/>
      <c r="HL369" s="265"/>
      <c r="HM369" s="265"/>
      <c r="HN369" s="265"/>
      <c r="HO369" s="265"/>
      <c r="HP369" s="265"/>
      <c r="HQ369" s="265"/>
      <c r="HR369" s="265"/>
      <c r="HS369" s="265"/>
      <c r="HT369" s="265"/>
      <c r="HU369" s="265"/>
      <c r="HV369" s="265"/>
      <c r="HW369" s="265"/>
      <c r="HX369" s="265"/>
      <c r="HY369" s="265"/>
      <c r="HZ369" s="265"/>
      <c r="IA369" s="265"/>
      <c r="IB369" s="265"/>
      <c r="IC369" s="265"/>
      <c r="ID369" s="265"/>
      <c r="IE369" s="265"/>
      <c r="IF369" s="265"/>
      <c r="IG369" s="265"/>
      <c r="IH369" s="265"/>
      <c r="II369" s="265"/>
      <c r="IJ369" s="265"/>
      <c r="IK369" s="265"/>
      <c r="IL369" s="265"/>
      <c r="IM369" s="265"/>
      <c r="IN369" s="265"/>
      <c r="IO369" s="265"/>
      <c r="IP369" s="265"/>
      <c r="IQ369" s="265"/>
      <c r="IR369" s="265"/>
      <c r="IS369" s="265"/>
      <c r="IT369" s="265"/>
      <c r="IU369" s="265"/>
      <c r="IV369" s="265"/>
    </row>
    <row r="370" spans="1:256" s="240" customFormat="1">
      <c r="A370" s="265" t="s">
        <v>569</v>
      </c>
      <c r="B370" s="240">
        <v>2.52</v>
      </c>
      <c r="C370" s="240">
        <v>3.35</v>
      </c>
      <c r="D370" s="240">
        <v>3</v>
      </c>
      <c r="E370" s="240">
        <v>1.2811111100000001</v>
      </c>
      <c r="F370" s="240">
        <v>2.6789258999999999</v>
      </c>
      <c r="G370" s="240">
        <v>13</v>
      </c>
      <c r="H370" s="265">
        <v>3</v>
      </c>
      <c r="I370" s="265"/>
      <c r="J370" s="82" t="s">
        <v>538</v>
      </c>
      <c r="K370" s="63">
        <v>2.71</v>
      </c>
      <c r="L370" s="63">
        <v>2.71</v>
      </c>
      <c r="M370" s="63">
        <v>1</v>
      </c>
      <c r="N370" s="63">
        <v>1.02</v>
      </c>
      <c r="O370" s="63" t="s">
        <v>18</v>
      </c>
      <c r="P370" s="63">
        <v>5</v>
      </c>
      <c r="Q370" s="82">
        <v>3</v>
      </c>
      <c r="R370" s="265"/>
      <c r="S370" s="265"/>
      <c r="T370" s="265"/>
      <c r="U370" s="265"/>
      <c r="V370" s="265"/>
      <c r="W370" s="265"/>
      <c r="X370" s="265"/>
      <c r="Y370" s="265"/>
      <c r="Z370" s="265"/>
      <c r="AA370" s="265"/>
      <c r="AB370" s="265"/>
      <c r="AC370" s="265"/>
      <c r="AD370" s="265"/>
      <c r="AE370" s="265"/>
      <c r="AF370" s="265"/>
      <c r="AG370" s="265"/>
      <c r="AH370" s="265"/>
      <c r="AI370" s="265"/>
      <c r="AJ370" s="265"/>
      <c r="AK370" s="265"/>
      <c r="AL370" s="265"/>
      <c r="AM370" s="265"/>
      <c r="AN370" s="265"/>
      <c r="AO370" s="265"/>
      <c r="AP370" s="265"/>
      <c r="AQ370" s="265"/>
      <c r="AR370" s="265"/>
      <c r="AS370" s="265"/>
      <c r="AT370" s="265"/>
      <c r="AU370" s="265"/>
      <c r="AV370" s="265"/>
      <c r="AW370" s="265"/>
      <c r="AX370" s="265"/>
      <c r="AY370" s="265"/>
      <c r="AZ370" s="265"/>
      <c r="BA370" s="265"/>
      <c r="BB370" s="265"/>
      <c r="BC370" s="265"/>
      <c r="BD370" s="265"/>
      <c r="BE370" s="265"/>
      <c r="BF370" s="265"/>
      <c r="BG370" s="265"/>
      <c r="BH370" s="265"/>
      <c r="BI370" s="265"/>
      <c r="BJ370" s="265"/>
      <c r="BK370" s="265"/>
      <c r="BL370" s="265"/>
      <c r="BM370" s="265"/>
      <c r="BN370" s="265"/>
      <c r="BO370" s="265"/>
      <c r="BP370" s="265"/>
      <c r="BQ370" s="265"/>
      <c r="BR370" s="265"/>
      <c r="BS370" s="265"/>
      <c r="BT370" s="265"/>
      <c r="BU370" s="265"/>
      <c r="BV370" s="265"/>
      <c r="BW370" s="265"/>
      <c r="BX370" s="265"/>
      <c r="BY370" s="265"/>
      <c r="BZ370" s="265"/>
      <c r="CA370" s="265"/>
      <c r="CB370" s="265"/>
      <c r="CC370" s="265"/>
      <c r="CD370" s="265"/>
      <c r="CE370" s="265"/>
      <c r="CF370" s="265"/>
      <c r="CG370" s="265"/>
      <c r="CH370" s="265"/>
      <c r="CI370" s="265"/>
      <c r="CJ370" s="265"/>
      <c r="CK370" s="265"/>
      <c r="CL370" s="265"/>
      <c r="CM370" s="265"/>
      <c r="CN370" s="265"/>
      <c r="CO370" s="265"/>
      <c r="CP370" s="265"/>
      <c r="CQ370" s="265"/>
      <c r="CR370" s="265"/>
      <c r="CS370" s="265"/>
      <c r="CT370" s="265"/>
      <c r="CU370" s="265"/>
      <c r="CV370" s="265"/>
      <c r="CW370" s="265"/>
      <c r="CX370" s="265"/>
      <c r="CY370" s="265"/>
      <c r="CZ370" s="265"/>
      <c r="DA370" s="265"/>
      <c r="DB370" s="265"/>
      <c r="DC370" s="265"/>
      <c r="DD370" s="265"/>
      <c r="DE370" s="265"/>
      <c r="DF370" s="265"/>
      <c r="DG370" s="265"/>
      <c r="DH370" s="265"/>
      <c r="DI370" s="265"/>
      <c r="DJ370" s="265"/>
      <c r="DK370" s="265"/>
      <c r="DL370" s="265"/>
      <c r="DM370" s="265"/>
      <c r="DN370" s="265"/>
      <c r="DO370" s="265"/>
      <c r="DP370" s="265"/>
      <c r="DQ370" s="265"/>
      <c r="DR370" s="265"/>
      <c r="DS370" s="265"/>
      <c r="DT370" s="265"/>
      <c r="DU370" s="265"/>
      <c r="DV370" s="265"/>
      <c r="DW370" s="265"/>
      <c r="DX370" s="265"/>
      <c r="DY370" s="265"/>
      <c r="DZ370" s="265"/>
      <c r="EA370" s="265"/>
      <c r="EB370" s="265"/>
      <c r="EC370" s="265"/>
      <c r="ED370" s="265"/>
      <c r="EE370" s="265"/>
      <c r="EF370" s="265"/>
      <c r="EG370" s="265"/>
      <c r="EH370" s="265"/>
      <c r="EI370" s="265"/>
      <c r="EJ370" s="265"/>
      <c r="EK370" s="265"/>
      <c r="EL370" s="265"/>
      <c r="EM370" s="265"/>
      <c r="EN370" s="265"/>
      <c r="EO370" s="265"/>
      <c r="EP370" s="265"/>
      <c r="EQ370" s="265"/>
      <c r="ER370" s="265"/>
      <c r="ES370" s="265"/>
      <c r="ET370" s="265"/>
      <c r="EU370" s="265"/>
      <c r="EV370" s="265"/>
      <c r="EW370" s="265"/>
      <c r="EX370" s="265"/>
      <c r="EY370" s="265"/>
      <c r="EZ370" s="265"/>
      <c r="FA370" s="265"/>
      <c r="FB370" s="265"/>
      <c r="FC370" s="265"/>
      <c r="FD370" s="265"/>
      <c r="FE370" s="265"/>
      <c r="FF370" s="265"/>
      <c r="FG370" s="265"/>
      <c r="FH370" s="265"/>
      <c r="FI370" s="265"/>
      <c r="FJ370" s="265"/>
      <c r="FK370" s="265"/>
      <c r="FL370" s="265"/>
      <c r="FM370" s="265"/>
      <c r="FN370" s="265"/>
      <c r="FO370" s="265"/>
      <c r="FP370" s="265"/>
      <c r="FQ370" s="265"/>
      <c r="FR370" s="265"/>
      <c r="FS370" s="265"/>
      <c r="FT370" s="265"/>
      <c r="FU370" s="265"/>
      <c r="FV370" s="265"/>
      <c r="FW370" s="265"/>
      <c r="FX370" s="265"/>
      <c r="FY370" s="265"/>
      <c r="FZ370" s="265"/>
      <c r="GA370" s="265"/>
      <c r="GB370" s="265"/>
      <c r="GC370" s="265"/>
      <c r="GD370" s="265"/>
      <c r="GE370" s="265"/>
      <c r="GF370" s="265"/>
      <c r="GG370" s="265"/>
      <c r="GH370" s="265"/>
      <c r="GI370" s="265"/>
      <c r="GJ370" s="265"/>
      <c r="GK370" s="265"/>
      <c r="GL370" s="265"/>
      <c r="GM370" s="265"/>
      <c r="GN370" s="265"/>
      <c r="GO370" s="265"/>
      <c r="GP370" s="265"/>
      <c r="GQ370" s="265"/>
      <c r="GR370" s="265"/>
      <c r="GS370" s="265"/>
      <c r="GT370" s="265"/>
      <c r="GU370" s="265"/>
      <c r="GV370" s="265"/>
      <c r="GW370" s="265"/>
      <c r="GX370" s="265"/>
      <c r="GY370" s="265"/>
      <c r="GZ370" s="265"/>
      <c r="HA370" s="265"/>
      <c r="HB370" s="265"/>
      <c r="HC370" s="265"/>
      <c r="HD370" s="265"/>
      <c r="HE370" s="265"/>
      <c r="HF370" s="265"/>
      <c r="HG370" s="265"/>
      <c r="HH370" s="265"/>
      <c r="HI370" s="265"/>
      <c r="HJ370" s="265"/>
      <c r="HK370" s="265"/>
      <c r="HL370" s="265"/>
      <c r="HM370" s="265"/>
      <c r="HN370" s="265"/>
      <c r="HO370" s="265"/>
      <c r="HP370" s="265"/>
      <c r="HQ370" s="265"/>
      <c r="HR370" s="265"/>
      <c r="HS370" s="265"/>
      <c r="HT370" s="265"/>
      <c r="HU370" s="265"/>
      <c r="HV370" s="265"/>
      <c r="HW370" s="265"/>
      <c r="HX370" s="265"/>
      <c r="HY370" s="265"/>
      <c r="HZ370" s="265"/>
      <c r="IA370" s="265"/>
      <c r="IB370" s="265"/>
      <c r="IC370" s="265"/>
      <c r="ID370" s="265"/>
      <c r="IE370" s="265"/>
      <c r="IF370" s="265"/>
      <c r="IG370" s="265"/>
      <c r="IH370" s="265"/>
      <c r="II370" s="265"/>
      <c r="IJ370" s="265"/>
      <c r="IK370" s="265"/>
      <c r="IL370" s="265"/>
      <c r="IM370" s="265"/>
      <c r="IN370" s="265"/>
      <c r="IO370" s="265"/>
      <c r="IP370" s="265"/>
      <c r="IQ370" s="265"/>
      <c r="IR370" s="265"/>
      <c r="IS370" s="265"/>
      <c r="IT370" s="265"/>
      <c r="IU370" s="265"/>
      <c r="IV370" s="265"/>
    </row>
    <row r="371" spans="1:256" s="240" customFormat="1">
      <c r="A371" s="265" t="s">
        <v>569</v>
      </c>
      <c r="B371" s="240">
        <v>0.3</v>
      </c>
      <c r="C371" s="240">
        <v>2.4</v>
      </c>
      <c r="D371" s="240">
        <v>3</v>
      </c>
      <c r="E371" s="240">
        <v>1.25</v>
      </c>
      <c r="F371" s="240">
        <v>1.6422535700000001</v>
      </c>
      <c r="G371" s="240">
        <v>14</v>
      </c>
      <c r="H371" s="265">
        <v>3</v>
      </c>
      <c r="I371" s="265"/>
      <c r="J371" s="265"/>
      <c r="K371" s="265"/>
      <c r="L371" s="265"/>
      <c r="M371" s="265"/>
      <c r="N371" s="265"/>
      <c r="O371" s="265"/>
      <c r="P371" s="265"/>
      <c r="Q371" s="265"/>
      <c r="R371" s="265"/>
      <c r="S371" s="265"/>
      <c r="T371" s="265"/>
      <c r="U371" s="265"/>
      <c r="V371" s="265"/>
      <c r="W371" s="265"/>
      <c r="X371" s="265"/>
      <c r="Y371" s="265"/>
      <c r="Z371" s="265"/>
      <c r="AA371" s="265"/>
      <c r="AB371" s="265"/>
      <c r="AC371" s="265"/>
      <c r="AD371" s="265"/>
      <c r="AE371" s="265"/>
      <c r="AF371" s="265"/>
      <c r="AG371" s="265"/>
      <c r="AH371" s="265"/>
      <c r="AI371" s="265"/>
      <c r="AJ371" s="265"/>
      <c r="AK371" s="265"/>
      <c r="AL371" s="265"/>
      <c r="AM371" s="265"/>
      <c r="AN371" s="265"/>
      <c r="AO371" s="265"/>
      <c r="AP371" s="265"/>
      <c r="AQ371" s="265"/>
      <c r="AR371" s="265"/>
      <c r="AS371" s="265"/>
      <c r="AT371" s="265"/>
      <c r="AU371" s="265"/>
      <c r="AV371" s="265"/>
      <c r="AW371" s="265"/>
      <c r="AX371" s="265"/>
      <c r="AY371" s="265"/>
      <c r="AZ371" s="265"/>
      <c r="BA371" s="265"/>
      <c r="BB371" s="265"/>
      <c r="BC371" s="265"/>
      <c r="BD371" s="265"/>
      <c r="BE371" s="265"/>
      <c r="BF371" s="265"/>
      <c r="BG371" s="265"/>
      <c r="BH371" s="265"/>
      <c r="BI371" s="265"/>
      <c r="BJ371" s="265"/>
      <c r="BK371" s="265"/>
      <c r="BL371" s="265"/>
      <c r="BM371" s="265"/>
      <c r="BN371" s="265"/>
      <c r="BO371" s="265"/>
      <c r="BP371" s="265"/>
      <c r="BQ371" s="265"/>
      <c r="BR371" s="265"/>
      <c r="BS371" s="265"/>
      <c r="BT371" s="265"/>
      <c r="BU371" s="265"/>
      <c r="BV371" s="265"/>
      <c r="BW371" s="265"/>
      <c r="BX371" s="265"/>
      <c r="BY371" s="265"/>
      <c r="BZ371" s="265"/>
      <c r="CA371" s="265"/>
      <c r="CB371" s="265"/>
      <c r="CC371" s="265"/>
      <c r="CD371" s="265"/>
      <c r="CE371" s="265"/>
      <c r="CF371" s="265"/>
      <c r="CG371" s="265"/>
      <c r="CH371" s="265"/>
      <c r="CI371" s="265"/>
      <c r="CJ371" s="265"/>
      <c r="CK371" s="265"/>
      <c r="CL371" s="265"/>
      <c r="CM371" s="265"/>
      <c r="CN371" s="265"/>
      <c r="CO371" s="265"/>
      <c r="CP371" s="265"/>
      <c r="CQ371" s="265"/>
      <c r="CR371" s="265"/>
      <c r="CS371" s="265"/>
      <c r="CT371" s="265"/>
      <c r="CU371" s="265"/>
      <c r="CV371" s="265"/>
      <c r="CW371" s="265"/>
      <c r="CX371" s="265"/>
      <c r="CY371" s="265"/>
      <c r="CZ371" s="265"/>
      <c r="DA371" s="265"/>
      <c r="DB371" s="265"/>
      <c r="DC371" s="265"/>
      <c r="DD371" s="265"/>
      <c r="DE371" s="265"/>
      <c r="DF371" s="265"/>
      <c r="DG371" s="265"/>
      <c r="DH371" s="265"/>
      <c r="DI371" s="265"/>
      <c r="DJ371" s="265"/>
      <c r="DK371" s="265"/>
      <c r="DL371" s="265"/>
      <c r="DM371" s="265"/>
      <c r="DN371" s="265"/>
      <c r="DO371" s="265"/>
      <c r="DP371" s="265"/>
      <c r="DQ371" s="265"/>
      <c r="DR371" s="265"/>
      <c r="DS371" s="265"/>
      <c r="DT371" s="265"/>
      <c r="DU371" s="265"/>
      <c r="DV371" s="265"/>
      <c r="DW371" s="265"/>
      <c r="DX371" s="265"/>
      <c r="DY371" s="265"/>
      <c r="DZ371" s="265"/>
      <c r="EA371" s="265"/>
      <c r="EB371" s="265"/>
      <c r="EC371" s="265"/>
      <c r="ED371" s="265"/>
      <c r="EE371" s="265"/>
      <c r="EF371" s="265"/>
      <c r="EG371" s="265"/>
      <c r="EH371" s="265"/>
      <c r="EI371" s="265"/>
      <c r="EJ371" s="265"/>
      <c r="EK371" s="265"/>
      <c r="EL371" s="265"/>
      <c r="EM371" s="265"/>
      <c r="EN371" s="265"/>
      <c r="EO371" s="265"/>
      <c r="EP371" s="265"/>
      <c r="EQ371" s="265"/>
      <c r="ER371" s="265"/>
      <c r="ES371" s="265"/>
      <c r="ET371" s="265"/>
      <c r="EU371" s="265"/>
      <c r="EV371" s="265"/>
      <c r="EW371" s="265"/>
      <c r="EX371" s="265"/>
      <c r="EY371" s="265"/>
      <c r="EZ371" s="265"/>
      <c r="FA371" s="265"/>
      <c r="FB371" s="265"/>
      <c r="FC371" s="265"/>
      <c r="FD371" s="265"/>
      <c r="FE371" s="265"/>
      <c r="FF371" s="265"/>
      <c r="FG371" s="265"/>
      <c r="FH371" s="265"/>
      <c r="FI371" s="265"/>
      <c r="FJ371" s="265"/>
      <c r="FK371" s="265"/>
      <c r="FL371" s="265"/>
      <c r="FM371" s="265"/>
      <c r="FN371" s="265"/>
      <c r="FO371" s="265"/>
      <c r="FP371" s="265"/>
      <c r="FQ371" s="265"/>
      <c r="FR371" s="265"/>
      <c r="FS371" s="265"/>
      <c r="FT371" s="265"/>
      <c r="FU371" s="265"/>
      <c r="FV371" s="265"/>
      <c r="FW371" s="265"/>
      <c r="FX371" s="265"/>
      <c r="FY371" s="265"/>
      <c r="FZ371" s="265"/>
      <c r="GA371" s="265"/>
      <c r="GB371" s="265"/>
      <c r="GC371" s="265"/>
      <c r="GD371" s="265"/>
      <c r="GE371" s="265"/>
      <c r="GF371" s="265"/>
      <c r="GG371" s="265"/>
      <c r="GH371" s="265"/>
      <c r="GI371" s="265"/>
      <c r="GJ371" s="265"/>
      <c r="GK371" s="265"/>
      <c r="GL371" s="265"/>
      <c r="GM371" s="265"/>
      <c r="GN371" s="265"/>
      <c r="GO371" s="265"/>
      <c r="GP371" s="265"/>
      <c r="GQ371" s="265"/>
      <c r="GR371" s="265"/>
      <c r="GS371" s="265"/>
      <c r="GT371" s="265"/>
      <c r="GU371" s="265"/>
      <c r="GV371" s="265"/>
      <c r="GW371" s="265"/>
      <c r="GX371" s="265"/>
      <c r="GY371" s="265"/>
      <c r="GZ371" s="265"/>
      <c r="HA371" s="265"/>
      <c r="HB371" s="265"/>
      <c r="HC371" s="265"/>
      <c r="HD371" s="265"/>
      <c r="HE371" s="265"/>
      <c r="HF371" s="265"/>
      <c r="HG371" s="265"/>
      <c r="HH371" s="265"/>
      <c r="HI371" s="265"/>
      <c r="HJ371" s="265"/>
      <c r="HK371" s="265"/>
      <c r="HL371" s="265"/>
      <c r="HM371" s="265"/>
      <c r="HN371" s="265"/>
      <c r="HO371" s="265"/>
      <c r="HP371" s="265"/>
      <c r="HQ371" s="265"/>
      <c r="HR371" s="265"/>
      <c r="HS371" s="265"/>
      <c r="HT371" s="265"/>
      <c r="HU371" s="265"/>
      <c r="HV371" s="265"/>
      <c r="HW371" s="265"/>
      <c r="HX371" s="265"/>
      <c r="HY371" s="265"/>
      <c r="HZ371" s="265"/>
      <c r="IA371" s="265"/>
      <c r="IB371" s="265"/>
      <c r="IC371" s="265"/>
      <c r="ID371" s="265"/>
      <c r="IE371" s="265"/>
      <c r="IF371" s="265"/>
      <c r="IG371" s="265"/>
      <c r="IH371" s="265"/>
      <c r="II371" s="265"/>
      <c r="IJ371" s="265"/>
      <c r="IK371" s="265"/>
      <c r="IL371" s="265"/>
      <c r="IM371" s="265"/>
      <c r="IN371" s="265"/>
      <c r="IO371" s="265"/>
      <c r="IP371" s="265"/>
      <c r="IQ371" s="265"/>
      <c r="IR371" s="265"/>
      <c r="IS371" s="265"/>
      <c r="IT371" s="265"/>
      <c r="IU371" s="265"/>
      <c r="IV371" s="265"/>
    </row>
    <row r="372" spans="1:256" s="240" customFormat="1">
      <c r="A372" s="265" t="s">
        <v>569</v>
      </c>
      <c r="B372" s="240">
        <v>2.5</v>
      </c>
      <c r="C372" s="240">
        <v>6</v>
      </c>
      <c r="D372" s="240">
        <v>3</v>
      </c>
      <c r="E372" s="240">
        <v>1.6666666699999999</v>
      </c>
      <c r="F372" s="240" t="s">
        <v>18</v>
      </c>
      <c r="G372" s="240">
        <v>11</v>
      </c>
      <c r="H372" s="265">
        <v>10</v>
      </c>
      <c r="I372" s="265"/>
      <c r="J372" s="265"/>
      <c r="K372" s="265"/>
      <c r="L372" s="265"/>
      <c r="M372" s="265"/>
      <c r="N372" s="265"/>
      <c r="O372" s="265"/>
      <c r="P372" s="265"/>
      <c r="Q372" s="265"/>
      <c r="R372" s="265"/>
      <c r="S372" s="265"/>
      <c r="T372" s="265"/>
      <c r="U372" s="265"/>
      <c r="V372" s="265"/>
      <c r="W372" s="265"/>
      <c r="X372" s="265"/>
      <c r="Y372" s="265"/>
      <c r="Z372" s="265"/>
      <c r="AA372" s="265"/>
      <c r="AB372" s="265"/>
      <c r="AC372" s="265"/>
      <c r="AD372" s="265"/>
      <c r="AE372" s="265"/>
      <c r="AF372" s="265"/>
      <c r="AG372" s="265"/>
      <c r="AH372" s="265"/>
      <c r="AI372" s="265"/>
      <c r="AJ372" s="265"/>
      <c r="AK372" s="265"/>
      <c r="AL372" s="265"/>
      <c r="AM372" s="265"/>
      <c r="AN372" s="265"/>
      <c r="AO372" s="265"/>
      <c r="AP372" s="265"/>
      <c r="AQ372" s="265"/>
      <c r="AR372" s="265"/>
      <c r="AS372" s="265"/>
      <c r="AT372" s="265"/>
      <c r="AU372" s="265"/>
      <c r="AV372" s="265"/>
      <c r="AW372" s="265"/>
      <c r="AX372" s="265"/>
      <c r="AY372" s="265"/>
      <c r="AZ372" s="265"/>
      <c r="BA372" s="265"/>
      <c r="BB372" s="265"/>
      <c r="BC372" s="265"/>
      <c r="BD372" s="265"/>
      <c r="BE372" s="265"/>
      <c r="BF372" s="265"/>
      <c r="BG372" s="265"/>
      <c r="BH372" s="265"/>
      <c r="BI372" s="265"/>
      <c r="BJ372" s="265"/>
      <c r="BK372" s="265"/>
      <c r="BL372" s="265"/>
      <c r="BM372" s="265"/>
      <c r="BN372" s="265"/>
      <c r="BO372" s="265"/>
      <c r="BP372" s="265"/>
      <c r="BQ372" s="265"/>
      <c r="BR372" s="265"/>
      <c r="BS372" s="265"/>
      <c r="BT372" s="265"/>
      <c r="BU372" s="265"/>
      <c r="BV372" s="265"/>
      <c r="BW372" s="265"/>
      <c r="BX372" s="265"/>
      <c r="BY372" s="265"/>
      <c r="BZ372" s="265"/>
      <c r="CA372" s="265"/>
      <c r="CB372" s="265"/>
      <c r="CC372" s="265"/>
      <c r="CD372" s="265"/>
      <c r="CE372" s="265"/>
      <c r="CF372" s="265"/>
      <c r="CG372" s="265"/>
      <c r="CH372" s="265"/>
      <c r="CI372" s="265"/>
      <c r="CJ372" s="265"/>
      <c r="CK372" s="265"/>
      <c r="CL372" s="265"/>
      <c r="CM372" s="265"/>
      <c r="CN372" s="265"/>
      <c r="CO372" s="265"/>
      <c r="CP372" s="265"/>
      <c r="CQ372" s="265"/>
      <c r="CR372" s="265"/>
      <c r="CS372" s="265"/>
      <c r="CT372" s="265"/>
      <c r="CU372" s="265"/>
      <c r="CV372" s="265"/>
      <c r="CW372" s="265"/>
      <c r="CX372" s="265"/>
      <c r="CY372" s="265"/>
      <c r="CZ372" s="265"/>
      <c r="DA372" s="265"/>
      <c r="DB372" s="265"/>
      <c r="DC372" s="265"/>
      <c r="DD372" s="265"/>
      <c r="DE372" s="265"/>
      <c r="DF372" s="265"/>
      <c r="DG372" s="265"/>
      <c r="DH372" s="265"/>
      <c r="DI372" s="265"/>
      <c r="DJ372" s="265"/>
      <c r="DK372" s="265"/>
      <c r="DL372" s="265"/>
      <c r="DM372" s="265"/>
      <c r="DN372" s="265"/>
      <c r="DO372" s="265"/>
      <c r="DP372" s="265"/>
      <c r="DQ372" s="265"/>
      <c r="DR372" s="265"/>
      <c r="DS372" s="265"/>
      <c r="DT372" s="265"/>
      <c r="DU372" s="265"/>
      <c r="DV372" s="265"/>
      <c r="DW372" s="265"/>
      <c r="DX372" s="265"/>
      <c r="DY372" s="265"/>
      <c r="DZ372" s="265"/>
      <c r="EA372" s="265"/>
      <c r="EB372" s="265"/>
      <c r="EC372" s="265"/>
      <c r="ED372" s="265"/>
      <c r="EE372" s="265"/>
      <c r="EF372" s="265"/>
      <c r="EG372" s="265"/>
      <c r="EH372" s="265"/>
      <c r="EI372" s="265"/>
      <c r="EJ372" s="265"/>
      <c r="EK372" s="265"/>
      <c r="EL372" s="265"/>
      <c r="EM372" s="265"/>
      <c r="EN372" s="265"/>
      <c r="EO372" s="265"/>
      <c r="EP372" s="265"/>
      <c r="EQ372" s="265"/>
      <c r="ER372" s="265"/>
      <c r="ES372" s="265"/>
      <c r="ET372" s="265"/>
      <c r="EU372" s="265"/>
      <c r="EV372" s="265"/>
      <c r="EW372" s="265"/>
      <c r="EX372" s="265"/>
      <c r="EY372" s="265"/>
      <c r="EZ372" s="265"/>
      <c r="FA372" s="265"/>
      <c r="FB372" s="265"/>
      <c r="FC372" s="265"/>
      <c r="FD372" s="265"/>
      <c r="FE372" s="265"/>
      <c r="FF372" s="265"/>
      <c r="FG372" s="265"/>
      <c r="FH372" s="265"/>
      <c r="FI372" s="265"/>
      <c r="FJ372" s="265"/>
      <c r="FK372" s="265"/>
      <c r="FL372" s="265"/>
      <c r="FM372" s="265"/>
      <c r="FN372" s="265"/>
      <c r="FO372" s="265"/>
      <c r="FP372" s="265"/>
      <c r="FQ372" s="265"/>
      <c r="FR372" s="265"/>
      <c r="FS372" s="265"/>
      <c r="FT372" s="265"/>
      <c r="FU372" s="265"/>
      <c r="FV372" s="265"/>
      <c r="FW372" s="265"/>
      <c r="FX372" s="265"/>
      <c r="FY372" s="265"/>
      <c r="FZ372" s="265"/>
      <c r="GA372" s="265"/>
      <c r="GB372" s="265"/>
      <c r="GC372" s="265"/>
      <c r="GD372" s="265"/>
      <c r="GE372" s="265"/>
      <c r="GF372" s="265"/>
      <c r="GG372" s="265"/>
      <c r="GH372" s="265"/>
      <c r="GI372" s="265"/>
      <c r="GJ372" s="265"/>
      <c r="GK372" s="265"/>
      <c r="GL372" s="265"/>
      <c r="GM372" s="265"/>
      <c r="GN372" s="265"/>
      <c r="GO372" s="265"/>
      <c r="GP372" s="265"/>
      <c r="GQ372" s="265"/>
      <c r="GR372" s="265"/>
      <c r="GS372" s="265"/>
      <c r="GT372" s="265"/>
      <c r="GU372" s="265"/>
      <c r="GV372" s="265"/>
      <c r="GW372" s="265"/>
      <c r="GX372" s="265"/>
      <c r="GY372" s="265"/>
      <c r="GZ372" s="265"/>
      <c r="HA372" s="265"/>
      <c r="HB372" s="265"/>
      <c r="HC372" s="265"/>
      <c r="HD372" s="265"/>
      <c r="HE372" s="265"/>
      <c r="HF372" s="265"/>
      <c r="HG372" s="265"/>
      <c r="HH372" s="265"/>
      <c r="HI372" s="265"/>
      <c r="HJ372" s="265"/>
      <c r="HK372" s="265"/>
      <c r="HL372" s="265"/>
      <c r="HM372" s="265"/>
      <c r="HN372" s="265"/>
      <c r="HO372" s="265"/>
      <c r="HP372" s="265"/>
      <c r="HQ372" s="265"/>
      <c r="HR372" s="265"/>
      <c r="HS372" s="265"/>
      <c r="HT372" s="265"/>
      <c r="HU372" s="265"/>
      <c r="HV372" s="265"/>
      <c r="HW372" s="265"/>
      <c r="HX372" s="265"/>
      <c r="HY372" s="265"/>
      <c r="HZ372" s="265"/>
      <c r="IA372" s="265"/>
      <c r="IB372" s="265"/>
      <c r="IC372" s="265"/>
      <c r="ID372" s="265"/>
      <c r="IE372" s="265"/>
      <c r="IF372" s="265"/>
      <c r="IG372" s="265"/>
      <c r="IH372" s="265"/>
      <c r="II372" s="265"/>
      <c r="IJ372" s="265"/>
      <c r="IK372" s="265"/>
      <c r="IL372" s="265"/>
      <c r="IM372" s="265"/>
      <c r="IN372" s="265"/>
      <c r="IO372" s="265"/>
      <c r="IP372" s="265"/>
      <c r="IQ372" s="265"/>
      <c r="IR372" s="265"/>
      <c r="IS372" s="265"/>
      <c r="IT372" s="265"/>
      <c r="IU372" s="265"/>
      <c r="IV372" s="265"/>
    </row>
    <row r="373" spans="1:256" s="240" customFormat="1">
      <c r="A373" s="265" t="s">
        <v>569</v>
      </c>
      <c r="B373" s="240">
        <v>4.5999999999999996</v>
      </c>
      <c r="C373" s="240">
        <v>6.25</v>
      </c>
      <c r="D373" s="240">
        <v>2</v>
      </c>
      <c r="E373" s="240">
        <v>1.122222222</v>
      </c>
      <c r="F373" s="240">
        <v>0.92467326000000005</v>
      </c>
      <c r="G373" s="265">
        <v>21</v>
      </c>
      <c r="H373" s="265">
        <v>1</v>
      </c>
      <c r="I373" s="265"/>
      <c r="J373" s="265"/>
      <c r="K373" s="265"/>
      <c r="L373" s="265"/>
      <c r="M373" s="265"/>
      <c r="N373" s="265"/>
      <c r="O373" s="265"/>
      <c r="P373" s="265"/>
      <c r="Q373" s="265"/>
      <c r="R373" s="265"/>
      <c r="S373" s="265"/>
      <c r="T373" s="265"/>
      <c r="U373" s="265"/>
      <c r="V373" s="265"/>
      <c r="W373" s="265"/>
      <c r="X373" s="265"/>
      <c r="Y373" s="265"/>
      <c r="Z373" s="265"/>
      <c r="AA373" s="265"/>
      <c r="AB373" s="265"/>
      <c r="AC373" s="265"/>
      <c r="AD373" s="265"/>
      <c r="AE373" s="265"/>
      <c r="AF373" s="265"/>
      <c r="AG373" s="265"/>
      <c r="AH373" s="265"/>
      <c r="AI373" s="265"/>
      <c r="AJ373" s="265"/>
      <c r="AK373" s="265"/>
      <c r="AL373" s="265"/>
      <c r="AM373" s="265"/>
      <c r="AN373" s="265"/>
      <c r="AO373" s="265"/>
      <c r="AP373" s="265"/>
      <c r="AQ373" s="265"/>
      <c r="AR373" s="265"/>
      <c r="AS373" s="265"/>
      <c r="AT373" s="265"/>
      <c r="AU373" s="265"/>
      <c r="AV373" s="265"/>
      <c r="AW373" s="265"/>
      <c r="AX373" s="265"/>
      <c r="AY373" s="265"/>
      <c r="AZ373" s="265"/>
      <c r="BA373" s="265"/>
      <c r="BB373" s="265"/>
      <c r="BC373" s="265"/>
      <c r="BD373" s="265"/>
      <c r="BE373" s="265"/>
      <c r="BF373" s="265"/>
      <c r="BG373" s="265"/>
      <c r="BH373" s="265"/>
      <c r="BI373" s="265"/>
      <c r="BJ373" s="265"/>
      <c r="BK373" s="265"/>
      <c r="BL373" s="265"/>
      <c r="BM373" s="265"/>
      <c r="BN373" s="265"/>
      <c r="BO373" s="265"/>
      <c r="BP373" s="265"/>
      <c r="BQ373" s="265"/>
      <c r="BR373" s="265"/>
      <c r="BS373" s="265"/>
      <c r="BT373" s="265"/>
      <c r="BU373" s="265"/>
      <c r="BV373" s="265"/>
      <c r="BW373" s="265"/>
      <c r="BX373" s="265"/>
      <c r="BY373" s="265"/>
      <c r="BZ373" s="265"/>
      <c r="CA373" s="265"/>
      <c r="CB373" s="265"/>
      <c r="CC373" s="265"/>
      <c r="CD373" s="265"/>
      <c r="CE373" s="265"/>
      <c r="CF373" s="265"/>
      <c r="CG373" s="265"/>
      <c r="CH373" s="265"/>
      <c r="CI373" s="265"/>
      <c r="CJ373" s="265"/>
      <c r="CK373" s="265"/>
      <c r="CL373" s="265"/>
      <c r="CM373" s="265"/>
      <c r="CN373" s="265"/>
      <c r="CO373" s="265"/>
      <c r="CP373" s="265"/>
      <c r="CQ373" s="265"/>
      <c r="CR373" s="265"/>
      <c r="CS373" s="265"/>
      <c r="CT373" s="265"/>
      <c r="CU373" s="265"/>
      <c r="CV373" s="265"/>
      <c r="CW373" s="265"/>
      <c r="CX373" s="265"/>
      <c r="CY373" s="265"/>
      <c r="CZ373" s="265"/>
      <c r="DA373" s="265"/>
      <c r="DB373" s="265"/>
      <c r="DC373" s="265"/>
      <c r="DD373" s="265"/>
      <c r="DE373" s="265"/>
      <c r="DF373" s="265"/>
      <c r="DG373" s="265"/>
      <c r="DH373" s="265"/>
      <c r="DI373" s="265"/>
      <c r="DJ373" s="265"/>
      <c r="DK373" s="265"/>
      <c r="DL373" s="265"/>
      <c r="DM373" s="265"/>
      <c r="DN373" s="265"/>
      <c r="DO373" s="265"/>
      <c r="DP373" s="265"/>
      <c r="DQ373" s="265"/>
      <c r="DR373" s="265"/>
      <c r="DS373" s="265"/>
      <c r="DT373" s="265"/>
      <c r="DU373" s="265"/>
      <c r="DV373" s="265"/>
      <c r="DW373" s="265"/>
      <c r="DX373" s="265"/>
      <c r="DY373" s="265"/>
      <c r="DZ373" s="265"/>
      <c r="EA373" s="265"/>
      <c r="EB373" s="265"/>
      <c r="EC373" s="265"/>
      <c r="ED373" s="265"/>
      <c r="EE373" s="265"/>
      <c r="EF373" s="265"/>
      <c r="EG373" s="265"/>
      <c r="EH373" s="265"/>
      <c r="EI373" s="265"/>
      <c r="EJ373" s="265"/>
      <c r="EK373" s="265"/>
      <c r="EL373" s="265"/>
      <c r="EM373" s="265"/>
      <c r="EN373" s="265"/>
      <c r="EO373" s="265"/>
      <c r="EP373" s="265"/>
      <c r="EQ373" s="265"/>
      <c r="ER373" s="265"/>
      <c r="ES373" s="265"/>
      <c r="ET373" s="265"/>
      <c r="EU373" s="265"/>
      <c r="EV373" s="265"/>
      <c r="EW373" s="265"/>
      <c r="EX373" s="265"/>
      <c r="EY373" s="265"/>
      <c r="EZ373" s="265"/>
      <c r="FA373" s="265"/>
      <c r="FB373" s="265"/>
      <c r="FC373" s="265"/>
      <c r="FD373" s="265"/>
      <c r="FE373" s="265"/>
      <c r="FF373" s="265"/>
      <c r="FG373" s="265"/>
      <c r="FH373" s="265"/>
      <c r="FI373" s="265"/>
      <c r="FJ373" s="265"/>
      <c r="FK373" s="265"/>
      <c r="FL373" s="265"/>
      <c r="FM373" s="265"/>
      <c r="FN373" s="265"/>
      <c r="FO373" s="265"/>
      <c r="FP373" s="265"/>
      <c r="FQ373" s="265"/>
      <c r="FR373" s="265"/>
      <c r="FS373" s="265"/>
      <c r="FT373" s="265"/>
      <c r="FU373" s="265"/>
      <c r="FV373" s="265"/>
      <c r="FW373" s="265"/>
      <c r="FX373" s="265"/>
      <c r="FY373" s="265"/>
      <c r="FZ373" s="265"/>
      <c r="GA373" s="265"/>
      <c r="GB373" s="265"/>
      <c r="GC373" s="265"/>
      <c r="GD373" s="265"/>
      <c r="GE373" s="265"/>
      <c r="GF373" s="265"/>
      <c r="GG373" s="265"/>
      <c r="GH373" s="265"/>
      <c r="GI373" s="265"/>
      <c r="GJ373" s="265"/>
      <c r="GK373" s="265"/>
      <c r="GL373" s="265"/>
      <c r="GM373" s="265"/>
      <c r="GN373" s="265"/>
      <c r="GO373" s="265"/>
      <c r="GP373" s="265"/>
      <c r="GQ373" s="265"/>
      <c r="GR373" s="265"/>
      <c r="GS373" s="265"/>
      <c r="GT373" s="265"/>
      <c r="GU373" s="265"/>
      <c r="GV373" s="265"/>
      <c r="GW373" s="265"/>
      <c r="GX373" s="265"/>
      <c r="GY373" s="265"/>
      <c r="GZ373" s="265"/>
      <c r="HA373" s="265"/>
      <c r="HB373" s="265"/>
      <c r="HC373" s="265"/>
      <c r="HD373" s="265"/>
      <c r="HE373" s="265"/>
      <c r="HF373" s="265"/>
      <c r="HG373" s="265"/>
      <c r="HH373" s="265"/>
      <c r="HI373" s="265"/>
      <c r="HJ373" s="265"/>
      <c r="HK373" s="265"/>
      <c r="HL373" s="265"/>
      <c r="HM373" s="265"/>
      <c r="HN373" s="265"/>
      <c r="HO373" s="265"/>
      <c r="HP373" s="265"/>
      <c r="HQ373" s="265"/>
      <c r="HR373" s="265"/>
      <c r="HS373" s="265"/>
      <c r="HT373" s="265"/>
      <c r="HU373" s="265"/>
      <c r="HV373" s="265"/>
      <c r="HW373" s="265"/>
      <c r="HX373" s="265"/>
      <c r="HY373" s="265"/>
      <c r="HZ373" s="265"/>
      <c r="IA373" s="265"/>
      <c r="IB373" s="265"/>
      <c r="IC373" s="265"/>
      <c r="ID373" s="265"/>
      <c r="IE373" s="265"/>
      <c r="IF373" s="265"/>
      <c r="IG373" s="265"/>
      <c r="IH373" s="265"/>
      <c r="II373" s="265"/>
      <c r="IJ373" s="265"/>
      <c r="IK373" s="265"/>
      <c r="IL373" s="265"/>
      <c r="IM373" s="265"/>
      <c r="IN373" s="265"/>
      <c r="IO373" s="265"/>
      <c r="IP373" s="265"/>
      <c r="IQ373" s="265"/>
      <c r="IR373" s="265"/>
      <c r="IS373" s="265"/>
      <c r="IT373" s="265"/>
      <c r="IU373" s="265"/>
      <c r="IV373" s="265"/>
    </row>
    <row r="374" spans="1:256" s="240" customFormat="1">
      <c r="A374" s="265" t="s">
        <v>569</v>
      </c>
      <c r="B374" s="240">
        <v>1.3</v>
      </c>
      <c r="C374" s="240">
        <v>7.25</v>
      </c>
      <c r="D374" s="240">
        <v>3</v>
      </c>
      <c r="E374" s="240">
        <v>1.43333333</v>
      </c>
      <c r="F374" s="240">
        <v>1.3730758700000001</v>
      </c>
      <c r="G374" s="240">
        <v>18</v>
      </c>
      <c r="H374" s="265">
        <v>4</v>
      </c>
      <c r="I374" s="265"/>
      <c r="J374" s="265"/>
      <c r="K374" s="265"/>
      <c r="L374" s="265"/>
      <c r="M374" s="265"/>
      <c r="N374" s="265"/>
      <c r="O374" s="265"/>
      <c r="P374" s="265"/>
      <c r="Q374" s="265"/>
      <c r="R374" s="265"/>
      <c r="S374" s="265"/>
      <c r="T374" s="265"/>
      <c r="U374" s="265"/>
      <c r="V374" s="265"/>
      <c r="W374" s="265"/>
      <c r="X374" s="265"/>
      <c r="Y374" s="265"/>
      <c r="Z374" s="265"/>
      <c r="AA374" s="265"/>
      <c r="AB374" s="265"/>
      <c r="AC374" s="265"/>
      <c r="AD374" s="265"/>
      <c r="AE374" s="265"/>
      <c r="AF374" s="265"/>
      <c r="AG374" s="265"/>
      <c r="AH374" s="265"/>
      <c r="AI374" s="265"/>
      <c r="AJ374" s="265"/>
      <c r="AK374" s="265"/>
      <c r="AL374" s="265"/>
      <c r="AM374" s="265"/>
      <c r="AN374" s="265"/>
      <c r="AO374" s="265"/>
      <c r="AP374" s="265"/>
      <c r="AQ374" s="265"/>
      <c r="AR374" s="265"/>
      <c r="AS374" s="265"/>
      <c r="AT374" s="265"/>
      <c r="AU374" s="265"/>
      <c r="AV374" s="265"/>
      <c r="AW374" s="265"/>
      <c r="AX374" s="265"/>
      <c r="AY374" s="265"/>
      <c r="AZ374" s="265"/>
      <c r="BA374" s="265"/>
      <c r="BB374" s="265"/>
      <c r="BC374" s="265"/>
      <c r="BD374" s="265"/>
      <c r="BE374" s="265"/>
      <c r="BF374" s="265"/>
      <c r="BG374" s="265"/>
      <c r="BH374" s="265"/>
      <c r="BI374" s="265"/>
      <c r="BJ374" s="265"/>
      <c r="BK374" s="265"/>
      <c r="BL374" s="265"/>
      <c r="BM374" s="265"/>
      <c r="BN374" s="265"/>
      <c r="BO374" s="265"/>
      <c r="BP374" s="265"/>
      <c r="BQ374" s="265"/>
      <c r="BR374" s="265"/>
      <c r="BS374" s="265"/>
      <c r="BT374" s="265"/>
      <c r="BU374" s="265"/>
      <c r="BV374" s="265"/>
      <c r="BW374" s="265"/>
      <c r="BX374" s="265"/>
      <c r="BY374" s="265"/>
      <c r="BZ374" s="265"/>
      <c r="CA374" s="265"/>
      <c r="CB374" s="265"/>
      <c r="CC374" s="265"/>
      <c r="CD374" s="265"/>
      <c r="CE374" s="265"/>
      <c r="CF374" s="265"/>
      <c r="CG374" s="265"/>
      <c r="CH374" s="265"/>
      <c r="CI374" s="265"/>
      <c r="CJ374" s="265"/>
      <c r="CK374" s="265"/>
      <c r="CL374" s="265"/>
      <c r="CM374" s="265"/>
      <c r="CN374" s="265"/>
      <c r="CO374" s="265"/>
      <c r="CP374" s="265"/>
      <c r="CQ374" s="265"/>
      <c r="CR374" s="265"/>
      <c r="CS374" s="265"/>
      <c r="CT374" s="265"/>
      <c r="CU374" s="265"/>
      <c r="CV374" s="265"/>
      <c r="CW374" s="265"/>
      <c r="CX374" s="265"/>
      <c r="CY374" s="265"/>
      <c r="CZ374" s="265"/>
      <c r="DA374" s="265"/>
      <c r="DB374" s="265"/>
      <c r="DC374" s="265"/>
      <c r="DD374" s="265"/>
      <c r="DE374" s="265"/>
      <c r="DF374" s="265"/>
      <c r="DG374" s="265"/>
      <c r="DH374" s="265"/>
      <c r="DI374" s="265"/>
      <c r="DJ374" s="265"/>
      <c r="DK374" s="265"/>
      <c r="DL374" s="265"/>
      <c r="DM374" s="265"/>
      <c r="DN374" s="265"/>
      <c r="DO374" s="265"/>
      <c r="DP374" s="265"/>
      <c r="DQ374" s="265"/>
      <c r="DR374" s="265"/>
      <c r="DS374" s="265"/>
      <c r="DT374" s="265"/>
      <c r="DU374" s="265"/>
      <c r="DV374" s="265"/>
      <c r="DW374" s="265"/>
      <c r="DX374" s="265"/>
      <c r="DY374" s="265"/>
      <c r="DZ374" s="265"/>
      <c r="EA374" s="265"/>
      <c r="EB374" s="265"/>
      <c r="EC374" s="265"/>
      <c r="ED374" s="265"/>
      <c r="EE374" s="265"/>
      <c r="EF374" s="265"/>
      <c r="EG374" s="265"/>
      <c r="EH374" s="265"/>
      <c r="EI374" s="265"/>
      <c r="EJ374" s="265"/>
      <c r="EK374" s="265"/>
      <c r="EL374" s="265"/>
      <c r="EM374" s="265"/>
      <c r="EN374" s="265"/>
      <c r="EO374" s="265"/>
      <c r="EP374" s="265"/>
      <c r="EQ374" s="265"/>
      <c r="ER374" s="265"/>
      <c r="ES374" s="265"/>
      <c r="ET374" s="265"/>
      <c r="EU374" s="265"/>
      <c r="EV374" s="265"/>
      <c r="EW374" s="265"/>
      <c r="EX374" s="265"/>
      <c r="EY374" s="265"/>
      <c r="EZ374" s="265"/>
      <c r="FA374" s="265"/>
      <c r="FB374" s="265"/>
      <c r="FC374" s="265"/>
      <c r="FD374" s="265"/>
      <c r="FE374" s="265"/>
      <c r="FF374" s="265"/>
      <c r="FG374" s="265"/>
      <c r="FH374" s="265"/>
      <c r="FI374" s="265"/>
      <c r="FJ374" s="265"/>
      <c r="FK374" s="265"/>
      <c r="FL374" s="265"/>
      <c r="FM374" s="265"/>
      <c r="FN374" s="265"/>
      <c r="FO374" s="265"/>
      <c r="FP374" s="265"/>
      <c r="FQ374" s="265"/>
      <c r="FR374" s="265"/>
      <c r="FS374" s="265"/>
      <c r="FT374" s="265"/>
      <c r="FU374" s="265"/>
      <c r="FV374" s="265"/>
      <c r="FW374" s="265"/>
      <c r="FX374" s="265"/>
      <c r="FY374" s="265"/>
      <c r="FZ374" s="265"/>
      <c r="GA374" s="265"/>
      <c r="GB374" s="265"/>
      <c r="GC374" s="265"/>
      <c r="GD374" s="265"/>
      <c r="GE374" s="265"/>
      <c r="GF374" s="265"/>
      <c r="GG374" s="265"/>
      <c r="GH374" s="265"/>
      <c r="GI374" s="265"/>
      <c r="GJ374" s="265"/>
      <c r="GK374" s="265"/>
      <c r="GL374" s="265"/>
      <c r="GM374" s="265"/>
      <c r="GN374" s="265"/>
      <c r="GO374" s="265"/>
      <c r="GP374" s="265"/>
      <c r="GQ374" s="265"/>
      <c r="GR374" s="265"/>
      <c r="GS374" s="265"/>
      <c r="GT374" s="265"/>
      <c r="GU374" s="265"/>
      <c r="GV374" s="265"/>
      <c r="GW374" s="265"/>
      <c r="GX374" s="265"/>
      <c r="GY374" s="265"/>
      <c r="GZ374" s="265"/>
      <c r="HA374" s="265"/>
      <c r="HB374" s="265"/>
      <c r="HC374" s="265"/>
      <c r="HD374" s="265"/>
      <c r="HE374" s="265"/>
      <c r="HF374" s="265"/>
      <c r="HG374" s="265"/>
      <c r="HH374" s="265"/>
      <c r="HI374" s="265"/>
      <c r="HJ374" s="265"/>
      <c r="HK374" s="265"/>
      <c r="HL374" s="265"/>
      <c r="HM374" s="265"/>
      <c r="HN374" s="265"/>
      <c r="HO374" s="265"/>
      <c r="HP374" s="265"/>
      <c r="HQ374" s="265"/>
      <c r="HR374" s="265"/>
      <c r="HS374" s="265"/>
      <c r="HT374" s="265"/>
      <c r="HU374" s="265"/>
      <c r="HV374" s="265"/>
      <c r="HW374" s="265"/>
      <c r="HX374" s="265"/>
      <c r="HY374" s="265"/>
      <c r="HZ374" s="265"/>
      <c r="IA374" s="265"/>
      <c r="IB374" s="265"/>
      <c r="IC374" s="265"/>
      <c r="ID374" s="265"/>
      <c r="IE374" s="265"/>
      <c r="IF374" s="265"/>
      <c r="IG374" s="265"/>
      <c r="IH374" s="265"/>
      <c r="II374" s="265"/>
      <c r="IJ374" s="265"/>
      <c r="IK374" s="265"/>
      <c r="IL374" s="265"/>
      <c r="IM374" s="265"/>
      <c r="IN374" s="265"/>
      <c r="IO374" s="265"/>
      <c r="IP374" s="265"/>
      <c r="IQ374" s="265"/>
      <c r="IR374" s="265"/>
      <c r="IS374" s="265"/>
      <c r="IT374" s="265"/>
      <c r="IU374" s="265"/>
      <c r="IV374" s="265"/>
    </row>
    <row r="375" spans="1:256" s="240" customFormat="1">
      <c r="A375" s="265" t="s">
        <v>569</v>
      </c>
      <c r="B375" s="240">
        <v>2.2000000000000002</v>
      </c>
      <c r="C375" s="240">
        <v>4.8</v>
      </c>
      <c r="D375" s="240">
        <v>3</v>
      </c>
      <c r="E375" s="240">
        <v>1.3125</v>
      </c>
      <c r="F375" s="240">
        <v>1.27118591</v>
      </c>
      <c r="G375" s="240">
        <v>17</v>
      </c>
      <c r="H375" s="265">
        <v>3</v>
      </c>
      <c r="I375" s="265"/>
      <c r="J375" s="265"/>
      <c r="K375" s="265"/>
      <c r="L375" s="265"/>
      <c r="M375" s="265"/>
      <c r="N375" s="265"/>
      <c r="O375" s="265"/>
      <c r="P375" s="265"/>
      <c r="Q375" s="265"/>
      <c r="R375" s="265"/>
      <c r="S375" s="265"/>
      <c r="T375" s="265"/>
      <c r="U375" s="265"/>
      <c r="V375" s="265"/>
      <c r="W375" s="265"/>
      <c r="X375" s="265"/>
      <c r="Y375" s="265"/>
      <c r="Z375" s="265"/>
      <c r="AA375" s="265"/>
      <c r="AB375" s="265"/>
      <c r="AC375" s="265"/>
      <c r="AD375" s="265"/>
      <c r="AE375" s="265"/>
      <c r="AF375" s="265"/>
      <c r="AG375" s="265"/>
      <c r="AH375" s="265"/>
      <c r="AI375" s="265"/>
      <c r="AJ375" s="265"/>
      <c r="AK375" s="265"/>
      <c r="AL375" s="265"/>
      <c r="AM375" s="265"/>
      <c r="AN375" s="265"/>
      <c r="AO375" s="265"/>
      <c r="AP375" s="265"/>
      <c r="AQ375" s="265"/>
      <c r="AR375" s="265"/>
      <c r="AS375" s="265"/>
      <c r="AT375" s="265"/>
      <c r="AU375" s="265"/>
      <c r="AV375" s="265"/>
      <c r="AW375" s="265"/>
      <c r="AX375" s="265"/>
      <c r="AY375" s="265"/>
      <c r="AZ375" s="265"/>
      <c r="BA375" s="265"/>
      <c r="BB375" s="265"/>
      <c r="BC375" s="265"/>
      <c r="BD375" s="265"/>
      <c r="BE375" s="265"/>
      <c r="BF375" s="265"/>
      <c r="BG375" s="265"/>
      <c r="BH375" s="265"/>
      <c r="BI375" s="265"/>
      <c r="BJ375" s="265"/>
      <c r="BK375" s="265"/>
      <c r="BL375" s="265"/>
      <c r="BM375" s="265"/>
      <c r="BN375" s="265"/>
      <c r="BO375" s="265"/>
      <c r="BP375" s="265"/>
      <c r="BQ375" s="265"/>
      <c r="BR375" s="265"/>
      <c r="BS375" s="265"/>
      <c r="BT375" s="265"/>
      <c r="BU375" s="265"/>
      <c r="BV375" s="265"/>
      <c r="BW375" s="265"/>
      <c r="BX375" s="265"/>
      <c r="BY375" s="265"/>
      <c r="BZ375" s="265"/>
      <c r="CA375" s="265"/>
      <c r="CB375" s="265"/>
      <c r="CC375" s="265"/>
      <c r="CD375" s="265"/>
      <c r="CE375" s="265"/>
      <c r="CF375" s="265"/>
      <c r="CG375" s="265"/>
      <c r="CH375" s="265"/>
      <c r="CI375" s="265"/>
      <c r="CJ375" s="265"/>
      <c r="CK375" s="265"/>
      <c r="CL375" s="265"/>
      <c r="CM375" s="265"/>
      <c r="CN375" s="265"/>
      <c r="CO375" s="265"/>
      <c r="CP375" s="265"/>
      <c r="CQ375" s="265"/>
      <c r="CR375" s="265"/>
      <c r="CS375" s="265"/>
      <c r="CT375" s="265"/>
      <c r="CU375" s="265"/>
      <c r="CV375" s="265"/>
      <c r="CW375" s="265"/>
      <c r="CX375" s="265"/>
      <c r="CY375" s="265"/>
      <c r="CZ375" s="265"/>
      <c r="DA375" s="265"/>
      <c r="DB375" s="265"/>
      <c r="DC375" s="265"/>
      <c r="DD375" s="265"/>
      <c r="DE375" s="265"/>
      <c r="DF375" s="265"/>
      <c r="DG375" s="265"/>
      <c r="DH375" s="265"/>
      <c r="DI375" s="265"/>
      <c r="DJ375" s="265"/>
      <c r="DK375" s="265"/>
      <c r="DL375" s="265"/>
      <c r="DM375" s="265"/>
      <c r="DN375" s="265"/>
      <c r="DO375" s="265"/>
      <c r="DP375" s="265"/>
      <c r="DQ375" s="265"/>
      <c r="DR375" s="265"/>
      <c r="DS375" s="265"/>
      <c r="DT375" s="265"/>
      <c r="DU375" s="265"/>
      <c r="DV375" s="265"/>
      <c r="DW375" s="265"/>
      <c r="DX375" s="265"/>
      <c r="DY375" s="265"/>
      <c r="DZ375" s="265"/>
      <c r="EA375" s="265"/>
      <c r="EB375" s="265"/>
      <c r="EC375" s="265"/>
      <c r="ED375" s="265"/>
      <c r="EE375" s="265"/>
      <c r="EF375" s="265"/>
      <c r="EG375" s="265"/>
      <c r="EH375" s="265"/>
      <c r="EI375" s="265"/>
      <c r="EJ375" s="265"/>
      <c r="EK375" s="265"/>
      <c r="EL375" s="265"/>
      <c r="EM375" s="265"/>
      <c r="EN375" s="265"/>
      <c r="EO375" s="265"/>
      <c r="EP375" s="265"/>
      <c r="EQ375" s="265"/>
      <c r="ER375" s="265"/>
      <c r="ES375" s="265"/>
      <c r="ET375" s="265"/>
      <c r="EU375" s="265"/>
      <c r="EV375" s="265"/>
      <c r="EW375" s="265"/>
      <c r="EX375" s="265"/>
      <c r="EY375" s="265"/>
      <c r="EZ375" s="265"/>
      <c r="FA375" s="265"/>
      <c r="FB375" s="265"/>
      <c r="FC375" s="265"/>
      <c r="FD375" s="265"/>
      <c r="FE375" s="265"/>
      <c r="FF375" s="265"/>
      <c r="FG375" s="265"/>
      <c r="FH375" s="265"/>
      <c r="FI375" s="265"/>
      <c r="FJ375" s="265"/>
      <c r="FK375" s="265"/>
      <c r="FL375" s="265"/>
      <c r="FM375" s="265"/>
      <c r="FN375" s="265"/>
      <c r="FO375" s="265"/>
      <c r="FP375" s="265"/>
      <c r="FQ375" s="265"/>
      <c r="FR375" s="265"/>
      <c r="FS375" s="265"/>
      <c r="FT375" s="265"/>
      <c r="FU375" s="265"/>
      <c r="FV375" s="265"/>
      <c r="FW375" s="265"/>
      <c r="FX375" s="265"/>
      <c r="FY375" s="265"/>
      <c r="FZ375" s="265"/>
      <c r="GA375" s="265"/>
      <c r="GB375" s="265"/>
      <c r="GC375" s="265"/>
      <c r="GD375" s="265"/>
      <c r="GE375" s="265"/>
      <c r="GF375" s="265"/>
      <c r="GG375" s="265"/>
      <c r="GH375" s="265"/>
      <c r="GI375" s="265"/>
      <c r="GJ375" s="265"/>
      <c r="GK375" s="265"/>
      <c r="GL375" s="265"/>
      <c r="GM375" s="265"/>
      <c r="GN375" s="265"/>
      <c r="GO375" s="265"/>
      <c r="GP375" s="265"/>
      <c r="GQ375" s="265"/>
      <c r="GR375" s="265"/>
      <c r="GS375" s="265"/>
      <c r="GT375" s="265"/>
      <c r="GU375" s="265"/>
      <c r="GV375" s="265"/>
      <c r="GW375" s="265"/>
      <c r="GX375" s="265"/>
      <c r="GY375" s="265"/>
      <c r="GZ375" s="265"/>
      <c r="HA375" s="265"/>
      <c r="HB375" s="265"/>
      <c r="HC375" s="265"/>
      <c r="HD375" s="265"/>
      <c r="HE375" s="265"/>
      <c r="HF375" s="265"/>
      <c r="HG375" s="265"/>
      <c r="HH375" s="265"/>
      <c r="HI375" s="265"/>
      <c r="HJ375" s="265"/>
      <c r="HK375" s="265"/>
      <c r="HL375" s="265"/>
      <c r="HM375" s="265"/>
      <c r="HN375" s="265"/>
      <c r="HO375" s="265"/>
      <c r="HP375" s="265"/>
      <c r="HQ375" s="265"/>
      <c r="HR375" s="265"/>
      <c r="HS375" s="265"/>
      <c r="HT375" s="265"/>
      <c r="HU375" s="265"/>
      <c r="HV375" s="265"/>
      <c r="HW375" s="265"/>
      <c r="HX375" s="265"/>
      <c r="HY375" s="265"/>
      <c r="HZ375" s="265"/>
      <c r="IA375" s="265"/>
      <c r="IB375" s="265"/>
      <c r="IC375" s="265"/>
      <c r="ID375" s="265"/>
      <c r="IE375" s="265"/>
      <c r="IF375" s="265"/>
      <c r="IG375" s="265"/>
      <c r="IH375" s="265"/>
      <c r="II375" s="265"/>
      <c r="IJ375" s="265"/>
      <c r="IK375" s="265"/>
      <c r="IL375" s="265"/>
      <c r="IM375" s="265"/>
      <c r="IN375" s="265"/>
      <c r="IO375" s="265"/>
      <c r="IP375" s="265"/>
      <c r="IQ375" s="265"/>
      <c r="IR375" s="265"/>
      <c r="IS375" s="265"/>
      <c r="IT375" s="265"/>
      <c r="IU375" s="265"/>
      <c r="IV375" s="265"/>
    </row>
    <row r="376" spans="1:256" s="240" customFormat="1">
      <c r="A376" s="265" t="s">
        <v>569</v>
      </c>
      <c r="B376" s="240">
        <v>1.4</v>
      </c>
      <c r="C376" s="240">
        <v>2.6</v>
      </c>
      <c r="D376" s="240">
        <v>3</v>
      </c>
      <c r="E376" s="240">
        <v>1.172222222</v>
      </c>
      <c r="F376" s="240">
        <v>2.2120339100000002</v>
      </c>
      <c r="G376" s="240">
        <v>17</v>
      </c>
      <c r="H376" s="265">
        <v>5</v>
      </c>
      <c r="I376" s="265"/>
      <c r="J376" s="265"/>
      <c r="K376" s="265"/>
      <c r="L376" s="265"/>
      <c r="M376" s="265"/>
      <c r="N376" s="265"/>
      <c r="O376" s="265"/>
      <c r="P376" s="265"/>
      <c r="Q376" s="265"/>
      <c r="R376" s="265"/>
      <c r="S376" s="265"/>
      <c r="T376" s="265"/>
      <c r="U376" s="265"/>
      <c r="V376" s="265"/>
      <c r="W376" s="265"/>
      <c r="X376" s="265"/>
      <c r="Y376" s="265"/>
      <c r="Z376" s="265"/>
      <c r="AA376" s="265"/>
      <c r="AB376" s="265"/>
      <c r="AC376" s="265"/>
      <c r="AD376" s="265"/>
      <c r="AE376" s="265"/>
      <c r="AF376" s="265"/>
      <c r="AG376" s="265"/>
      <c r="AH376" s="265"/>
      <c r="AI376" s="265"/>
      <c r="AJ376" s="265"/>
      <c r="AK376" s="265"/>
      <c r="AL376" s="265"/>
      <c r="AM376" s="265"/>
      <c r="AN376" s="265"/>
      <c r="AO376" s="265"/>
      <c r="AP376" s="265"/>
      <c r="AQ376" s="265"/>
      <c r="AR376" s="265"/>
      <c r="AS376" s="265"/>
      <c r="AT376" s="265"/>
      <c r="AU376" s="265"/>
      <c r="AV376" s="265"/>
      <c r="AW376" s="265"/>
      <c r="AX376" s="265"/>
      <c r="AY376" s="265"/>
      <c r="AZ376" s="265"/>
      <c r="BA376" s="265"/>
      <c r="BB376" s="265"/>
      <c r="BC376" s="265"/>
      <c r="BD376" s="265"/>
      <c r="BE376" s="265"/>
      <c r="BF376" s="265"/>
      <c r="BG376" s="265"/>
      <c r="BH376" s="265"/>
      <c r="BI376" s="265"/>
      <c r="BJ376" s="265"/>
      <c r="BK376" s="265"/>
      <c r="BL376" s="265"/>
      <c r="BM376" s="265"/>
      <c r="BN376" s="265"/>
      <c r="BO376" s="265"/>
      <c r="BP376" s="265"/>
      <c r="BQ376" s="265"/>
      <c r="BR376" s="265"/>
      <c r="BS376" s="265"/>
      <c r="BT376" s="265"/>
      <c r="BU376" s="265"/>
      <c r="BV376" s="265"/>
      <c r="BW376" s="265"/>
      <c r="BX376" s="265"/>
      <c r="BY376" s="265"/>
      <c r="BZ376" s="265"/>
      <c r="CA376" s="265"/>
      <c r="CB376" s="265"/>
      <c r="CC376" s="265"/>
      <c r="CD376" s="265"/>
      <c r="CE376" s="265"/>
      <c r="CF376" s="265"/>
      <c r="CG376" s="265"/>
      <c r="CH376" s="265"/>
      <c r="CI376" s="265"/>
      <c r="CJ376" s="265"/>
      <c r="CK376" s="265"/>
      <c r="CL376" s="265"/>
      <c r="CM376" s="265"/>
      <c r="CN376" s="265"/>
      <c r="CO376" s="265"/>
      <c r="CP376" s="265"/>
      <c r="CQ376" s="265"/>
      <c r="CR376" s="265"/>
      <c r="CS376" s="265"/>
      <c r="CT376" s="265"/>
      <c r="CU376" s="265"/>
      <c r="CV376" s="265"/>
      <c r="CW376" s="265"/>
      <c r="CX376" s="265"/>
      <c r="CY376" s="265"/>
      <c r="CZ376" s="265"/>
      <c r="DA376" s="265"/>
      <c r="DB376" s="265"/>
      <c r="DC376" s="265"/>
      <c r="DD376" s="265"/>
      <c r="DE376" s="265"/>
      <c r="DF376" s="265"/>
      <c r="DG376" s="265"/>
      <c r="DH376" s="265"/>
      <c r="DI376" s="265"/>
      <c r="DJ376" s="265"/>
      <c r="DK376" s="265"/>
      <c r="DL376" s="265"/>
      <c r="DM376" s="265"/>
      <c r="DN376" s="265"/>
      <c r="DO376" s="265"/>
      <c r="DP376" s="265"/>
      <c r="DQ376" s="265"/>
      <c r="DR376" s="265"/>
      <c r="DS376" s="265"/>
      <c r="DT376" s="265"/>
      <c r="DU376" s="265"/>
      <c r="DV376" s="265"/>
      <c r="DW376" s="265"/>
      <c r="DX376" s="265"/>
      <c r="DY376" s="265"/>
      <c r="DZ376" s="265"/>
      <c r="EA376" s="265"/>
      <c r="EB376" s="265"/>
      <c r="EC376" s="265"/>
      <c r="ED376" s="265"/>
      <c r="EE376" s="265"/>
      <c r="EF376" s="265"/>
      <c r="EG376" s="265"/>
      <c r="EH376" s="265"/>
      <c r="EI376" s="265"/>
      <c r="EJ376" s="265"/>
      <c r="EK376" s="265"/>
      <c r="EL376" s="265"/>
      <c r="EM376" s="265"/>
      <c r="EN376" s="265"/>
      <c r="EO376" s="265"/>
      <c r="EP376" s="265"/>
      <c r="EQ376" s="265"/>
      <c r="ER376" s="265"/>
      <c r="ES376" s="265"/>
      <c r="ET376" s="265"/>
      <c r="EU376" s="265"/>
      <c r="EV376" s="265"/>
      <c r="EW376" s="265"/>
      <c r="EX376" s="265"/>
      <c r="EY376" s="265"/>
      <c r="EZ376" s="265"/>
      <c r="FA376" s="265"/>
      <c r="FB376" s="265"/>
      <c r="FC376" s="265"/>
      <c r="FD376" s="265"/>
      <c r="FE376" s="265"/>
      <c r="FF376" s="265"/>
      <c r="FG376" s="265"/>
      <c r="FH376" s="265"/>
      <c r="FI376" s="265"/>
      <c r="FJ376" s="265"/>
      <c r="FK376" s="265"/>
      <c r="FL376" s="265"/>
      <c r="FM376" s="265"/>
      <c r="FN376" s="265"/>
      <c r="FO376" s="265"/>
      <c r="FP376" s="265"/>
      <c r="FQ376" s="265"/>
      <c r="FR376" s="265"/>
      <c r="FS376" s="265"/>
      <c r="FT376" s="265"/>
      <c r="FU376" s="265"/>
      <c r="FV376" s="265"/>
      <c r="FW376" s="265"/>
      <c r="FX376" s="265"/>
      <c r="FY376" s="265"/>
      <c r="FZ376" s="265"/>
      <c r="GA376" s="265"/>
      <c r="GB376" s="265"/>
      <c r="GC376" s="265"/>
      <c r="GD376" s="265"/>
      <c r="GE376" s="265"/>
      <c r="GF376" s="265"/>
      <c r="GG376" s="265"/>
      <c r="GH376" s="265"/>
      <c r="GI376" s="265"/>
      <c r="GJ376" s="265"/>
      <c r="GK376" s="265"/>
      <c r="GL376" s="265"/>
      <c r="GM376" s="265"/>
      <c r="GN376" s="265"/>
      <c r="GO376" s="265"/>
      <c r="GP376" s="265"/>
      <c r="GQ376" s="265"/>
      <c r="GR376" s="265"/>
      <c r="GS376" s="265"/>
      <c r="GT376" s="265"/>
      <c r="GU376" s="265"/>
      <c r="GV376" s="265"/>
      <c r="GW376" s="265"/>
      <c r="GX376" s="265"/>
      <c r="GY376" s="265"/>
      <c r="GZ376" s="265"/>
      <c r="HA376" s="265"/>
      <c r="HB376" s="265"/>
      <c r="HC376" s="265"/>
      <c r="HD376" s="265"/>
      <c r="HE376" s="265"/>
      <c r="HF376" s="265"/>
      <c r="HG376" s="265"/>
      <c r="HH376" s="265"/>
      <c r="HI376" s="265"/>
      <c r="HJ376" s="265"/>
      <c r="HK376" s="265"/>
      <c r="HL376" s="265"/>
      <c r="HM376" s="265"/>
      <c r="HN376" s="265"/>
      <c r="HO376" s="265"/>
      <c r="HP376" s="265"/>
      <c r="HQ376" s="265"/>
      <c r="HR376" s="265"/>
      <c r="HS376" s="265"/>
      <c r="HT376" s="265"/>
      <c r="HU376" s="265"/>
      <c r="HV376" s="265"/>
      <c r="HW376" s="265"/>
      <c r="HX376" s="265"/>
      <c r="HY376" s="265"/>
      <c r="HZ376" s="265"/>
      <c r="IA376" s="265"/>
      <c r="IB376" s="265"/>
      <c r="IC376" s="265"/>
      <c r="ID376" s="265"/>
      <c r="IE376" s="265"/>
      <c r="IF376" s="265"/>
      <c r="IG376" s="265"/>
      <c r="IH376" s="265"/>
      <c r="II376" s="265"/>
      <c r="IJ376" s="265"/>
      <c r="IK376" s="265"/>
      <c r="IL376" s="265"/>
      <c r="IM376" s="265"/>
      <c r="IN376" s="265"/>
      <c r="IO376" s="265"/>
      <c r="IP376" s="265"/>
      <c r="IQ376" s="265"/>
      <c r="IR376" s="265"/>
      <c r="IS376" s="265"/>
      <c r="IT376" s="265"/>
      <c r="IU376" s="265"/>
      <c r="IV376" s="265"/>
    </row>
    <row r="377" spans="1:256" s="240" customFormat="1">
      <c r="A377" s="265" t="s">
        <v>569</v>
      </c>
      <c r="B377" s="240">
        <v>3.85</v>
      </c>
      <c r="C377" s="240">
        <v>6.35</v>
      </c>
      <c r="D377" s="240">
        <v>3</v>
      </c>
      <c r="E377" s="240">
        <v>1.36111111</v>
      </c>
      <c r="F377" s="240">
        <v>1.3427670300000001</v>
      </c>
      <c r="G377" s="240">
        <v>26</v>
      </c>
      <c r="H377" s="265">
        <v>3</v>
      </c>
      <c r="I377" s="265"/>
      <c r="J377" s="265"/>
      <c r="K377" s="265"/>
      <c r="L377" s="265"/>
      <c r="M377" s="265"/>
      <c r="N377" s="265"/>
      <c r="O377" s="265"/>
      <c r="P377" s="265"/>
      <c r="Q377" s="265"/>
      <c r="R377" s="265"/>
      <c r="S377" s="265"/>
      <c r="T377" s="265"/>
      <c r="U377" s="265"/>
      <c r="V377" s="265"/>
      <c r="W377" s="265"/>
      <c r="X377" s="265"/>
      <c r="Y377" s="265"/>
      <c r="Z377" s="265"/>
      <c r="AA377" s="265"/>
      <c r="AB377" s="265"/>
      <c r="AC377" s="265"/>
      <c r="AD377" s="265"/>
      <c r="AE377" s="265"/>
      <c r="AF377" s="265"/>
      <c r="AG377" s="265"/>
      <c r="AH377" s="265"/>
      <c r="AI377" s="265"/>
      <c r="AJ377" s="265"/>
      <c r="AK377" s="265"/>
      <c r="AL377" s="265"/>
      <c r="AM377" s="265"/>
      <c r="AN377" s="265"/>
      <c r="AO377" s="265"/>
      <c r="AP377" s="265"/>
      <c r="AQ377" s="265"/>
      <c r="AR377" s="265"/>
      <c r="AS377" s="265"/>
      <c r="AT377" s="265"/>
      <c r="AU377" s="265"/>
      <c r="AV377" s="265"/>
      <c r="AW377" s="265"/>
      <c r="AX377" s="265"/>
      <c r="AY377" s="265"/>
      <c r="AZ377" s="265"/>
      <c r="BA377" s="265"/>
      <c r="BB377" s="265"/>
      <c r="BC377" s="265"/>
      <c r="BD377" s="265"/>
      <c r="BE377" s="265"/>
      <c r="BF377" s="265"/>
      <c r="BG377" s="265"/>
      <c r="BH377" s="265"/>
      <c r="BI377" s="265"/>
      <c r="BJ377" s="265"/>
      <c r="BK377" s="265"/>
      <c r="BL377" s="265"/>
      <c r="BM377" s="265"/>
      <c r="BN377" s="265"/>
      <c r="BO377" s="265"/>
      <c r="BP377" s="265"/>
      <c r="BQ377" s="265"/>
      <c r="BR377" s="265"/>
      <c r="BS377" s="265"/>
      <c r="BT377" s="265"/>
      <c r="BU377" s="265"/>
      <c r="BV377" s="265"/>
      <c r="BW377" s="265"/>
      <c r="BX377" s="265"/>
      <c r="BY377" s="265"/>
      <c r="BZ377" s="265"/>
      <c r="CA377" s="265"/>
      <c r="CB377" s="265"/>
      <c r="CC377" s="265"/>
      <c r="CD377" s="265"/>
      <c r="CE377" s="265"/>
      <c r="CF377" s="265"/>
      <c r="CG377" s="265"/>
      <c r="CH377" s="265"/>
      <c r="CI377" s="265"/>
      <c r="CJ377" s="265"/>
      <c r="CK377" s="265"/>
      <c r="CL377" s="265"/>
      <c r="CM377" s="265"/>
      <c r="CN377" s="265"/>
      <c r="CO377" s="265"/>
      <c r="CP377" s="265"/>
      <c r="CQ377" s="265"/>
      <c r="CR377" s="265"/>
      <c r="CS377" s="265"/>
      <c r="CT377" s="265"/>
      <c r="CU377" s="265"/>
      <c r="CV377" s="265"/>
      <c r="CW377" s="265"/>
      <c r="CX377" s="265"/>
      <c r="CY377" s="265"/>
      <c r="CZ377" s="265"/>
      <c r="DA377" s="265"/>
      <c r="DB377" s="265"/>
      <c r="DC377" s="265"/>
      <c r="DD377" s="265"/>
      <c r="DE377" s="265"/>
      <c r="DF377" s="265"/>
      <c r="DG377" s="265"/>
      <c r="DH377" s="265"/>
      <c r="DI377" s="265"/>
      <c r="DJ377" s="265"/>
      <c r="DK377" s="265"/>
      <c r="DL377" s="265"/>
      <c r="DM377" s="265"/>
      <c r="DN377" s="265"/>
      <c r="DO377" s="265"/>
      <c r="DP377" s="265"/>
      <c r="DQ377" s="265"/>
      <c r="DR377" s="265"/>
      <c r="DS377" s="265"/>
      <c r="DT377" s="265"/>
      <c r="DU377" s="265"/>
      <c r="DV377" s="265"/>
      <c r="DW377" s="265"/>
      <c r="DX377" s="265"/>
      <c r="DY377" s="265"/>
      <c r="DZ377" s="265"/>
      <c r="EA377" s="265"/>
      <c r="EB377" s="265"/>
      <c r="EC377" s="265"/>
      <c r="ED377" s="265"/>
      <c r="EE377" s="265"/>
      <c r="EF377" s="265"/>
      <c r="EG377" s="265"/>
      <c r="EH377" s="265"/>
      <c r="EI377" s="265"/>
      <c r="EJ377" s="265"/>
      <c r="EK377" s="265"/>
      <c r="EL377" s="265"/>
      <c r="EM377" s="265"/>
      <c r="EN377" s="265"/>
      <c r="EO377" s="265"/>
      <c r="EP377" s="265"/>
      <c r="EQ377" s="265"/>
      <c r="ER377" s="265"/>
      <c r="ES377" s="265"/>
      <c r="ET377" s="265"/>
      <c r="EU377" s="265"/>
      <c r="EV377" s="265"/>
      <c r="EW377" s="265"/>
      <c r="EX377" s="265"/>
      <c r="EY377" s="265"/>
      <c r="EZ377" s="265"/>
      <c r="FA377" s="265"/>
      <c r="FB377" s="265"/>
      <c r="FC377" s="265"/>
      <c r="FD377" s="265"/>
      <c r="FE377" s="265"/>
      <c r="FF377" s="265"/>
      <c r="FG377" s="265"/>
      <c r="FH377" s="265"/>
      <c r="FI377" s="265"/>
      <c r="FJ377" s="265"/>
      <c r="FK377" s="265"/>
      <c r="FL377" s="265"/>
      <c r="FM377" s="265"/>
      <c r="FN377" s="265"/>
      <c r="FO377" s="265"/>
      <c r="FP377" s="265"/>
      <c r="FQ377" s="265"/>
      <c r="FR377" s="265"/>
      <c r="FS377" s="265"/>
      <c r="FT377" s="265"/>
      <c r="FU377" s="265"/>
      <c r="FV377" s="265"/>
      <c r="FW377" s="265"/>
      <c r="FX377" s="265"/>
      <c r="FY377" s="265"/>
      <c r="FZ377" s="265"/>
      <c r="GA377" s="265"/>
      <c r="GB377" s="265"/>
      <c r="GC377" s="265"/>
      <c r="GD377" s="265"/>
      <c r="GE377" s="265"/>
      <c r="GF377" s="265"/>
      <c r="GG377" s="265"/>
      <c r="GH377" s="265"/>
      <c r="GI377" s="265"/>
      <c r="GJ377" s="265"/>
      <c r="GK377" s="265"/>
      <c r="GL377" s="265"/>
      <c r="GM377" s="265"/>
      <c r="GN377" s="265"/>
      <c r="GO377" s="265"/>
      <c r="GP377" s="265"/>
      <c r="GQ377" s="265"/>
      <c r="GR377" s="265"/>
      <c r="GS377" s="265"/>
      <c r="GT377" s="265"/>
      <c r="GU377" s="265"/>
      <c r="GV377" s="265"/>
      <c r="GW377" s="265"/>
      <c r="GX377" s="265"/>
      <c r="GY377" s="265"/>
      <c r="GZ377" s="265"/>
      <c r="HA377" s="265"/>
      <c r="HB377" s="265"/>
      <c r="HC377" s="265"/>
      <c r="HD377" s="265"/>
      <c r="HE377" s="265"/>
      <c r="HF377" s="265"/>
      <c r="HG377" s="265"/>
      <c r="HH377" s="265"/>
      <c r="HI377" s="265"/>
      <c r="HJ377" s="265"/>
      <c r="HK377" s="265"/>
      <c r="HL377" s="265"/>
      <c r="HM377" s="265"/>
      <c r="HN377" s="265"/>
      <c r="HO377" s="265"/>
      <c r="HP377" s="265"/>
      <c r="HQ377" s="265"/>
      <c r="HR377" s="265"/>
      <c r="HS377" s="265"/>
      <c r="HT377" s="265"/>
      <c r="HU377" s="265"/>
      <c r="HV377" s="265"/>
      <c r="HW377" s="265"/>
      <c r="HX377" s="265"/>
      <c r="HY377" s="265"/>
      <c r="HZ377" s="265"/>
      <c r="IA377" s="265"/>
      <c r="IB377" s="265"/>
      <c r="IC377" s="265"/>
      <c r="ID377" s="265"/>
      <c r="IE377" s="265"/>
      <c r="IF377" s="265"/>
      <c r="IG377" s="265"/>
      <c r="IH377" s="265"/>
      <c r="II377" s="265"/>
      <c r="IJ377" s="265"/>
      <c r="IK377" s="265"/>
      <c r="IL377" s="265"/>
      <c r="IM377" s="265"/>
      <c r="IN377" s="265"/>
      <c r="IO377" s="265"/>
      <c r="IP377" s="265"/>
      <c r="IQ377" s="265"/>
      <c r="IR377" s="265"/>
      <c r="IS377" s="265"/>
      <c r="IT377" s="265"/>
      <c r="IU377" s="265"/>
      <c r="IV377" s="265"/>
    </row>
    <row r="378" spans="1:256" s="240" customFormat="1">
      <c r="A378" s="265" t="s">
        <v>569</v>
      </c>
      <c r="B378" s="240">
        <v>3.3</v>
      </c>
      <c r="C378" s="240" t="s">
        <v>18</v>
      </c>
      <c r="D378" s="240">
        <v>2</v>
      </c>
      <c r="E378" s="240">
        <v>1.0516666699999999</v>
      </c>
      <c r="F378" s="240">
        <v>0.74828675</v>
      </c>
      <c r="G378" s="240">
        <v>12</v>
      </c>
      <c r="H378" s="265">
        <v>2</v>
      </c>
      <c r="I378" s="265"/>
      <c r="J378" s="265"/>
      <c r="K378" s="265"/>
      <c r="L378" s="265"/>
      <c r="M378" s="265"/>
      <c r="N378" s="265"/>
      <c r="O378" s="265"/>
      <c r="P378" s="265"/>
      <c r="Q378" s="265"/>
      <c r="R378" s="265"/>
      <c r="S378" s="265"/>
      <c r="T378" s="265"/>
      <c r="U378" s="265"/>
      <c r="V378" s="265"/>
      <c r="W378" s="265"/>
      <c r="X378" s="265"/>
      <c r="Y378" s="265"/>
      <c r="Z378" s="265"/>
      <c r="AA378" s="265"/>
      <c r="AB378" s="265"/>
      <c r="AC378" s="265"/>
      <c r="AD378" s="265"/>
      <c r="AE378" s="265"/>
      <c r="AF378" s="265"/>
      <c r="AG378" s="265"/>
      <c r="AH378" s="265"/>
      <c r="AI378" s="265"/>
      <c r="AJ378" s="265"/>
      <c r="AK378" s="265"/>
      <c r="AL378" s="265"/>
      <c r="AM378" s="265"/>
      <c r="AN378" s="265"/>
      <c r="AO378" s="265"/>
      <c r="AP378" s="265"/>
      <c r="AQ378" s="265"/>
      <c r="AR378" s="265"/>
      <c r="AS378" s="265"/>
      <c r="AT378" s="265"/>
      <c r="AU378" s="265"/>
      <c r="AV378" s="265"/>
      <c r="AW378" s="265"/>
      <c r="AX378" s="265"/>
      <c r="AY378" s="265"/>
      <c r="AZ378" s="265"/>
      <c r="BA378" s="265"/>
      <c r="BB378" s="265"/>
      <c r="BC378" s="265"/>
      <c r="BD378" s="265"/>
      <c r="BE378" s="265"/>
      <c r="BF378" s="265"/>
      <c r="BG378" s="265"/>
      <c r="BH378" s="265"/>
      <c r="BI378" s="265"/>
      <c r="BJ378" s="265"/>
      <c r="BK378" s="265"/>
      <c r="BL378" s="265"/>
      <c r="BM378" s="265"/>
      <c r="BN378" s="265"/>
      <c r="BO378" s="265"/>
      <c r="BP378" s="265"/>
      <c r="BQ378" s="265"/>
      <c r="BR378" s="265"/>
      <c r="BS378" s="265"/>
      <c r="BT378" s="265"/>
      <c r="BU378" s="265"/>
      <c r="BV378" s="265"/>
      <c r="BW378" s="265"/>
      <c r="BX378" s="265"/>
      <c r="BY378" s="265"/>
      <c r="BZ378" s="265"/>
      <c r="CA378" s="265"/>
      <c r="CB378" s="265"/>
      <c r="CC378" s="265"/>
      <c r="CD378" s="265"/>
      <c r="CE378" s="265"/>
      <c r="CF378" s="265"/>
      <c r="CG378" s="265"/>
      <c r="CH378" s="265"/>
      <c r="CI378" s="265"/>
      <c r="CJ378" s="265"/>
      <c r="CK378" s="265"/>
      <c r="CL378" s="265"/>
      <c r="CM378" s="265"/>
      <c r="CN378" s="265"/>
      <c r="CO378" s="265"/>
      <c r="CP378" s="265"/>
      <c r="CQ378" s="265"/>
      <c r="CR378" s="265"/>
      <c r="CS378" s="265"/>
      <c r="CT378" s="265"/>
      <c r="CU378" s="265"/>
      <c r="CV378" s="265"/>
      <c r="CW378" s="265"/>
      <c r="CX378" s="265"/>
      <c r="CY378" s="265"/>
      <c r="CZ378" s="265"/>
      <c r="DA378" s="265"/>
      <c r="DB378" s="265"/>
      <c r="DC378" s="265"/>
      <c r="DD378" s="265"/>
      <c r="DE378" s="265"/>
      <c r="DF378" s="265"/>
      <c r="DG378" s="265"/>
      <c r="DH378" s="265"/>
      <c r="DI378" s="265"/>
      <c r="DJ378" s="265"/>
      <c r="DK378" s="265"/>
      <c r="DL378" s="265"/>
      <c r="DM378" s="265"/>
      <c r="DN378" s="265"/>
      <c r="DO378" s="265"/>
      <c r="DP378" s="265"/>
      <c r="DQ378" s="265"/>
      <c r="DR378" s="265"/>
      <c r="DS378" s="265"/>
      <c r="DT378" s="265"/>
      <c r="DU378" s="265"/>
      <c r="DV378" s="265"/>
      <c r="DW378" s="265"/>
      <c r="DX378" s="265"/>
      <c r="DY378" s="265"/>
      <c r="DZ378" s="265"/>
      <c r="EA378" s="265"/>
      <c r="EB378" s="265"/>
      <c r="EC378" s="265"/>
      <c r="ED378" s="265"/>
      <c r="EE378" s="265"/>
      <c r="EF378" s="265"/>
      <c r="EG378" s="265"/>
      <c r="EH378" s="265"/>
      <c r="EI378" s="265"/>
      <c r="EJ378" s="265"/>
      <c r="EK378" s="265"/>
      <c r="EL378" s="265"/>
      <c r="EM378" s="265"/>
      <c r="EN378" s="265"/>
      <c r="EO378" s="265"/>
      <c r="EP378" s="265"/>
      <c r="EQ378" s="265"/>
      <c r="ER378" s="265"/>
      <c r="ES378" s="265"/>
      <c r="ET378" s="265"/>
      <c r="EU378" s="265"/>
      <c r="EV378" s="265"/>
      <c r="EW378" s="265"/>
      <c r="EX378" s="265"/>
      <c r="EY378" s="265"/>
      <c r="EZ378" s="265"/>
      <c r="FA378" s="265"/>
      <c r="FB378" s="265"/>
      <c r="FC378" s="265"/>
      <c r="FD378" s="265"/>
      <c r="FE378" s="265"/>
      <c r="FF378" s="265"/>
      <c r="FG378" s="265"/>
      <c r="FH378" s="265"/>
      <c r="FI378" s="265"/>
      <c r="FJ378" s="265"/>
      <c r="FK378" s="265"/>
      <c r="FL378" s="265"/>
      <c r="FM378" s="265"/>
      <c r="FN378" s="265"/>
      <c r="FO378" s="265"/>
      <c r="FP378" s="265"/>
      <c r="FQ378" s="265"/>
      <c r="FR378" s="265"/>
      <c r="FS378" s="265"/>
      <c r="FT378" s="265"/>
      <c r="FU378" s="265"/>
      <c r="FV378" s="265"/>
      <c r="FW378" s="265"/>
      <c r="FX378" s="265"/>
      <c r="FY378" s="265"/>
      <c r="FZ378" s="265"/>
      <c r="GA378" s="265"/>
      <c r="GB378" s="265"/>
      <c r="GC378" s="265"/>
      <c r="GD378" s="265"/>
      <c r="GE378" s="265"/>
      <c r="GF378" s="265"/>
      <c r="GG378" s="265"/>
      <c r="GH378" s="265"/>
      <c r="GI378" s="265"/>
      <c r="GJ378" s="265"/>
      <c r="GK378" s="265"/>
      <c r="GL378" s="265"/>
      <c r="GM378" s="265"/>
      <c r="GN378" s="265"/>
      <c r="GO378" s="265"/>
      <c r="GP378" s="265"/>
      <c r="GQ378" s="265"/>
      <c r="GR378" s="265"/>
      <c r="GS378" s="265"/>
      <c r="GT378" s="265"/>
      <c r="GU378" s="265"/>
      <c r="GV378" s="265"/>
      <c r="GW378" s="265"/>
      <c r="GX378" s="265"/>
      <c r="GY378" s="265"/>
      <c r="GZ378" s="265"/>
      <c r="HA378" s="265"/>
      <c r="HB378" s="265"/>
      <c r="HC378" s="265"/>
      <c r="HD378" s="265"/>
      <c r="HE378" s="265"/>
      <c r="HF378" s="265"/>
      <c r="HG378" s="265"/>
      <c r="HH378" s="265"/>
      <c r="HI378" s="265"/>
      <c r="HJ378" s="265"/>
      <c r="HK378" s="265"/>
      <c r="HL378" s="265"/>
      <c r="HM378" s="265"/>
      <c r="HN378" s="265"/>
      <c r="HO378" s="265"/>
      <c r="HP378" s="265"/>
      <c r="HQ378" s="265"/>
      <c r="HR378" s="265"/>
      <c r="HS378" s="265"/>
      <c r="HT378" s="265"/>
      <c r="HU378" s="265"/>
      <c r="HV378" s="265"/>
      <c r="HW378" s="265"/>
      <c r="HX378" s="265"/>
      <c r="HY378" s="265"/>
      <c r="HZ378" s="265"/>
      <c r="IA378" s="265"/>
      <c r="IB378" s="265"/>
      <c r="IC378" s="265"/>
      <c r="ID378" s="265"/>
      <c r="IE378" s="265"/>
      <c r="IF378" s="265"/>
      <c r="IG378" s="265"/>
      <c r="IH378" s="265"/>
      <c r="II378" s="265"/>
      <c r="IJ378" s="265"/>
      <c r="IK378" s="265"/>
      <c r="IL378" s="265"/>
      <c r="IM378" s="265"/>
      <c r="IN378" s="265"/>
      <c r="IO378" s="265"/>
      <c r="IP378" s="265"/>
      <c r="IQ378" s="265"/>
      <c r="IR378" s="265"/>
      <c r="IS378" s="265"/>
      <c r="IT378" s="265"/>
      <c r="IU378" s="265"/>
      <c r="IV378" s="265"/>
    </row>
    <row r="379" spans="1:256" s="240" customFormat="1">
      <c r="A379" s="265" t="s">
        <v>569</v>
      </c>
      <c r="B379" s="240">
        <v>2.6</v>
      </c>
      <c r="C379" s="240">
        <v>4.25</v>
      </c>
      <c r="D379" s="240">
        <v>3</v>
      </c>
      <c r="E379" s="240">
        <v>1.3</v>
      </c>
      <c r="F379" s="240">
        <v>1.7782608099999999</v>
      </c>
      <c r="G379" s="240">
        <v>16</v>
      </c>
      <c r="H379" s="265">
        <v>4</v>
      </c>
      <c r="I379" s="265"/>
      <c r="J379" s="265"/>
      <c r="K379" s="265"/>
      <c r="L379" s="265"/>
      <c r="M379" s="265"/>
      <c r="N379" s="265"/>
      <c r="O379" s="265"/>
      <c r="P379" s="265"/>
      <c r="Q379" s="265"/>
      <c r="R379" s="265"/>
      <c r="S379" s="265"/>
      <c r="T379" s="265"/>
      <c r="U379" s="265"/>
      <c r="V379" s="265"/>
      <c r="W379" s="265"/>
      <c r="X379" s="265"/>
      <c r="Y379" s="265"/>
      <c r="Z379" s="265"/>
      <c r="AA379" s="265"/>
      <c r="AB379" s="265"/>
      <c r="AC379" s="265"/>
      <c r="AD379" s="265"/>
      <c r="AE379" s="265"/>
      <c r="AF379" s="265"/>
      <c r="AG379" s="265"/>
      <c r="AH379" s="265"/>
      <c r="AI379" s="265"/>
      <c r="AJ379" s="265"/>
      <c r="AK379" s="265"/>
      <c r="AL379" s="265"/>
      <c r="AM379" s="265"/>
      <c r="AN379" s="265"/>
      <c r="AO379" s="265"/>
      <c r="AP379" s="265"/>
      <c r="AQ379" s="265"/>
      <c r="AR379" s="265"/>
      <c r="AS379" s="265"/>
      <c r="AT379" s="265"/>
      <c r="AU379" s="265"/>
      <c r="AV379" s="265"/>
      <c r="AW379" s="265"/>
      <c r="AX379" s="265"/>
      <c r="AY379" s="265"/>
      <c r="AZ379" s="265"/>
      <c r="BA379" s="265"/>
      <c r="BB379" s="265"/>
      <c r="BC379" s="265"/>
      <c r="BD379" s="265"/>
      <c r="BE379" s="265"/>
      <c r="BF379" s="265"/>
      <c r="BG379" s="265"/>
      <c r="BH379" s="265"/>
      <c r="BI379" s="265"/>
      <c r="BJ379" s="265"/>
      <c r="BK379" s="265"/>
      <c r="BL379" s="265"/>
      <c r="BM379" s="265"/>
      <c r="BN379" s="265"/>
      <c r="BO379" s="265"/>
      <c r="BP379" s="265"/>
      <c r="BQ379" s="265"/>
      <c r="BR379" s="265"/>
      <c r="BS379" s="265"/>
      <c r="BT379" s="265"/>
      <c r="BU379" s="265"/>
      <c r="BV379" s="265"/>
      <c r="BW379" s="265"/>
      <c r="BX379" s="265"/>
      <c r="BY379" s="265"/>
      <c r="BZ379" s="265"/>
      <c r="CA379" s="265"/>
      <c r="CB379" s="265"/>
      <c r="CC379" s="265"/>
      <c r="CD379" s="265"/>
      <c r="CE379" s="265"/>
      <c r="CF379" s="265"/>
      <c r="CG379" s="265"/>
      <c r="CH379" s="265"/>
      <c r="CI379" s="265"/>
      <c r="CJ379" s="265"/>
      <c r="CK379" s="265"/>
      <c r="CL379" s="265"/>
      <c r="CM379" s="265"/>
      <c r="CN379" s="265"/>
      <c r="CO379" s="265"/>
      <c r="CP379" s="265"/>
      <c r="CQ379" s="265"/>
      <c r="CR379" s="265"/>
      <c r="CS379" s="265"/>
      <c r="CT379" s="265"/>
      <c r="CU379" s="265"/>
      <c r="CV379" s="265"/>
      <c r="CW379" s="265"/>
      <c r="CX379" s="265"/>
      <c r="CY379" s="265"/>
      <c r="CZ379" s="265"/>
      <c r="DA379" s="265"/>
      <c r="DB379" s="265"/>
      <c r="DC379" s="265"/>
      <c r="DD379" s="265"/>
      <c r="DE379" s="265"/>
      <c r="DF379" s="265"/>
      <c r="DG379" s="265"/>
      <c r="DH379" s="265"/>
      <c r="DI379" s="265"/>
      <c r="DJ379" s="265"/>
      <c r="DK379" s="265"/>
      <c r="DL379" s="265"/>
      <c r="DM379" s="265"/>
      <c r="DN379" s="265"/>
      <c r="DO379" s="265"/>
      <c r="DP379" s="265"/>
      <c r="DQ379" s="265"/>
      <c r="DR379" s="265"/>
      <c r="DS379" s="265"/>
      <c r="DT379" s="265"/>
      <c r="DU379" s="265"/>
      <c r="DV379" s="265"/>
      <c r="DW379" s="265"/>
      <c r="DX379" s="265"/>
      <c r="DY379" s="265"/>
      <c r="DZ379" s="265"/>
      <c r="EA379" s="265"/>
      <c r="EB379" s="265"/>
      <c r="EC379" s="265"/>
      <c r="ED379" s="265"/>
      <c r="EE379" s="265"/>
      <c r="EF379" s="265"/>
      <c r="EG379" s="265"/>
      <c r="EH379" s="265"/>
      <c r="EI379" s="265"/>
      <c r="EJ379" s="265"/>
      <c r="EK379" s="265"/>
      <c r="EL379" s="265"/>
      <c r="EM379" s="265"/>
      <c r="EN379" s="265"/>
      <c r="EO379" s="265"/>
      <c r="EP379" s="265"/>
      <c r="EQ379" s="265"/>
      <c r="ER379" s="265"/>
      <c r="ES379" s="265"/>
      <c r="ET379" s="265"/>
      <c r="EU379" s="265"/>
      <c r="EV379" s="265"/>
      <c r="EW379" s="265"/>
      <c r="EX379" s="265"/>
      <c r="EY379" s="265"/>
      <c r="EZ379" s="265"/>
      <c r="FA379" s="265"/>
      <c r="FB379" s="265"/>
      <c r="FC379" s="265"/>
      <c r="FD379" s="265"/>
      <c r="FE379" s="265"/>
      <c r="FF379" s="265"/>
      <c r="FG379" s="265"/>
      <c r="FH379" s="265"/>
      <c r="FI379" s="265"/>
      <c r="FJ379" s="265"/>
      <c r="FK379" s="265"/>
      <c r="FL379" s="265"/>
      <c r="FM379" s="265"/>
      <c r="FN379" s="265"/>
      <c r="FO379" s="265"/>
      <c r="FP379" s="265"/>
      <c r="FQ379" s="265"/>
      <c r="FR379" s="265"/>
      <c r="FS379" s="265"/>
      <c r="FT379" s="265"/>
      <c r="FU379" s="265"/>
      <c r="FV379" s="265"/>
      <c r="FW379" s="265"/>
      <c r="FX379" s="265"/>
      <c r="FY379" s="265"/>
      <c r="FZ379" s="265"/>
      <c r="GA379" s="265"/>
      <c r="GB379" s="265"/>
      <c r="GC379" s="265"/>
      <c r="GD379" s="265"/>
      <c r="GE379" s="265"/>
      <c r="GF379" s="265"/>
      <c r="GG379" s="265"/>
      <c r="GH379" s="265"/>
      <c r="GI379" s="265"/>
      <c r="GJ379" s="265"/>
      <c r="GK379" s="265"/>
      <c r="GL379" s="265"/>
      <c r="GM379" s="265"/>
      <c r="GN379" s="265"/>
      <c r="GO379" s="265"/>
      <c r="GP379" s="265"/>
      <c r="GQ379" s="265"/>
      <c r="GR379" s="265"/>
      <c r="GS379" s="265"/>
      <c r="GT379" s="265"/>
      <c r="GU379" s="265"/>
      <c r="GV379" s="265"/>
      <c r="GW379" s="265"/>
      <c r="GX379" s="265"/>
      <c r="GY379" s="265"/>
      <c r="GZ379" s="265"/>
      <c r="HA379" s="265"/>
      <c r="HB379" s="265"/>
      <c r="HC379" s="265"/>
      <c r="HD379" s="265"/>
      <c r="HE379" s="265"/>
      <c r="HF379" s="265"/>
      <c r="HG379" s="265"/>
      <c r="HH379" s="265"/>
      <c r="HI379" s="265"/>
      <c r="HJ379" s="265"/>
      <c r="HK379" s="265"/>
      <c r="HL379" s="265"/>
      <c r="HM379" s="265"/>
      <c r="HN379" s="265"/>
      <c r="HO379" s="265"/>
      <c r="HP379" s="265"/>
      <c r="HQ379" s="265"/>
      <c r="HR379" s="265"/>
      <c r="HS379" s="265"/>
      <c r="HT379" s="265"/>
      <c r="HU379" s="265"/>
      <c r="HV379" s="265"/>
      <c r="HW379" s="265"/>
      <c r="HX379" s="265"/>
      <c r="HY379" s="265"/>
      <c r="HZ379" s="265"/>
      <c r="IA379" s="265"/>
      <c r="IB379" s="265"/>
      <c r="IC379" s="265"/>
      <c r="ID379" s="265"/>
      <c r="IE379" s="265"/>
      <c r="IF379" s="265"/>
      <c r="IG379" s="265"/>
      <c r="IH379" s="265"/>
      <c r="II379" s="265"/>
      <c r="IJ379" s="265"/>
      <c r="IK379" s="265"/>
      <c r="IL379" s="265"/>
      <c r="IM379" s="265"/>
      <c r="IN379" s="265"/>
      <c r="IO379" s="265"/>
      <c r="IP379" s="265"/>
      <c r="IQ379" s="265"/>
      <c r="IR379" s="265"/>
      <c r="IS379" s="265"/>
      <c r="IT379" s="265"/>
      <c r="IU379" s="265"/>
      <c r="IV379" s="265"/>
    </row>
    <row r="380" spans="1:256" s="240" customFormat="1">
      <c r="A380" s="265" t="s">
        <v>569</v>
      </c>
      <c r="B380" s="240">
        <v>4.5</v>
      </c>
      <c r="C380" s="240">
        <v>6.3</v>
      </c>
      <c r="D380" s="240">
        <v>2</v>
      </c>
      <c r="E380" s="240">
        <v>1.6666666999999999</v>
      </c>
      <c r="F380" s="240">
        <v>0.92913681000000004</v>
      </c>
      <c r="G380" s="240">
        <v>17</v>
      </c>
      <c r="H380" s="265">
        <v>1</v>
      </c>
      <c r="I380" s="265"/>
      <c r="J380" s="265"/>
      <c r="K380" s="265"/>
      <c r="L380" s="265"/>
      <c r="M380" s="265"/>
      <c r="N380" s="265"/>
      <c r="O380" s="265"/>
      <c r="P380" s="265"/>
      <c r="Q380" s="265"/>
      <c r="R380" s="265"/>
      <c r="S380" s="265"/>
      <c r="T380" s="265"/>
      <c r="U380" s="265"/>
      <c r="V380" s="265"/>
      <c r="W380" s="265"/>
      <c r="X380" s="265"/>
      <c r="Y380" s="265"/>
      <c r="Z380" s="265"/>
      <c r="AA380" s="265"/>
      <c r="AB380" s="265"/>
      <c r="AC380" s="265"/>
      <c r="AD380" s="265"/>
      <c r="AE380" s="265"/>
      <c r="AF380" s="265"/>
      <c r="AG380" s="265"/>
      <c r="AH380" s="265"/>
      <c r="AI380" s="265"/>
      <c r="AJ380" s="265"/>
      <c r="AK380" s="265"/>
      <c r="AL380" s="265"/>
      <c r="AM380" s="265"/>
      <c r="AN380" s="265"/>
      <c r="AO380" s="265"/>
      <c r="AP380" s="265"/>
      <c r="AQ380" s="265"/>
      <c r="AR380" s="265"/>
      <c r="AS380" s="265"/>
      <c r="AT380" s="265"/>
      <c r="AU380" s="265"/>
      <c r="AV380" s="265"/>
      <c r="AW380" s="265"/>
      <c r="AX380" s="265"/>
      <c r="AY380" s="265"/>
      <c r="AZ380" s="265"/>
      <c r="BA380" s="265"/>
      <c r="BB380" s="265"/>
      <c r="BC380" s="265"/>
      <c r="BD380" s="265"/>
      <c r="BE380" s="265"/>
      <c r="BF380" s="265"/>
      <c r="BG380" s="265"/>
      <c r="BH380" s="265"/>
      <c r="BI380" s="265"/>
      <c r="BJ380" s="265"/>
      <c r="BK380" s="265"/>
      <c r="BL380" s="265"/>
      <c r="BM380" s="265"/>
      <c r="BN380" s="265"/>
      <c r="BO380" s="265"/>
      <c r="BP380" s="265"/>
      <c r="BQ380" s="265"/>
      <c r="BR380" s="265"/>
      <c r="BS380" s="265"/>
      <c r="BT380" s="265"/>
      <c r="BU380" s="265"/>
      <c r="BV380" s="265"/>
      <c r="BW380" s="265"/>
      <c r="BX380" s="265"/>
      <c r="BY380" s="265"/>
      <c r="BZ380" s="265"/>
      <c r="CA380" s="265"/>
      <c r="CB380" s="265"/>
      <c r="CC380" s="265"/>
      <c r="CD380" s="265"/>
      <c r="CE380" s="265"/>
      <c r="CF380" s="265"/>
      <c r="CG380" s="265"/>
      <c r="CH380" s="265"/>
      <c r="CI380" s="265"/>
      <c r="CJ380" s="265"/>
      <c r="CK380" s="265"/>
      <c r="CL380" s="265"/>
      <c r="CM380" s="265"/>
      <c r="CN380" s="265"/>
      <c r="CO380" s="265"/>
      <c r="CP380" s="265"/>
      <c r="CQ380" s="265"/>
      <c r="CR380" s="265"/>
      <c r="CS380" s="265"/>
      <c r="CT380" s="265"/>
      <c r="CU380" s="265"/>
      <c r="CV380" s="265"/>
      <c r="CW380" s="265"/>
      <c r="CX380" s="265"/>
      <c r="CY380" s="265"/>
      <c r="CZ380" s="265"/>
      <c r="DA380" s="265"/>
      <c r="DB380" s="265"/>
      <c r="DC380" s="265"/>
      <c r="DD380" s="265"/>
      <c r="DE380" s="265"/>
      <c r="DF380" s="265"/>
      <c r="DG380" s="265"/>
      <c r="DH380" s="265"/>
      <c r="DI380" s="265"/>
      <c r="DJ380" s="265"/>
      <c r="DK380" s="265"/>
      <c r="DL380" s="265"/>
      <c r="DM380" s="265"/>
      <c r="DN380" s="265"/>
      <c r="DO380" s="265"/>
      <c r="DP380" s="265"/>
      <c r="DQ380" s="265"/>
      <c r="DR380" s="265"/>
      <c r="DS380" s="265"/>
      <c r="DT380" s="265"/>
      <c r="DU380" s="265"/>
      <c r="DV380" s="265"/>
      <c r="DW380" s="265"/>
      <c r="DX380" s="265"/>
      <c r="DY380" s="265"/>
      <c r="DZ380" s="265"/>
      <c r="EA380" s="265"/>
      <c r="EB380" s="265"/>
      <c r="EC380" s="265"/>
      <c r="ED380" s="265"/>
      <c r="EE380" s="265"/>
      <c r="EF380" s="265"/>
      <c r="EG380" s="265"/>
      <c r="EH380" s="265"/>
      <c r="EI380" s="265"/>
      <c r="EJ380" s="265"/>
      <c r="EK380" s="265"/>
      <c r="EL380" s="265"/>
      <c r="EM380" s="265"/>
      <c r="EN380" s="265"/>
      <c r="EO380" s="265"/>
      <c r="EP380" s="265"/>
      <c r="EQ380" s="265"/>
      <c r="ER380" s="265"/>
      <c r="ES380" s="265"/>
      <c r="ET380" s="265"/>
      <c r="EU380" s="265"/>
      <c r="EV380" s="265"/>
      <c r="EW380" s="265"/>
      <c r="EX380" s="265"/>
      <c r="EY380" s="265"/>
      <c r="EZ380" s="265"/>
      <c r="FA380" s="265"/>
      <c r="FB380" s="265"/>
      <c r="FC380" s="265"/>
      <c r="FD380" s="265"/>
      <c r="FE380" s="265"/>
      <c r="FF380" s="265"/>
      <c r="FG380" s="265"/>
      <c r="FH380" s="265"/>
      <c r="FI380" s="265"/>
      <c r="FJ380" s="265"/>
      <c r="FK380" s="265"/>
      <c r="FL380" s="265"/>
      <c r="FM380" s="265"/>
      <c r="FN380" s="265"/>
      <c r="FO380" s="265"/>
      <c r="FP380" s="265"/>
      <c r="FQ380" s="265"/>
      <c r="FR380" s="265"/>
      <c r="FS380" s="265"/>
      <c r="FT380" s="265"/>
      <c r="FU380" s="265"/>
      <c r="FV380" s="265"/>
      <c r="FW380" s="265"/>
      <c r="FX380" s="265"/>
      <c r="FY380" s="265"/>
      <c r="FZ380" s="265"/>
      <c r="GA380" s="265"/>
      <c r="GB380" s="265"/>
      <c r="GC380" s="265"/>
      <c r="GD380" s="265"/>
      <c r="GE380" s="265"/>
      <c r="GF380" s="265"/>
      <c r="GG380" s="265"/>
      <c r="GH380" s="265"/>
      <c r="GI380" s="265"/>
      <c r="GJ380" s="265"/>
      <c r="GK380" s="265"/>
      <c r="GL380" s="265"/>
      <c r="GM380" s="265"/>
      <c r="GN380" s="265"/>
      <c r="GO380" s="265"/>
      <c r="GP380" s="265"/>
      <c r="GQ380" s="265"/>
      <c r="GR380" s="265"/>
      <c r="GS380" s="265"/>
      <c r="GT380" s="265"/>
      <c r="GU380" s="265"/>
      <c r="GV380" s="265"/>
      <c r="GW380" s="265"/>
      <c r="GX380" s="265"/>
      <c r="GY380" s="265"/>
      <c r="GZ380" s="265"/>
      <c r="HA380" s="265"/>
      <c r="HB380" s="265"/>
      <c r="HC380" s="265"/>
      <c r="HD380" s="265"/>
      <c r="HE380" s="265"/>
      <c r="HF380" s="265"/>
      <c r="HG380" s="265"/>
      <c r="HH380" s="265"/>
      <c r="HI380" s="265"/>
      <c r="HJ380" s="265"/>
      <c r="HK380" s="265"/>
      <c r="HL380" s="265"/>
      <c r="HM380" s="265"/>
      <c r="HN380" s="265"/>
      <c r="HO380" s="265"/>
      <c r="HP380" s="265"/>
      <c r="HQ380" s="265"/>
      <c r="HR380" s="265"/>
      <c r="HS380" s="265"/>
      <c r="HT380" s="265"/>
      <c r="HU380" s="265"/>
      <c r="HV380" s="265"/>
      <c r="HW380" s="265"/>
      <c r="HX380" s="265"/>
      <c r="HY380" s="265"/>
      <c r="HZ380" s="265"/>
      <c r="IA380" s="265"/>
      <c r="IB380" s="265"/>
      <c r="IC380" s="265"/>
      <c r="ID380" s="265"/>
      <c r="IE380" s="265"/>
      <c r="IF380" s="265"/>
      <c r="IG380" s="265"/>
      <c r="IH380" s="265"/>
      <c r="II380" s="265"/>
      <c r="IJ380" s="265"/>
      <c r="IK380" s="265"/>
      <c r="IL380" s="265"/>
      <c r="IM380" s="265"/>
      <c r="IN380" s="265"/>
      <c r="IO380" s="265"/>
      <c r="IP380" s="265"/>
      <c r="IQ380" s="265"/>
      <c r="IR380" s="265"/>
      <c r="IS380" s="265"/>
      <c r="IT380" s="265"/>
      <c r="IU380" s="265"/>
      <c r="IV380" s="265"/>
    </row>
    <row r="381" spans="1:256" s="240" customFormat="1">
      <c r="A381" s="265" t="s">
        <v>569</v>
      </c>
      <c r="B381" s="265">
        <v>2.5</v>
      </c>
      <c r="C381" s="265">
        <v>5.5</v>
      </c>
      <c r="D381" s="265">
        <v>2</v>
      </c>
      <c r="E381" s="265">
        <v>1.33444444</v>
      </c>
      <c r="F381" s="265">
        <v>1.3044636700000001</v>
      </c>
      <c r="G381" s="240">
        <v>11</v>
      </c>
      <c r="H381" s="265">
        <v>2</v>
      </c>
      <c r="I381" s="265"/>
      <c r="J381" s="265"/>
      <c r="K381" s="265"/>
      <c r="L381" s="265"/>
      <c r="M381" s="265"/>
      <c r="N381" s="265"/>
      <c r="O381" s="265"/>
      <c r="P381" s="265"/>
      <c r="Q381" s="265"/>
      <c r="R381" s="265"/>
      <c r="S381" s="265"/>
      <c r="T381" s="265"/>
      <c r="U381" s="265"/>
      <c r="V381" s="265"/>
      <c r="W381" s="265"/>
      <c r="X381" s="265"/>
      <c r="Y381" s="265"/>
      <c r="Z381" s="265"/>
      <c r="AA381" s="265"/>
      <c r="AB381" s="265"/>
      <c r="AC381" s="265"/>
      <c r="AD381" s="265"/>
      <c r="AE381" s="265"/>
      <c r="AF381" s="265"/>
      <c r="AG381" s="265"/>
      <c r="AH381" s="265"/>
      <c r="AI381" s="265"/>
      <c r="AJ381" s="265"/>
      <c r="AK381" s="265"/>
      <c r="AL381" s="265"/>
      <c r="AM381" s="265"/>
      <c r="AN381" s="265"/>
      <c r="AO381" s="265"/>
      <c r="AP381" s="265"/>
      <c r="AQ381" s="265"/>
      <c r="AR381" s="265"/>
      <c r="AS381" s="265"/>
      <c r="AT381" s="265"/>
      <c r="AU381" s="265"/>
      <c r="AV381" s="265"/>
      <c r="AW381" s="265"/>
      <c r="AX381" s="265"/>
      <c r="AY381" s="265"/>
      <c r="AZ381" s="265"/>
      <c r="BA381" s="265"/>
      <c r="BB381" s="265"/>
      <c r="BC381" s="265"/>
      <c r="BD381" s="265"/>
      <c r="BE381" s="265"/>
      <c r="BF381" s="265"/>
      <c r="BG381" s="265"/>
      <c r="BH381" s="265"/>
      <c r="BI381" s="265"/>
      <c r="BJ381" s="265"/>
      <c r="BK381" s="265"/>
      <c r="BL381" s="265"/>
      <c r="BM381" s="265"/>
      <c r="BN381" s="265"/>
      <c r="BO381" s="265"/>
      <c r="BP381" s="265"/>
      <c r="BQ381" s="265"/>
      <c r="BR381" s="265"/>
      <c r="BS381" s="265"/>
      <c r="BT381" s="265"/>
      <c r="BU381" s="265"/>
      <c r="BV381" s="265"/>
      <c r="BW381" s="265"/>
      <c r="BX381" s="265"/>
      <c r="BY381" s="265"/>
      <c r="BZ381" s="265"/>
      <c r="CA381" s="265"/>
      <c r="CB381" s="265"/>
      <c r="CC381" s="265"/>
      <c r="CD381" s="265"/>
      <c r="CE381" s="265"/>
      <c r="CF381" s="265"/>
      <c r="CG381" s="265"/>
      <c r="CH381" s="265"/>
      <c r="CI381" s="265"/>
      <c r="CJ381" s="265"/>
      <c r="CK381" s="265"/>
      <c r="CL381" s="265"/>
      <c r="CM381" s="265"/>
      <c r="CN381" s="265"/>
      <c r="CO381" s="265"/>
      <c r="CP381" s="265"/>
      <c r="CQ381" s="265"/>
      <c r="CR381" s="265"/>
      <c r="CS381" s="265"/>
      <c r="CT381" s="265"/>
      <c r="CU381" s="265"/>
      <c r="CV381" s="265"/>
      <c r="CW381" s="265"/>
      <c r="CX381" s="265"/>
      <c r="CY381" s="265"/>
      <c r="CZ381" s="265"/>
      <c r="DA381" s="265"/>
      <c r="DB381" s="265"/>
      <c r="DC381" s="265"/>
      <c r="DD381" s="265"/>
      <c r="DE381" s="265"/>
      <c r="DF381" s="265"/>
      <c r="DG381" s="265"/>
      <c r="DH381" s="265"/>
      <c r="DI381" s="265"/>
      <c r="DJ381" s="265"/>
      <c r="DK381" s="265"/>
      <c r="DL381" s="265"/>
      <c r="DM381" s="265"/>
      <c r="DN381" s="265"/>
      <c r="DO381" s="265"/>
      <c r="DP381" s="265"/>
      <c r="DQ381" s="265"/>
      <c r="DR381" s="265"/>
      <c r="DS381" s="265"/>
      <c r="DT381" s="265"/>
      <c r="DU381" s="265"/>
      <c r="DV381" s="265"/>
      <c r="DW381" s="265"/>
      <c r="DX381" s="265"/>
      <c r="DY381" s="265"/>
      <c r="DZ381" s="265"/>
      <c r="EA381" s="265"/>
      <c r="EB381" s="265"/>
      <c r="EC381" s="265"/>
      <c r="ED381" s="265"/>
      <c r="EE381" s="265"/>
      <c r="EF381" s="265"/>
      <c r="EG381" s="265"/>
      <c r="EH381" s="265"/>
      <c r="EI381" s="265"/>
      <c r="EJ381" s="265"/>
      <c r="EK381" s="265"/>
      <c r="EL381" s="265"/>
      <c r="EM381" s="265"/>
      <c r="EN381" s="265"/>
      <c r="EO381" s="265"/>
      <c r="EP381" s="265"/>
      <c r="EQ381" s="265"/>
      <c r="ER381" s="265"/>
      <c r="ES381" s="265"/>
      <c r="ET381" s="265"/>
      <c r="EU381" s="265"/>
      <c r="EV381" s="265"/>
      <c r="EW381" s="265"/>
      <c r="EX381" s="265"/>
      <c r="EY381" s="265"/>
      <c r="EZ381" s="265"/>
      <c r="FA381" s="265"/>
      <c r="FB381" s="265"/>
      <c r="FC381" s="265"/>
      <c r="FD381" s="265"/>
      <c r="FE381" s="265"/>
      <c r="FF381" s="265"/>
      <c r="FG381" s="265"/>
      <c r="FH381" s="265"/>
      <c r="FI381" s="265"/>
      <c r="FJ381" s="265"/>
      <c r="FK381" s="265"/>
      <c r="FL381" s="265"/>
      <c r="FM381" s="265"/>
      <c r="FN381" s="265"/>
      <c r="FO381" s="265"/>
      <c r="FP381" s="265"/>
      <c r="FQ381" s="265"/>
      <c r="FR381" s="265"/>
      <c r="FS381" s="265"/>
      <c r="FT381" s="265"/>
      <c r="FU381" s="265"/>
      <c r="FV381" s="265"/>
      <c r="FW381" s="265"/>
      <c r="FX381" s="265"/>
      <c r="FY381" s="265"/>
      <c r="FZ381" s="265"/>
      <c r="GA381" s="265"/>
      <c r="GB381" s="265"/>
      <c r="GC381" s="265"/>
      <c r="GD381" s="265"/>
      <c r="GE381" s="265"/>
      <c r="GF381" s="265"/>
      <c r="GG381" s="265"/>
      <c r="GH381" s="265"/>
      <c r="GI381" s="265"/>
      <c r="GJ381" s="265"/>
      <c r="GK381" s="265"/>
      <c r="GL381" s="265"/>
      <c r="GM381" s="265"/>
      <c r="GN381" s="265"/>
      <c r="GO381" s="265"/>
      <c r="GP381" s="265"/>
      <c r="GQ381" s="265"/>
      <c r="GR381" s="265"/>
      <c r="GS381" s="265"/>
      <c r="GT381" s="265"/>
      <c r="GU381" s="265"/>
      <c r="GV381" s="265"/>
      <c r="GW381" s="265"/>
      <c r="GX381" s="265"/>
      <c r="GY381" s="265"/>
      <c r="GZ381" s="265"/>
      <c r="HA381" s="265"/>
      <c r="HB381" s="265"/>
      <c r="HC381" s="265"/>
      <c r="HD381" s="265"/>
      <c r="HE381" s="265"/>
      <c r="HF381" s="265"/>
      <c r="HG381" s="265"/>
      <c r="HH381" s="265"/>
      <c r="HI381" s="265"/>
      <c r="HJ381" s="265"/>
      <c r="HK381" s="265"/>
      <c r="HL381" s="265"/>
      <c r="HM381" s="265"/>
      <c r="HN381" s="265"/>
      <c r="HO381" s="265"/>
      <c r="HP381" s="265"/>
      <c r="HQ381" s="265"/>
      <c r="HR381" s="265"/>
      <c r="HS381" s="265"/>
      <c r="HT381" s="265"/>
      <c r="HU381" s="265"/>
      <c r="HV381" s="265"/>
      <c r="HW381" s="265"/>
      <c r="HX381" s="265"/>
      <c r="HY381" s="265"/>
      <c r="HZ381" s="265"/>
      <c r="IA381" s="265"/>
      <c r="IB381" s="265"/>
      <c r="IC381" s="265"/>
      <c r="ID381" s="265"/>
      <c r="IE381" s="265"/>
      <c r="IF381" s="265"/>
      <c r="IG381" s="265"/>
      <c r="IH381" s="265"/>
      <c r="II381" s="265"/>
      <c r="IJ381" s="265"/>
      <c r="IK381" s="265"/>
      <c r="IL381" s="265"/>
      <c r="IM381" s="265"/>
      <c r="IN381" s="265"/>
      <c r="IO381" s="265"/>
      <c r="IP381" s="265"/>
      <c r="IQ381" s="265"/>
      <c r="IR381" s="265"/>
      <c r="IS381" s="265"/>
      <c r="IT381" s="265"/>
      <c r="IU381" s="265"/>
      <c r="IV381" s="265"/>
    </row>
    <row r="382" spans="1:256" s="240" customFormat="1">
      <c r="A382" s="265" t="s">
        <v>569</v>
      </c>
      <c r="B382" s="265">
        <v>3</v>
      </c>
      <c r="C382" s="265">
        <v>5.75</v>
      </c>
      <c r="D382" s="265">
        <v>2</v>
      </c>
      <c r="E382" s="265">
        <v>1.1755555600000001</v>
      </c>
      <c r="F382" s="265">
        <v>0.92822954000000002</v>
      </c>
      <c r="G382" s="240">
        <v>13</v>
      </c>
      <c r="H382" s="265">
        <v>3</v>
      </c>
      <c r="I382" s="265"/>
      <c r="J382" s="265"/>
      <c r="K382" s="265"/>
      <c r="L382" s="265"/>
      <c r="M382" s="265"/>
      <c r="N382" s="265"/>
      <c r="O382" s="265"/>
      <c r="P382" s="265"/>
      <c r="Q382" s="265"/>
      <c r="R382" s="265"/>
      <c r="S382" s="265"/>
      <c r="T382" s="265"/>
      <c r="U382" s="265"/>
      <c r="V382" s="265"/>
      <c r="W382" s="265"/>
      <c r="X382" s="265"/>
      <c r="Y382" s="265"/>
      <c r="Z382" s="265"/>
      <c r="AA382" s="265"/>
      <c r="AB382" s="265"/>
      <c r="AC382" s="265"/>
      <c r="AD382" s="265"/>
      <c r="AE382" s="265"/>
      <c r="AF382" s="265"/>
      <c r="AG382" s="265"/>
      <c r="AH382" s="265"/>
      <c r="AI382" s="265"/>
      <c r="AJ382" s="265"/>
      <c r="AK382" s="265"/>
      <c r="AL382" s="265"/>
      <c r="AM382" s="265"/>
      <c r="AN382" s="265"/>
      <c r="AO382" s="265"/>
      <c r="AP382" s="265"/>
      <c r="AQ382" s="265"/>
      <c r="AR382" s="265"/>
      <c r="AS382" s="265"/>
      <c r="AT382" s="265"/>
      <c r="AU382" s="265"/>
      <c r="AV382" s="265"/>
      <c r="AW382" s="265"/>
      <c r="AX382" s="265"/>
      <c r="AY382" s="265"/>
      <c r="AZ382" s="265"/>
      <c r="BA382" s="265"/>
      <c r="BB382" s="265"/>
      <c r="BC382" s="265"/>
      <c r="BD382" s="265"/>
      <c r="BE382" s="265"/>
      <c r="BF382" s="265"/>
      <c r="BG382" s="265"/>
      <c r="BH382" s="265"/>
      <c r="BI382" s="265"/>
      <c r="BJ382" s="265"/>
      <c r="BK382" s="265"/>
      <c r="BL382" s="265"/>
      <c r="BM382" s="265"/>
      <c r="BN382" s="265"/>
      <c r="BO382" s="265"/>
      <c r="BP382" s="265"/>
      <c r="BQ382" s="265"/>
      <c r="BR382" s="265"/>
      <c r="BS382" s="265"/>
      <c r="BT382" s="265"/>
      <c r="BU382" s="265"/>
      <c r="BV382" s="265"/>
      <c r="BW382" s="265"/>
      <c r="BX382" s="265"/>
      <c r="BY382" s="265"/>
      <c r="BZ382" s="265"/>
      <c r="CA382" s="265"/>
      <c r="CB382" s="265"/>
      <c r="CC382" s="265"/>
      <c r="CD382" s="265"/>
      <c r="CE382" s="265"/>
      <c r="CF382" s="265"/>
      <c r="CG382" s="265"/>
      <c r="CH382" s="265"/>
      <c r="CI382" s="265"/>
      <c r="CJ382" s="265"/>
      <c r="CK382" s="265"/>
      <c r="CL382" s="265"/>
      <c r="CM382" s="265"/>
      <c r="CN382" s="265"/>
      <c r="CO382" s="265"/>
      <c r="CP382" s="265"/>
      <c r="CQ382" s="265"/>
      <c r="CR382" s="265"/>
      <c r="CS382" s="265"/>
      <c r="CT382" s="265"/>
      <c r="CU382" s="265"/>
      <c r="CV382" s="265"/>
      <c r="CW382" s="265"/>
      <c r="CX382" s="265"/>
      <c r="CY382" s="265"/>
      <c r="CZ382" s="265"/>
      <c r="DA382" s="265"/>
      <c r="DB382" s="265"/>
      <c r="DC382" s="265"/>
      <c r="DD382" s="265"/>
      <c r="DE382" s="265"/>
      <c r="DF382" s="265"/>
      <c r="DG382" s="265"/>
      <c r="DH382" s="265"/>
      <c r="DI382" s="265"/>
      <c r="DJ382" s="265"/>
      <c r="DK382" s="265"/>
      <c r="DL382" s="265"/>
      <c r="DM382" s="265"/>
      <c r="DN382" s="265"/>
      <c r="DO382" s="265"/>
      <c r="DP382" s="265"/>
      <c r="DQ382" s="265"/>
      <c r="DR382" s="265"/>
      <c r="DS382" s="265"/>
      <c r="DT382" s="265"/>
      <c r="DU382" s="265"/>
      <c r="DV382" s="265"/>
      <c r="DW382" s="265"/>
      <c r="DX382" s="265"/>
      <c r="DY382" s="265"/>
      <c r="DZ382" s="265"/>
      <c r="EA382" s="265"/>
      <c r="EB382" s="265"/>
      <c r="EC382" s="265"/>
      <c r="ED382" s="265"/>
      <c r="EE382" s="265"/>
      <c r="EF382" s="265"/>
      <c r="EG382" s="265"/>
      <c r="EH382" s="265"/>
      <c r="EI382" s="265"/>
      <c r="EJ382" s="265"/>
      <c r="EK382" s="265"/>
      <c r="EL382" s="265"/>
      <c r="EM382" s="265"/>
      <c r="EN382" s="265"/>
      <c r="EO382" s="265"/>
      <c r="EP382" s="265"/>
      <c r="EQ382" s="265"/>
      <c r="ER382" s="265"/>
      <c r="ES382" s="265"/>
      <c r="ET382" s="265"/>
      <c r="EU382" s="265"/>
      <c r="EV382" s="265"/>
      <c r="EW382" s="265"/>
      <c r="EX382" s="265"/>
      <c r="EY382" s="265"/>
      <c r="EZ382" s="265"/>
      <c r="FA382" s="265"/>
      <c r="FB382" s="265"/>
      <c r="FC382" s="265"/>
      <c r="FD382" s="265"/>
      <c r="FE382" s="265"/>
      <c r="FF382" s="265"/>
      <c r="FG382" s="265"/>
      <c r="FH382" s="265"/>
      <c r="FI382" s="265"/>
      <c r="FJ382" s="265"/>
      <c r="FK382" s="265"/>
      <c r="FL382" s="265"/>
      <c r="FM382" s="265"/>
      <c r="FN382" s="265"/>
      <c r="FO382" s="265"/>
      <c r="FP382" s="265"/>
      <c r="FQ382" s="265"/>
      <c r="FR382" s="265"/>
      <c r="FS382" s="265"/>
      <c r="FT382" s="265"/>
      <c r="FU382" s="265"/>
      <c r="FV382" s="265"/>
      <c r="FW382" s="265"/>
      <c r="FX382" s="265"/>
      <c r="FY382" s="265"/>
      <c r="FZ382" s="265"/>
      <c r="GA382" s="265"/>
      <c r="GB382" s="265"/>
      <c r="GC382" s="265"/>
      <c r="GD382" s="265"/>
      <c r="GE382" s="265"/>
      <c r="GF382" s="265"/>
      <c r="GG382" s="265"/>
      <c r="GH382" s="265"/>
      <c r="GI382" s="265"/>
      <c r="GJ382" s="265"/>
      <c r="GK382" s="265"/>
      <c r="GL382" s="265"/>
      <c r="GM382" s="265"/>
      <c r="GN382" s="265"/>
      <c r="GO382" s="265"/>
      <c r="GP382" s="265"/>
      <c r="GQ382" s="265"/>
      <c r="GR382" s="265"/>
      <c r="GS382" s="265"/>
      <c r="GT382" s="265"/>
      <c r="GU382" s="265"/>
      <c r="GV382" s="265"/>
      <c r="GW382" s="265"/>
      <c r="GX382" s="265"/>
      <c r="GY382" s="265"/>
      <c r="GZ382" s="265"/>
      <c r="HA382" s="265"/>
      <c r="HB382" s="265"/>
      <c r="HC382" s="265"/>
      <c r="HD382" s="265"/>
      <c r="HE382" s="265"/>
      <c r="HF382" s="265"/>
      <c r="HG382" s="265"/>
      <c r="HH382" s="265"/>
      <c r="HI382" s="265"/>
      <c r="HJ382" s="265"/>
      <c r="HK382" s="265"/>
      <c r="HL382" s="265"/>
      <c r="HM382" s="265"/>
      <c r="HN382" s="265"/>
      <c r="HO382" s="265"/>
      <c r="HP382" s="265"/>
      <c r="HQ382" s="265"/>
      <c r="HR382" s="265"/>
      <c r="HS382" s="265"/>
      <c r="HT382" s="265"/>
      <c r="HU382" s="265"/>
      <c r="HV382" s="265"/>
      <c r="HW382" s="265"/>
      <c r="HX382" s="265"/>
      <c r="HY382" s="265"/>
      <c r="HZ382" s="265"/>
      <c r="IA382" s="265"/>
      <c r="IB382" s="265"/>
      <c r="IC382" s="265"/>
      <c r="ID382" s="265"/>
      <c r="IE382" s="265"/>
      <c r="IF382" s="265"/>
      <c r="IG382" s="265"/>
      <c r="IH382" s="265"/>
      <c r="II382" s="265"/>
      <c r="IJ382" s="265"/>
      <c r="IK382" s="265"/>
      <c r="IL382" s="265"/>
      <c r="IM382" s="265"/>
      <c r="IN382" s="265"/>
      <c r="IO382" s="265"/>
      <c r="IP382" s="265"/>
      <c r="IQ382" s="265"/>
      <c r="IR382" s="265"/>
      <c r="IS382" s="265"/>
      <c r="IT382" s="265"/>
      <c r="IU382" s="265"/>
      <c r="IV382" s="265"/>
    </row>
    <row r="383" spans="1:256" s="240" customFormat="1">
      <c r="A383" s="265" t="s">
        <v>569</v>
      </c>
      <c r="B383" s="265">
        <v>5</v>
      </c>
      <c r="C383" s="265">
        <v>7</v>
      </c>
      <c r="D383" s="265">
        <v>3</v>
      </c>
      <c r="E383" s="265">
        <v>1.2855555999999999</v>
      </c>
      <c r="F383" s="240">
        <v>1.9428136600000001</v>
      </c>
      <c r="G383" s="265">
        <v>15</v>
      </c>
      <c r="H383" s="265">
        <v>15</v>
      </c>
      <c r="I383" s="265"/>
      <c r="J383" s="265"/>
      <c r="K383" s="265"/>
      <c r="L383" s="265"/>
      <c r="M383" s="265"/>
      <c r="N383" s="265"/>
      <c r="O383" s="265"/>
      <c r="P383" s="265"/>
      <c r="Q383" s="265"/>
      <c r="R383" s="265"/>
      <c r="S383" s="265"/>
      <c r="T383" s="265"/>
      <c r="U383" s="265"/>
      <c r="V383" s="265"/>
      <c r="W383" s="265"/>
      <c r="X383" s="265"/>
      <c r="Y383" s="265"/>
      <c r="Z383" s="265"/>
      <c r="AA383" s="265"/>
      <c r="AB383" s="265"/>
      <c r="AC383" s="265"/>
      <c r="AD383" s="265"/>
      <c r="AE383" s="265"/>
      <c r="AF383" s="265"/>
      <c r="AG383" s="265"/>
      <c r="AH383" s="265"/>
      <c r="AI383" s="265"/>
      <c r="AJ383" s="265"/>
      <c r="AK383" s="265"/>
      <c r="AL383" s="265"/>
      <c r="AM383" s="265"/>
      <c r="AN383" s="265"/>
      <c r="AO383" s="265"/>
      <c r="AP383" s="265"/>
      <c r="AQ383" s="265"/>
      <c r="AR383" s="265"/>
      <c r="AS383" s="265"/>
      <c r="AT383" s="265"/>
      <c r="AU383" s="265"/>
      <c r="AV383" s="265"/>
      <c r="AW383" s="265"/>
      <c r="AX383" s="265"/>
      <c r="AY383" s="265"/>
      <c r="AZ383" s="265"/>
      <c r="BA383" s="265"/>
      <c r="BB383" s="265"/>
      <c r="BC383" s="265"/>
      <c r="BD383" s="265"/>
      <c r="BE383" s="265"/>
      <c r="BF383" s="265"/>
      <c r="BG383" s="265"/>
      <c r="BH383" s="265"/>
      <c r="BI383" s="265"/>
      <c r="BJ383" s="265"/>
      <c r="BK383" s="265"/>
      <c r="BL383" s="265"/>
      <c r="BM383" s="265"/>
      <c r="BN383" s="265"/>
      <c r="BO383" s="265"/>
      <c r="BP383" s="265"/>
      <c r="BQ383" s="265"/>
      <c r="BR383" s="265"/>
      <c r="BS383" s="265"/>
      <c r="BT383" s="265"/>
      <c r="BU383" s="265"/>
      <c r="BV383" s="265"/>
      <c r="BW383" s="265"/>
      <c r="BX383" s="265"/>
      <c r="BY383" s="265"/>
      <c r="BZ383" s="265"/>
      <c r="CA383" s="265"/>
      <c r="CB383" s="265"/>
      <c r="CC383" s="265"/>
      <c r="CD383" s="265"/>
      <c r="CE383" s="265"/>
      <c r="CF383" s="265"/>
      <c r="CG383" s="265"/>
      <c r="CH383" s="265"/>
      <c r="CI383" s="265"/>
      <c r="CJ383" s="265"/>
      <c r="CK383" s="265"/>
      <c r="CL383" s="265"/>
      <c r="CM383" s="265"/>
      <c r="CN383" s="265"/>
      <c r="CO383" s="265"/>
      <c r="CP383" s="265"/>
      <c r="CQ383" s="265"/>
      <c r="CR383" s="265"/>
      <c r="CS383" s="265"/>
      <c r="CT383" s="265"/>
      <c r="CU383" s="265"/>
      <c r="CV383" s="265"/>
      <c r="CW383" s="265"/>
      <c r="CX383" s="265"/>
      <c r="CY383" s="265"/>
      <c r="CZ383" s="265"/>
      <c r="DA383" s="265"/>
      <c r="DB383" s="265"/>
      <c r="DC383" s="265"/>
      <c r="DD383" s="265"/>
      <c r="DE383" s="265"/>
      <c r="DF383" s="265"/>
      <c r="DG383" s="265"/>
      <c r="DH383" s="265"/>
      <c r="DI383" s="265"/>
      <c r="DJ383" s="265"/>
      <c r="DK383" s="265"/>
      <c r="DL383" s="265"/>
      <c r="DM383" s="265"/>
      <c r="DN383" s="265"/>
      <c r="DO383" s="265"/>
      <c r="DP383" s="265"/>
      <c r="DQ383" s="265"/>
      <c r="DR383" s="265"/>
      <c r="DS383" s="265"/>
      <c r="DT383" s="265"/>
      <c r="DU383" s="265"/>
      <c r="DV383" s="265"/>
      <c r="DW383" s="265"/>
      <c r="DX383" s="265"/>
      <c r="DY383" s="265"/>
      <c r="DZ383" s="265"/>
      <c r="EA383" s="265"/>
      <c r="EB383" s="265"/>
      <c r="EC383" s="265"/>
      <c r="ED383" s="265"/>
      <c r="EE383" s="265"/>
      <c r="EF383" s="265"/>
      <c r="EG383" s="265"/>
      <c r="EH383" s="265"/>
      <c r="EI383" s="265"/>
      <c r="EJ383" s="265"/>
      <c r="EK383" s="265"/>
      <c r="EL383" s="265"/>
      <c r="EM383" s="265"/>
      <c r="EN383" s="265"/>
      <c r="EO383" s="265"/>
      <c r="EP383" s="265"/>
      <c r="EQ383" s="265"/>
      <c r="ER383" s="265"/>
      <c r="ES383" s="265"/>
      <c r="ET383" s="265"/>
      <c r="EU383" s="265"/>
      <c r="EV383" s="265"/>
      <c r="EW383" s="265"/>
      <c r="EX383" s="265"/>
      <c r="EY383" s="265"/>
      <c r="EZ383" s="265"/>
      <c r="FA383" s="265"/>
      <c r="FB383" s="265"/>
      <c r="FC383" s="265"/>
      <c r="FD383" s="265"/>
      <c r="FE383" s="265"/>
      <c r="FF383" s="265"/>
      <c r="FG383" s="265"/>
      <c r="FH383" s="265"/>
      <c r="FI383" s="265"/>
      <c r="FJ383" s="265"/>
      <c r="FK383" s="265"/>
      <c r="FL383" s="265"/>
      <c r="FM383" s="265"/>
      <c r="FN383" s="265"/>
      <c r="FO383" s="265"/>
      <c r="FP383" s="265"/>
      <c r="FQ383" s="265"/>
      <c r="FR383" s="265"/>
      <c r="FS383" s="265"/>
      <c r="FT383" s="265"/>
      <c r="FU383" s="265"/>
      <c r="FV383" s="265"/>
      <c r="FW383" s="265"/>
      <c r="FX383" s="265"/>
      <c r="FY383" s="265"/>
      <c r="FZ383" s="265"/>
      <c r="GA383" s="265"/>
      <c r="GB383" s="265"/>
      <c r="GC383" s="265"/>
      <c r="GD383" s="265"/>
      <c r="GE383" s="265"/>
      <c r="GF383" s="265"/>
      <c r="GG383" s="265"/>
      <c r="GH383" s="265"/>
      <c r="GI383" s="265"/>
      <c r="GJ383" s="265"/>
      <c r="GK383" s="265"/>
      <c r="GL383" s="265"/>
      <c r="GM383" s="265"/>
      <c r="GN383" s="265"/>
      <c r="GO383" s="265"/>
      <c r="GP383" s="265"/>
      <c r="GQ383" s="265"/>
      <c r="GR383" s="265"/>
      <c r="GS383" s="265"/>
      <c r="GT383" s="265"/>
      <c r="GU383" s="265"/>
      <c r="GV383" s="265"/>
      <c r="GW383" s="265"/>
      <c r="GX383" s="265"/>
      <c r="GY383" s="265"/>
      <c r="GZ383" s="265"/>
      <c r="HA383" s="265"/>
      <c r="HB383" s="265"/>
      <c r="HC383" s="265"/>
      <c r="HD383" s="265"/>
      <c r="HE383" s="265"/>
      <c r="HF383" s="265"/>
      <c r="HG383" s="265"/>
      <c r="HH383" s="265"/>
      <c r="HI383" s="265"/>
      <c r="HJ383" s="265"/>
      <c r="HK383" s="265"/>
      <c r="HL383" s="265"/>
      <c r="HM383" s="265"/>
      <c r="HN383" s="265"/>
      <c r="HO383" s="265"/>
      <c r="HP383" s="265"/>
      <c r="HQ383" s="265"/>
      <c r="HR383" s="265"/>
      <c r="HS383" s="265"/>
      <c r="HT383" s="265"/>
      <c r="HU383" s="265"/>
      <c r="HV383" s="265"/>
      <c r="HW383" s="265"/>
      <c r="HX383" s="265"/>
      <c r="HY383" s="265"/>
      <c r="HZ383" s="265"/>
      <c r="IA383" s="265"/>
      <c r="IB383" s="265"/>
      <c r="IC383" s="265"/>
      <c r="ID383" s="265"/>
      <c r="IE383" s="265"/>
      <c r="IF383" s="265"/>
      <c r="IG383" s="265"/>
      <c r="IH383" s="265"/>
      <c r="II383" s="265"/>
      <c r="IJ383" s="265"/>
      <c r="IK383" s="265"/>
      <c r="IL383" s="265"/>
      <c r="IM383" s="265"/>
      <c r="IN383" s="265"/>
      <c r="IO383" s="265"/>
      <c r="IP383" s="265"/>
      <c r="IQ383" s="265"/>
      <c r="IR383" s="265"/>
      <c r="IS383" s="265"/>
      <c r="IT383" s="265"/>
      <c r="IU383" s="265"/>
      <c r="IV383" s="265"/>
    </row>
    <row r="384" spans="1:256" s="240" customFormat="1">
      <c r="A384" s="265" t="s">
        <v>569</v>
      </c>
      <c r="B384" s="265">
        <v>12</v>
      </c>
      <c r="C384" s="265">
        <v>13</v>
      </c>
      <c r="D384" s="240">
        <v>2</v>
      </c>
      <c r="E384" s="265">
        <v>1.1000000000000001</v>
      </c>
      <c r="F384" s="240">
        <v>0.74609679494659298</v>
      </c>
      <c r="G384" s="240">
        <v>17</v>
      </c>
      <c r="H384" s="265">
        <v>1</v>
      </c>
      <c r="I384" s="265"/>
      <c r="J384" s="268"/>
      <c r="K384" s="268"/>
      <c r="L384" s="268"/>
      <c r="M384" s="268"/>
      <c r="N384" s="268"/>
      <c r="O384" s="268"/>
      <c r="P384" s="268"/>
      <c r="Q384" s="268"/>
      <c r="R384" s="268"/>
      <c r="S384" s="265"/>
      <c r="T384" s="265"/>
      <c r="U384" s="265"/>
      <c r="V384" s="265"/>
      <c r="W384" s="265"/>
      <c r="X384" s="265"/>
      <c r="Y384" s="265"/>
      <c r="Z384" s="265"/>
      <c r="AA384" s="265"/>
      <c r="AB384" s="265"/>
      <c r="AC384" s="265"/>
      <c r="AD384" s="265"/>
      <c r="AE384" s="265"/>
      <c r="AF384" s="265"/>
      <c r="AG384" s="265"/>
      <c r="AH384" s="265"/>
      <c r="AI384" s="265"/>
      <c r="AJ384" s="265"/>
      <c r="AK384" s="265"/>
      <c r="AL384" s="265"/>
      <c r="AM384" s="265"/>
      <c r="AN384" s="265"/>
      <c r="AO384" s="265"/>
      <c r="AP384" s="265"/>
      <c r="AQ384" s="265"/>
      <c r="AR384" s="265"/>
      <c r="AS384" s="265"/>
      <c r="AT384" s="265"/>
      <c r="AU384" s="265"/>
      <c r="AV384" s="265"/>
      <c r="AW384" s="265"/>
      <c r="AX384" s="265"/>
      <c r="AY384" s="265"/>
      <c r="AZ384" s="265"/>
      <c r="BA384" s="265"/>
      <c r="BB384" s="265"/>
      <c r="BC384" s="265"/>
      <c r="BD384" s="265"/>
      <c r="BE384" s="265"/>
      <c r="BF384" s="265"/>
      <c r="BG384" s="265"/>
      <c r="BH384" s="265"/>
      <c r="BI384" s="265"/>
      <c r="BJ384" s="265"/>
      <c r="BK384" s="265"/>
      <c r="BL384" s="265"/>
      <c r="BM384" s="265"/>
      <c r="BN384" s="265"/>
      <c r="BO384" s="265"/>
      <c r="BP384" s="265"/>
      <c r="BQ384" s="265"/>
      <c r="BR384" s="265"/>
      <c r="BS384" s="265"/>
      <c r="BT384" s="265"/>
      <c r="BU384" s="265"/>
      <c r="BV384" s="265"/>
      <c r="BW384" s="265"/>
      <c r="BX384" s="265"/>
      <c r="BY384" s="265"/>
      <c r="BZ384" s="265"/>
      <c r="CA384" s="265"/>
      <c r="CB384" s="265"/>
      <c r="CC384" s="265"/>
      <c r="CD384" s="265"/>
      <c r="CE384" s="265"/>
      <c r="CF384" s="265"/>
      <c r="CG384" s="265"/>
      <c r="CH384" s="265"/>
      <c r="CI384" s="265"/>
      <c r="CJ384" s="265"/>
      <c r="CK384" s="265"/>
      <c r="CL384" s="265"/>
      <c r="CM384" s="265"/>
      <c r="CN384" s="265"/>
      <c r="CO384" s="265"/>
      <c r="CP384" s="265"/>
      <c r="CQ384" s="265"/>
      <c r="CR384" s="265"/>
      <c r="CS384" s="265"/>
      <c r="CT384" s="265"/>
      <c r="CU384" s="265"/>
      <c r="CV384" s="265"/>
      <c r="CW384" s="265"/>
      <c r="CX384" s="265"/>
      <c r="CY384" s="265"/>
      <c r="CZ384" s="265"/>
      <c r="DA384" s="265"/>
      <c r="DB384" s="265"/>
      <c r="DC384" s="265"/>
      <c r="DD384" s="265"/>
      <c r="DE384" s="265"/>
      <c r="DF384" s="265"/>
      <c r="DG384" s="265"/>
      <c r="DH384" s="265"/>
      <c r="DI384" s="265"/>
      <c r="DJ384" s="265"/>
      <c r="DK384" s="265"/>
      <c r="DL384" s="265"/>
      <c r="DM384" s="265"/>
      <c r="DN384" s="265"/>
      <c r="DO384" s="265"/>
      <c r="DP384" s="265"/>
      <c r="DQ384" s="265"/>
      <c r="DR384" s="265"/>
      <c r="DS384" s="265"/>
      <c r="DT384" s="265"/>
      <c r="DU384" s="265"/>
      <c r="DV384" s="265"/>
      <c r="DW384" s="265"/>
      <c r="DX384" s="265"/>
      <c r="DY384" s="265"/>
      <c r="DZ384" s="265"/>
      <c r="EA384" s="265"/>
      <c r="EB384" s="265"/>
      <c r="EC384" s="265"/>
      <c r="ED384" s="265"/>
      <c r="EE384" s="265"/>
      <c r="EF384" s="265"/>
      <c r="EG384" s="265"/>
      <c r="EH384" s="265"/>
      <c r="EI384" s="265"/>
      <c r="EJ384" s="265"/>
      <c r="EK384" s="265"/>
      <c r="EL384" s="265"/>
      <c r="EM384" s="265"/>
      <c r="EN384" s="265"/>
      <c r="EO384" s="265"/>
      <c r="EP384" s="265"/>
      <c r="EQ384" s="265"/>
      <c r="ER384" s="265"/>
      <c r="ES384" s="265"/>
      <c r="ET384" s="265"/>
      <c r="EU384" s="265"/>
      <c r="EV384" s="265"/>
      <c r="EW384" s="265"/>
      <c r="EX384" s="265"/>
      <c r="EY384" s="265"/>
      <c r="EZ384" s="265"/>
      <c r="FA384" s="265"/>
      <c r="FB384" s="265"/>
      <c r="FC384" s="265"/>
      <c r="FD384" s="265"/>
      <c r="FE384" s="265"/>
      <c r="FF384" s="265"/>
      <c r="FG384" s="265"/>
      <c r="FH384" s="265"/>
      <c r="FI384" s="265"/>
      <c r="FJ384" s="265"/>
      <c r="FK384" s="265"/>
      <c r="FL384" s="265"/>
      <c r="FM384" s="265"/>
      <c r="FN384" s="265"/>
      <c r="FO384" s="265"/>
      <c r="FP384" s="265"/>
      <c r="FQ384" s="265"/>
      <c r="FR384" s="265"/>
      <c r="FS384" s="265"/>
      <c r="FT384" s="265"/>
      <c r="FU384" s="265"/>
      <c r="FV384" s="265"/>
      <c r="FW384" s="265"/>
      <c r="FX384" s="265"/>
      <c r="FY384" s="265"/>
      <c r="FZ384" s="265"/>
      <c r="GA384" s="265"/>
      <c r="GB384" s="265"/>
      <c r="GC384" s="265"/>
      <c r="GD384" s="265"/>
      <c r="GE384" s="265"/>
      <c r="GF384" s="265"/>
      <c r="GG384" s="265"/>
      <c r="GH384" s="265"/>
      <c r="GI384" s="265"/>
      <c r="GJ384" s="265"/>
      <c r="GK384" s="265"/>
      <c r="GL384" s="265"/>
      <c r="GM384" s="265"/>
      <c r="GN384" s="265"/>
      <c r="GO384" s="265"/>
      <c r="GP384" s="265"/>
      <c r="GQ384" s="265"/>
      <c r="GR384" s="265"/>
      <c r="GS384" s="265"/>
      <c r="GT384" s="265"/>
      <c r="GU384" s="265"/>
      <c r="GV384" s="265"/>
      <c r="GW384" s="265"/>
      <c r="GX384" s="265"/>
      <c r="GY384" s="265"/>
      <c r="GZ384" s="265"/>
      <c r="HA384" s="265"/>
      <c r="HB384" s="265"/>
      <c r="HC384" s="265"/>
      <c r="HD384" s="265"/>
      <c r="HE384" s="265"/>
      <c r="HF384" s="265"/>
      <c r="HG384" s="265"/>
      <c r="HH384" s="265"/>
      <c r="HI384" s="265"/>
      <c r="HJ384" s="265"/>
      <c r="HK384" s="265"/>
      <c r="HL384" s="265"/>
      <c r="HM384" s="265"/>
      <c r="HN384" s="265"/>
      <c r="HO384" s="265"/>
      <c r="HP384" s="265"/>
      <c r="HQ384" s="265"/>
      <c r="HR384" s="265"/>
      <c r="HS384" s="265"/>
      <c r="HT384" s="265"/>
      <c r="HU384" s="265"/>
      <c r="HV384" s="265"/>
      <c r="HW384" s="265"/>
      <c r="HX384" s="265"/>
      <c r="HY384" s="265"/>
      <c r="HZ384" s="265"/>
      <c r="IA384" s="265"/>
      <c r="IB384" s="265"/>
      <c r="IC384" s="265"/>
      <c r="ID384" s="265"/>
      <c r="IE384" s="265"/>
      <c r="IF384" s="265"/>
      <c r="IG384" s="265"/>
      <c r="IH384" s="265"/>
      <c r="II384" s="265"/>
      <c r="IJ384" s="265"/>
      <c r="IK384" s="265"/>
      <c r="IL384" s="265"/>
      <c r="IM384" s="265"/>
      <c r="IN384" s="265"/>
      <c r="IO384" s="265"/>
      <c r="IP384" s="265"/>
      <c r="IQ384" s="265"/>
      <c r="IR384" s="265"/>
      <c r="IS384" s="265"/>
      <c r="IT384" s="265"/>
      <c r="IU384" s="265"/>
      <c r="IV384" s="265"/>
    </row>
    <row r="385" spans="1:256" s="267" customFormat="1">
      <c r="A385" s="268" t="s">
        <v>368</v>
      </c>
      <c r="B385" s="267">
        <v>4.0999999999999996</v>
      </c>
      <c r="C385" s="267">
        <v>4.7</v>
      </c>
      <c r="D385" s="267">
        <v>2</v>
      </c>
      <c r="E385" s="267">
        <v>1.3333333000000001</v>
      </c>
      <c r="F385" s="267">
        <v>1.1896018399999999</v>
      </c>
      <c r="G385" s="267">
        <v>16</v>
      </c>
      <c r="H385" s="268">
        <v>1</v>
      </c>
      <c r="I385" s="268"/>
      <c r="J385" s="268"/>
      <c r="K385" s="268"/>
      <c r="L385" s="268"/>
      <c r="M385" s="268"/>
      <c r="N385" s="268"/>
      <c r="O385" s="268"/>
      <c r="P385" s="268"/>
      <c r="Q385" s="268"/>
      <c r="R385" s="268"/>
      <c r="S385" s="268"/>
      <c r="T385" s="268"/>
      <c r="U385" s="268"/>
      <c r="V385" s="268"/>
      <c r="W385" s="268"/>
      <c r="X385" s="268"/>
      <c r="Y385" s="268"/>
      <c r="Z385" s="268"/>
      <c r="AA385" s="268"/>
      <c r="AB385" s="268"/>
      <c r="AC385" s="268"/>
      <c r="AD385" s="268"/>
      <c r="AE385" s="268"/>
      <c r="AF385" s="268"/>
      <c r="AG385" s="268"/>
      <c r="AH385" s="268"/>
      <c r="AI385" s="268"/>
      <c r="AJ385" s="268"/>
      <c r="AK385" s="268"/>
      <c r="AL385" s="268"/>
      <c r="AM385" s="268"/>
      <c r="AN385" s="268"/>
      <c r="AO385" s="268"/>
      <c r="AP385" s="268"/>
      <c r="AQ385" s="268"/>
      <c r="AR385" s="268"/>
      <c r="AS385" s="268"/>
      <c r="AT385" s="268"/>
      <c r="AU385" s="268"/>
      <c r="AV385" s="268"/>
      <c r="AW385" s="268"/>
      <c r="AX385" s="268"/>
      <c r="AY385" s="268"/>
      <c r="AZ385" s="268"/>
      <c r="BA385" s="268"/>
      <c r="BB385" s="268"/>
      <c r="BC385" s="268"/>
      <c r="BD385" s="268"/>
      <c r="BE385" s="268"/>
      <c r="BF385" s="268"/>
      <c r="BG385" s="268"/>
      <c r="BH385" s="268"/>
      <c r="BI385" s="268"/>
      <c r="BJ385" s="268"/>
      <c r="BK385" s="268"/>
      <c r="BL385" s="268"/>
      <c r="BM385" s="268"/>
      <c r="BN385" s="268"/>
      <c r="BO385" s="268"/>
      <c r="BP385" s="268"/>
      <c r="BQ385" s="268"/>
      <c r="BR385" s="268"/>
      <c r="BS385" s="268"/>
      <c r="BT385" s="268"/>
      <c r="BU385" s="268"/>
      <c r="BV385" s="268"/>
      <c r="BW385" s="268"/>
      <c r="BX385" s="268"/>
      <c r="BY385" s="268"/>
      <c r="BZ385" s="268"/>
      <c r="CA385" s="268"/>
      <c r="CB385" s="268"/>
      <c r="CC385" s="268"/>
      <c r="CD385" s="268"/>
      <c r="CE385" s="268"/>
      <c r="CF385" s="268"/>
      <c r="CG385" s="268"/>
      <c r="CH385" s="268"/>
      <c r="CI385" s="268"/>
      <c r="CJ385" s="268"/>
      <c r="CK385" s="268"/>
      <c r="CL385" s="268"/>
      <c r="CM385" s="268"/>
      <c r="CN385" s="268"/>
      <c r="CO385" s="268"/>
      <c r="CP385" s="268"/>
      <c r="CQ385" s="268"/>
      <c r="CR385" s="268"/>
      <c r="CS385" s="268"/>
      <c r="CT385" s="268"/>
      <c r="CU385" s="268"/>
      <c r="CV385" s="268"/>
      <c r="CW385" s="268"/>
      <c r="CX385" s="268"/>
      <c r="CY385" s="268"/>
      <c r="CZ385" s="268"/>
      <c r="DA385" s="268"/>
      <c r="DB385" s="268"/>
      <c r="DC385" s="268"/>
      <c r="DD385" s="268"/>
      <c r="DE385" s="268"/>
      <c r="DF385" s="268"/>
      <c r="DG385" s="268"/>
      <c r="DH385" s="268"/>
      <c r="DI385" s="268"/>
      <c r="DJ385" s="268"/>
      <c r="DK385" s="268"/>
      <c r="DL385" s="268"/>
      <c r="DM385" s="268"/>
      <c r="DN385" s="268"/>
      <c r="DO385" s="268"/>
      <c r="DP385" s="268"/>
      <c r="DQ385" s="268"/>
      <c r="DR385" s="268"/>
      <c r="DS385" s="268"/>
      <c r="DT385" s="268"/>
      <c r="DU385" s="268"/>
      <c r="DV385" s="268"/>
      <c r="DW385" s="268"/>
      <c r="DX385" s="268"/>
      <c r="DY385" s="268"/>
      <c r="DZ385" s="268"/>
      <c r="EA385" s="268"/>
      <c r="EB385" s="268"/>
      <c r="EC385" s="268"/>
      <c r="ED385" s="268"/>
      <c r="EE385" s="268"/>
      <c r="EF385" s="268"/>
      <c r="EG385" s="268"/>
      <c r="EH385" s="268"/>
      <c r="EI385" s="268"/>
      <c r="EJ385" s="268"/>
      <c r="EK385" s="268"/>
      <c r="EL385" s="268"/>
      <c r="EM385" s="268"/>
      <c r="EN385" s="268"/>
      <c r="EO385" s="268"/>
      <c r="EP385" s="268"/>
      <c r="EQ385" s="268"/>
      <c r="ER385" s="268"/>
      <c r="ES385" s="268"/>
      <c r="ET385" s="268"/>
      <c r="EU385" s="268"/>
      <c r="EV385" s="268"/>
      <c r="EW385" s="268"/>
      <c r="EX385" s="268"/>
      <c r="EY385" s="268"/>
      <c r="EZ385" s="268"/>
      <c r="FA385" s="268"/>
      <c r="FB385" s="268"/>
      <c r="FC385" s="268"/>
      <c r="FD385" s="268"/>
      <c r="FE385" s="268"/>
      <c r="FF385" s="268"/>
      <c r="FG385" s="268"/>
      <c r="FH385" s="268"/>
      <c r="FI385" s="268"/>
      <c r="FJ385" s="268"/>
      <c r="FK385" s="268"/>
      <c r="FL385" s="268"/>
      <c r="FM385" s="268"/>
      <c r="FN385" s="268"/>
      <c r="FO385" s="268"/>
      <c r="FP385" s="268"/>
      <c r="FQ385" s="268"/>
      <c r="FR385" s="268"/>
      <c r="FS385" s="268"/>
      <c r="FT385" s="268"/>
      <c r="FU385" s="268"/>
      <c r="FV385" s="268"/>
      <c r="FW385" s="268"/>
      <c r="FX385" s="268"/>
      <c r="FY385" s="268"/>
      <c r="FZ385" s="268"/>
      <c r="GA385" s="268"/>
      <c r="GB385" s="268"/>
      <c r="GC385" s="268"/>
      <c r="GD385" s="268"/>
      <c r="GE385" s="268"/>
      <c r="GF385" s="268"/>
      <c r="GG385" s="268"/>
      <c r="GH385" s="268"/>
      <c r="GI385" s="268"/>
      <c r="GJ385" s="268"/>
      <c r="GK385" s="268"/>
      <c r="GL385" s="268"/>
      <c r="GM385" s="268"/>
      <c r="GN385" s="268"/>
      <c r="GO385" s="268"/>
      <c r="GP385" s="268"/>
      <c r="GQ385" s="268"/>
      <c r="GR385" s="268"/>
      <c r="GS385" s="268"/>
      <c r="GT385" s="268"/>
      <c r="GU385" s="268"/>
      <c r="GV385" s="268"/>
      <c r="GW385" s="268"/>
      <c r="GX385" s="268"/>
      <c r="GY385" s="268"/>
      <c r="GZ385" s="268"/>
      <c r="HA385" s="268"/>
      <c r="HB385" s="268"/>
      <c r="HC385" s="268"/>
      <c r="HD385" s="268"/>
      <c r="HE385" s="268"/>
      <c r="HF385" s="268"/>
      <c r="HG385" s="268"/>
      <c r="HH385" s="268"/>
      <c r="HI385" s="268"/>
      <c r="HJ385" s="268"/>
      <c r="HK385" s="268"/>
      <c r="HL385" s="268"/>
      <c r="HM385" s="268"/>
      <c r="HN385" s="268"/>
      <c r="HO385" s="268"/>
      <c r="HP385" s="268"/>
      <c r="HQ385" s="268"/>
      <c r="HR385" s="268"/>
      <c r="HS385" s="268"/>
      <c r="HT385" s="268"/>
      <c r="HU385" s="268"/>
      <c r="HV385" s="268"/>
      <c r="HW385" s="268"/>
      <c r="HX385" s="268"/>
      <c r="HY385" s="268"/>
      <c r="HZ385" s="268"/>
      <c r="IA385" s="268"/>
      <c r="IB385" s="268"/>
      <c r="IC385" s="268"/>
      <c r="ID385" s="268"/>
      <c r="IE385" s="268"/>
      <c r="IF385" s="268"/>
      <c r="IG385" s="268"/>
      <c r="IH385" s="268"/>
      <c r="II385" s="268"/>
      <c r="IJ385" s="268"/>
      <c r="IK385" s="268"/>
      <c r="IL385" s="268"/>
      <c r="IM385" s="268"/>
      <c r="IN385" s="268"/>
      <c r="IO385" s="268"/>
      <c r="IP385" s="268"/>
      <c r="IQ385" s="268"/>
      <c r="IR385" s="268"/>
      <c r="IS385" s="268"/>
      <c r="IT385" s="268"/>
      <c r="IU385" s="268"/>
      <c r="IV385" s="268"/>
    </row>
    <row r="386" spans="1:256" s="267" customFormat="1">
      <c r="A386" s="268" t="s">
        <v>368</v>
      </c>
      <c r="B386" s="267">
        <v>3.3</v>
      </c>
      <c r="C386" s="267" t="s">
        <v>18</v>
      </c>
      <c r="D386" s="267">
        <v>2</v>
      </c>
      <c r="E386" s="267">
        <v>1.0516666699999999</v>
      </c>
      <c r="F386" s="267">
        <v>0.74828675</v>
      </c>
      <c r="G386" s="267">
        <v>12</v>
      </c>
      <c r="H386" s="268">
        <v>1</v>
      </c>
      <c r="I386" s="268"/>
      <c r="J386" s="268"/>
      <c r="K386" s="268"/>
      <c r="L386" s="268"/>
      <c r="M386" s="268"/>
      <c r="N386" s="268"/>
      <c r="O386" s="268"/>
      <c r="P386" s="268"/>
      <c r="Q386" s="268"/>
      <c r="R386" s="268"/>
      <c r="S386" s="268"/>
      <c r="T386" s="268"/>
      <c r="U386" s="268"/>
      <c r="V386" s="268"/>
      <c r="W386" s="268"/>
      <c r="X386" s="268"/>
      <c r="Y386" s="268"/>
      <c r="Z386" s="268"/>
      <c r="AA386" s="268"/>
      <c r="AB386" s="268"/>
      <c r="AC386" s="268"/>
      <c r="AD386" s="268"/>
      <c r="AE386" s="268"/>
      <c r="AF386" s="268"/>
      <c r="AG386" s="268"/>
      <c r="AH386" s="268"/>
      <c r="AI386" s="268"/>
      <c r="AJ386" s="268"/>
      <c r="AK386" s="268"/>
      <c r="AL386" s="268"/>
      <c r="AM386" s="268"/>
      <c r="AN386" s="268"/>
      <c r="AO386" s="268"/>
      <c r="AP386" s="268"/>
      <c r="AQ386" s="268"/>
      <c r="AR386" s="268"/>
      <c r="AS386" s="268"/>
      <c r="AT386" s="268"/>
      <c r="AU386" s="268"/>
      <c r="AV386" s="268"/>
      <c r="AW386" s="268"/>
      <c r="AX386" s="268"/>
      <c r="AY386" s="268"/>
      <c r="AZ386" s="268"/>
      <c r="BA386" s="268"/>
      <c r="BB386" s="268"/>
      <c r="BC386" s="268"/>
      <c r="BD386" s="268"/>
      <c r="BE386" s="268"/>
      <c r="BF386" s="268"/>
      <c r="BG386" s="268"/>
      <c r="BH386" s="268"/>
      <c r="BI386" s="268"/>
      <c r="BJ386" s="268"/>
      <c r="BK386" s="268"/>
      <c r="BL386" s="268"/>
      <c r="BM386" s="268"/>
      <c r="BN386" s="268"/>
      <c r="BO386" s="268"/>
      <c r="BP386" s="268"/>
      <c r="BQ386" s="268"/>
      <c r="BR386" s="268"/>
      <c r="BS386" s="268"/>
      <c r="BT386" s="268"/>
      <c r="BU386" s="268"/>
      <c r="BV386" s="268"/>
      <c r="BW386" s="268"/>
      <c r="BX386" s="268"/>
      <c r="BY386" s="268"/>
      <c r="BZ386" s="268"/>
      <c r="CA386" s="268"/>
      <c r="CB386" s="268"/>
      <c r="CC386" s="268"/>
      <c r="CD386" s="268"/>
      <c r="CE386" s="268"/>
      <c r="CF386" s="268"/>
      <c r="CG386" s="268"/>
      <c r="CH386" s="268"/>
      <c r="CI386" s="268"/>
      <c r="CJ386" s="268"/>
      <c r="CK386" s="268"/>
      <c r="CL386" s="268"/>
      <c r="CM386" s="268"/>
      <c r="CN386" s="268"/>
      <c r="CO386" s="268"/>
      <c r="CP386" s="268"/>
      <c r="CQ386" s="268"/>
      <c r="CR386" s="268"/>
      <c r="CS386" s="268"/>
      <c r="CT386" s="268"/>
      <c r="CU386" s="268"/>
      <c r="CV386" s="268"/>
      <c r="CW386" s="268"/>
      <c r="CX386" s="268"/>
      <c r="CY386" s="268"/>
      <c r="CZ386" s="268"/>
      <c r="DA386" s="268"/>
      <c r="DB386" s="268"/>
      <c r="DC386" s="268"/>
      <c r="DD386" s="268"/>
      <c r="DE386" s="268"/>
      <c r="DF386" s="268"/>
      <c r="DG386" s="268"/>
      <c r="DH386" s="268"/>
      <c r="DI386" s="268"/>
      <c r="DJ386" s="268"/>
      <c r="DK386" s="268"/>
      <c r="DL386" s="268"/>
      <c r="DM386" s="268"/>
      <c r="DN386" s="268"/>
      <c r="DO386" s="268"/>
      <c r="DP386" s="268"/>
      <c r="DQ386" s="268"/>
      <c r="DR386" s="268"/>
      <c r="DS386" s="268"/>
      <c r="DT386" s="268"/>
      <c r="DU386" s="268"/>
      <c r="DV386" s="268"/>
      <c r="DW386" s="268"/>
      <c r="DX386" s="268"/>
      <c r="DY386" s="268"/>
      <c r="DZ386" s="268"/>
      <c r="EA386" s="268"/>
      <c r="EB386" s="268"/>
      <c r="EC386" s="268"/>
      <c r="ED386" s="268"/>
      <c r="EE386" s="268"/>
      <c r="EF386" s="268"/>
      <c r="EG386" s="268"/>
      <c r="EH386" s="268"/>
      <c r="EI386" s="268"/>
      <c r="EJ386" s="268"/>
      <c r="EK386" s="268"/>
      <c r="EL386" s="268"/>
      <c r="EM386" s="268"/>
      <c r="EN386" s="268"/>
      <c r="EO386" s="268"/>
      <c r="EP386" s="268"/>
      <c r="EQ386" s="268"/>
      <c r="ER386" s="268"/>
      <c r="ES386" s="268"/>
      <c r="ET386" s="268"/>
      <c r="EU386" s="268"/>
      <c r="EV386" s="268"/>
      <c r="EW386" s="268"/>
      <c r="EX386" s="268"/>
      <c r="EY386" s="268"/>
      <c r="EZ386" s="268"/>
      <c r="FA386" s="268"/>
      <c r="FB386" s="268"/>
      <c r="FC386" s="268"/>
      <c r="FD386" s="268"/>
      <c r="FE386" s="268"/>
      <c r="FF386" s="268"/>
      <c r="FG386" s="268"/>
      <c r="FH386" s="268"/>
      <c r="FI386" s="268"/>
      <c r="FJ386" s="268"/>
      <c r="FK386" s="268"/>
      <c r="FL386" s="268"/>
      <c r="FM386" s="268"/>
      <c r="FN386" s="268"/>
      <c r="FO386" s="268"/>
      <c r="FP386" s="268"/>
      <c r="FQ386" s="268"/>
      <c r="FR386" s="268"/>
      <c r="FS386" s="268"/>
      <c r="FT386" s="268"/>
      <c r="FU386" s="268"/>
      <c r="FV386" s="268"/>
      <c r="FW386" s="268"/>
      <c r="FX386" s="268"/>
      <c r="FY386" s="268"/>
      <c r="FZ386" s="268"/>
      <c r="GA386" s="268"/>
      <c r="GB386" s="268"/>
      <c r="GC386" s="268"/>
      <c r="GD386" s="268"/>
      <c r="GE386" s="268"/>
      <c r="GF386" s="268"/>
      <c r="GG386" s="268"/>
      <c r="GH386" s="268"/>
      <c r="GI386" s="268"/>
      <c r="GJ386" s="268"/>
      <c r="GK386" s="268"/>
      <c r="GL386" s="268"/>
      <c r="GM386" s="268"/>
      <c r="GN386" s="268"/>
      <c r="GO386" s="268"/>
      <c r="GP386" s="268"/>
      <c r="GQ386" s="268"/>
      <c r="GR386" s="268"/>
      <c r="GS386" s="268"/>
      <c r="GT386" s="268"/>
      <c r="GU386" s="268"/>
      <c r="GV386" s="268"/>
      <c r="GW386" s="268"/>
      <c r="GX386" s="268"/>
      <c r="GY386" s="268"/>
      <c r="GZ386" s="268"/>
      <c r="HA386" s="268"/>
      <c r="HB386" s="268"/>
      <c r="HC386" s="268"/>
      <c r="HD386" s="268"/>
      <c r="HE386" s="268"/>
      <c r="HF386" s="268"/>
      <c r="HG386" s="268"/>
      <c r="HH386" s="268"/>
      <c r="HI386" s="268"/>
      <c r="HJ386" s="268"/>
      <c r="HK386" s="268"/>
      <c r="HL386" s="268"/>
      <c r="HM386" s="268"/>
      <c r="HN386" s="268"/>
      <c r="HO386" s="268"/>
      <c r="HP386" s="268"/>
      <c r="HQ386" s="268"/>
      <c r="HR386" s="268"/>
      <c r="HS386" s="268"/>
      <c r="HT386" s="268"/>
      <c r="HU386" s="268"/>
      <c r="HV386" s="268"/>
      <c r="HW386" s="268"/>
      <c r="HX386" s="268"/>
      <c r="HY386" s="268"/>
      <c r="HZ386" s="268"/>
      <c r="IA386" s="268"/>
      <c r="IB386" s="268"/>
      <c r="IC386" s="268"/>
      <c r="ID386" s="268"/>
      <c r="IE386" s="268"/>
      <c r="IF386" s="268"/>
      <c r="IG386" s="268"/>
      <c r="IH386" s="268"/>
      <c r="II386" s="268"/>
      <c r="IJ386" s="268"/>
      <c r="IK386" s="268"/>
      <c r="IL386" s="268"/>
      <c r="IM386" s="268"/>
      <c r="IN386" s="268"/>
      <c r="IO386" s="268"/>
      <c r="IP386" s="268"/>
      <c r="IQ386" s="268"/>
      <c r="IR386" s="268"/>
      <c r="IS386" s="268"/>
      <c r="IT386" s="268"/>
      <c r="IU386" s="268"/>
      <c r="IV386" s="268"/>
    </row>
    <row r="387" spans="1:256" s="267" customFormat="1">
      <c r="A387" s="268" t="s">
        <v>368</v>
      </c>
      <c r="B387" s="267">
        <v>0.5</v>
      </c>
      <c r="C387" s="267">
        <v>3</v>
      </c>
      <c r="D387" s="267">
        <v>2</v>
      </c>
      <c r="E387" s="267">
        <v>1.4444444439999999</v>
      </c>
      <c r="F387" s="267">
        <v>1.0482123999999999</v>
      </c>
      <c r="G387" s="267">
        <v>20</v>
      </c>
      <c r="H387" s="268">
        <v>7</v>
      </c>
      <c r="I387" s="268"/>
      <c r="J387" s="268"/>
      <c r="K387" s="268"/>
      <c r="L387" s="268"/>
      <c r="M387" s="268"/>
      <c r="N387" s="268"/>
      <c r="O387" s="268"/>
      <c r="P387" s="268"/>
      <c r="Q387" s="268"/>
      <c r="R387" s="268"/>
      <c r="S387" s="268"/>
      <c r="T387" s="268"/>
      <c r="U387" s="268"/>
      <c r="V387" s="268"/>
      <c r="W387" s="268"/>
      <c r="X387" s="268"/>
      <c r="Y387" s="268"/>
      <c r="Z387" s="268"/>
      <c r="AA387" s="268"/>
      <c r="AB387" s="268"/>
      <c r="AC387" s="268"/>
      <c r="AD387" s="268"/>
      <c r="AE387" s="268"/>
      <c r="AF387" s="268"/>
      <c r="AG387" s="268"/>
      <c r="AH387" s="268"/>
      <c r="AI387" s="268"/>
      <c r="AJ387" s="268"/>
      <c r="AK387" s="268"/>
      <c r="AL387" s="268"/>
      <c r="AM387" s="268"/>
      <c r="AN387" s="268"/>
      <c r="AO387" s="268"/>
      <c r="AP387" s="268"/>
      <c r="AQ387" s="268"/>
      <c r="AR387" s="268"/>
      <c r="AS387" s="268"/>
      <c r="AT387" s="268"/>
      <c r="AU387" s="268"/>
      <c r="AV387" s="268"/>
      <c r="AW387" s="268"/>
      <c r="AX387" s="268"/>
      <c r="AY387" s="268"/>
      <c r="AZ387" s="268"/>
      <c r="BA387" s="268"/>
      <c r="BB387" s="268"/>
      <c r="BC387" s="268"/>
      <c r="BD387" s="268"/>
      <c r="BE387" s="268"/>
      <c r="BF387" s="268"/>
      <c r="BG387" s="268"/>
      <c r="BH387" s="268"/>
      <c r="BI387" s="268"/>
      <c r="BJ387" s="268"/>
      <c r="BK387" s="268"/>
      <c r="BL387" s="268"/>
      <c r="BM387" s="268"/>
      <c r="BN387" s="268"/>
      <c r="BO387" s="268"/>
      <c r="BP387" s="268"/>
      <c r="BQ387" s="268"/>
      <c r="BR387" s="268"/>
      <c r="BS387" s="268"/>
      <c r="BT387" s="268"/>
      <c r="BU387" s="268"/>
      <c r="BV387" s="268"/>
      <c r="BW387" s="268"/>
      <c r="BX387" s="268"/>
      <c r="BY387" s="268"/>
      <c r="BZ387" s="268"/>
      <c r="CA387" s="268"/>
      <c r="CB387" s="268"/>
      <c r="CC387" s="268"/>
      <c r="CD387" s="268"/>
      <c r="CE387" s="268"/>
      <c r="CF387" s="268"/>
      <c r="CG387" s="268"/>
      <c r="CH387" s="268"/>
      <c r="CI387" s="268"/>
      <c r="CJ387" s="268"/>
      <c r="CK387" s="268"/>
      <c r="CL387" s="268"/>
      <c r="CM387" s="268"/>
      <c r="CN387" s="268"/>
      <c r="CO387" s="268"/>
      <c r="CP387" s="268"/>
      <c r="CQ387" s="268"/>
      <c r="CR387" s="268"/>
      <c r="CS387" s="268"/>
      <c r="CT387" s="268"/>
      <c r="CU387" s="268"/>
      <c r="CV387" s="268"/>
      <c r="CW387" s="268"/>
      <c r="CX387" s="268"/>
      <c r="CY387" s="268"/>
      <c r="CZ387" s="268"/>
      <c r="DA387" s="268"/>
      <c r="DB387" s="268"/>
      <c r="DC387" s="268"/>
      <c r="DD387" s="268"/>
      <c r="DE387" s="268"/>
      <c r="DF387" s="268"/>
      <c r="DG387" s="268"/>
      <c r="DH387" s="268"/>
      <c r="DI387" s="268"/>
      <c r="DJ387" s="268"/>
      <c r="DK387" s="268"/>
      <c r="DL387" s="268"/>
      <c r="DM387" s="268"/>
      <c r="DN387" s="268"/>
      <c r="DO387" s="268"/>
      <c r="DP387" s="268"/>
      <c r="DQ387" s="268"/>
      <c r="DR387" s="268"/>
      <c r="DS387" s="268"/>
      <c r="DT387" s="268"/>
      <c r="DU387" s="268"/>
      <c r="DV387" s="268"/>
      <c r="DW387" s="268"/>
      <c r="DX387" s="268"/>
      <c r="DY387" s="268"/>
      <c r="DZ387" s="268"/>
      <c r="EA387" s="268"/>
      <c r="EB387" s="268"/>
      <c r="EC387" s="268"/>
      <c r="ED387" s="268"/>
      <c r="EE387" s="268"/>
      <c r="EF387" s="268"/>
      <c r="EG387" s="268"/>
      <c r="EH387" s="268"/>
      <c r="EI387" s="268"/>
      <c r="EJ387" s="268"/>
      <c r="EK387" s="268"/>
      <c r="EL387" s="268"/>
      <c r="EM387" s="268"/>
      <c r="EN387" s="268"/>
      <c r="EO387" s="268"/>
      <c r="EP387" s="268"/>
      <c r="EQ387" s="268"/>
      <c r="ER387" s="268"/>
      <c r="ES387" s="268"/>
      <c r="ET387" s="268"/>
      <c r="EU387" s="268"/>
      <c r="EV387" s="268"/>
      <c r="EW387" s="268"/>
      <c r="EX387" s="268"/>
      <c r="EY387" s="268"/>
      <c r="EZ387" s="268"/>
      <c r="FA387" s="268"/>
      <c r="FB387" s="268"/>
      <c r="FC387" s="268"/>
      <c r="FD387" s="268"/>
      <c r="FE387" s="268"/>
      <c r="FF387" s="268"/>
      <c r="FG387" s="268"/>
      <c r="FH387" s="268"/>
      <c r="FI387" s="268"/>
      <c r="FJ387" s="268"/>
      <c r="FK387" s="268"/>
      <c r="FL387" s="268"/>
      <c r="FM387" s="268"/>
      <c r="FN387" s="268"/>
      <c r="FO387" s="268"/>
      <c r="FP387" s="268"/>
      <c r="FQ387" s="268"/>
      <c r="FR387" s="268"/>
      <c r="FS387" s="268"/>
      <c r="FT387" s="268"/>
      <c r="FU387" s="268"/>
      <c r="FV387" s="268"/>
      <c r="FW387" s="268"/>
      <c r="FX387" s="268"/>
      <c r="FY387" s="268"/>
      <c r="FZ387" s="268"/>
      <c r="GA387" s="268"/>
      <c r="GB387" s="268"/>
      <c r="GC387" s="268"/>
      <c r="GD387" s="268"/>
      <c r="GE387" s="268"/>
      <c r="GF387" s="268"/>
      <c r="GG387" s="268"/>
      <c r="GH387" s="268"/>
      <c r="GI387" s="268"/>
      <c r="GJ387" s="268"/>
      <c r="GK387" s="268"/>
      <c r="GL387" s="268"/>
      <c r="GM387" s="268"/>
      <c r="GN387" s="268"/>
      <c r="GO387" s="268"/>
      <c r="GP387" s="268"/>
      <c r="GQ387" s="268"/>
      <c r="GR387" s="268"/>
      <c r="GS387" s="268"/>
      <c r="GT387" s="268"/>
      <c r="GU387" s="268"/>
      <c r="GV387" s="268"/>
      <c r="GW387" s="268"/>
      <c r="GX387" s="268"/>
      <c r="GY387" s="268"/>
      <c r="GZ387" s="268"/>
      <c r="HA387" s="268"/>
      <c r="HB387" s="268"/>
      <c r="HC387" s="268"/>
      <c r="HD387" s="268"/>
      <c r="HE387" s="268"/>
      <c r="HF387" s="268"/>
      <c r="HG387" s="268"/>
      <c r="HH387" s="268"/>
      <c r="HI387" s="268"/>
      <c r="HJ387" s="268"/>
      <c r="HK387" s="268"/>
      <c r="HL387" s="268"/>
      <c r="HM387" s="268"/>
      <c r="HN387" s="268"/>
      <c r="HO387" s="268"/>
      <c r="HP387" s="268"/>
      <c r="HQ387" s="268"/>
      <c r="HR387" s="268"/>
      <c r="HS387" s="268"/>
      <c r="HT387" s="268"/>
      <c r="HU387" s="268"/>
      <c r="HV387" s="268"/>
      <c r="HW387" s="268"/>
      <c r="HX387" s="268"/>
      <c r="HY387" s="268"/>
      <c r="HZ387" s="268"/>
      <c r="IA387" s="268"/>
      <c r="IB387" s="268"/>
      <c r="IC387" s="268"/>
      <c r="ID387" s="268"/>
      <c r="IE387" s="268"/>
      <c r="IF387" s="268"/>
      <c r="IG387" s="268"/>
      <c r="IH387" s="268"/>
      <c r="II387" s="268"/>
      <c r="IJ387" s="268"/>
      <c r="IK387" s="268"/>
      <c r="IL387" s="268"/>
      <c r="IM387" s="268"/>
      <c r="IN387" s="268"/>
      <c r="IO387" s="268"/>
      <c r="IP387" s="268"/>
      <c r="IQ387" s="268"/>
      <c r="IR387" s="268"/>
      <c r="IS387" s="268"/>
      <c r="IT387" s="268"/>
      <c r="IU387" s="268"/>
      <c r="IV387" s="268"/>
    </row>
    <row r="388" spans="1:256" s="267" customFormat="1">
      <c r="A388" s="268" t="s">
        <v>368</v>
      </c>
      <c r="B388" s="267" t="s">
        <v>170</v>
      </c>
      <c r="C388" s="267" t="s">
        <v>170</v>
      </c>
      <c r="D388" s="267">
        <v>3</v>
      </c>
      <c r="E388" s="267">
        <v>1.31277778</v>
      </c>
      <c r="F388" s="267">
        <v>1.2709537500000001</v>
      </c>
      <c r="G388" s="267">
        <v>15</v>
      </c>
      <c r="H388" s="268">
        <v>1</v>
      </c>
      <c r="I388" s="268"/>
      <c r="J388" s="268"/>
      <c r="K388" s="268"/>
      <c r="L388" s="268"/>
      <c r="M388" s="268"/>
      <c r="N388" s="268"/>
      <c r="O388" s="268"/>
      <c r="P388" s="268"/>
      <c r="Q388" s="268"/>
      <c r="R388" s="268"/>
      <c r="S388" s="268"/>
      <c r="T388" s="268"/>
      <c r="U388" s="268"/>
      <c r="V388" s="268"/>
      <c r="W388" s="268"/>
      <c r="X388" s="268"/>
      <c r="Y388" s="268"/>
      <c r="Z388" s="268"/>
      <c r="AA388" s="268"/>
      <c r="AB388" s="268"/>
      <c r="AC388" s="268"/>
      <c r="AD388" s="268"/>
      <c r="AE388" s="268"/>
      <c r="AF388" s="268"/>
      <c r="AG388" s="268"/>
      <c r="AH388" s="268"/>
      <c r="AI388" s="268"/>
      <c r="AJ388" s="268"/>
      <c r="AK388" s="268"/>
      <c r="AL388" s="268"/>
      <c r="AM388" s="268"/>
      <c r="AN388" s="268"/>
      <c r="AO388" s="268"/>
      <c r="AP388" s="268"/>
      <c r="AQ388" s="268"/>
      <c r="AR388" s="268"/>
      <c r="AS388" s="268"/>
      <c r="AT388" s="268"/>
      <c r="AU388" s="268"/>
      <c r="AV388" s="268"/>
      <c r="AW388" s="268"/>
      <c r="AX388" s="268"/>
      <c r="AY388" s="268"/>
      <c r="AZ388" s="268"/>
      <c r="BA388" s="268"/>
      <c r="BB388" s="268"/>
      <c r="BC388" s="268"/>
      <c r="BD388" s="268"/>
      <c r="BE388" s="268"/>
      <c r="BF388" s="268"/>
      <c r="BG388" s="268"/>
      <c r="BH388" s="268"/>
      <c r="BI388" s="268"/>
      <c r="BJ388" s="268"/>
      <c r="BK388" s="268"/>
      <c r="BL388" s="268"/>
      <c r="BM388" s="268"/>
      <c r="BN388" s="268"/>
      <c r="BO388" s="268"/>
      <c r="BP388" s="268"/>
      <c r="BQ388" s="268"/>
      <c r="BR388" s="268"/>
      <c r="BS388" s="268"/>
      <c r="BT388" s="268"/>
      <c r="BU388" s="268"/>
      <c r="BV388" s="268"/>
      <c r="BW388" s="268"/>
      <c r="BX388" s="268"/>
      <c r="BY388" s="268"/>
      <c r="BZ388" s="268"/>
      <c r="CA388" s="268"/>
      <c r="CB388" s="268"/>
      <c r="CC388" s="268"/>
      <c r="CD388" s="268"/>
      <c r="CE388" s="268"/>
      <c r="CF388" s="268"/>
      <c r="CG388" s="268"/>
      <c r="CH388" s="268"/>
      <c r="CI388" s="268"/>
      <c r="CJ388" s="268"/>
      <c r="CK388" s="268"/>
      <c r="CL388" s="268"/>
      <c r="CM388" s="268"/>
      <c r="CN388" s="268"/>
      <c r="CO388" s="268"/>
      <c r="CP388" s="268"/>
      <c r="CQ388" s="268"/>
      <c r="CR388" s="268"/>
      <c r="CS388" s="268"/>
      <c r="CT388" s="268"/>
      <c r="CU388" s="268"/>
      <c r="CV388" s="268"/>
      <c r="CW388" s="268"/>
      <c r="CX388" s="268"/>
      <c r="CY388" s="268"/>
      <c r="CZ388" s="268"/>
      <c r="DA388" s="268"/>
      <c r="DB388" s="268"/>
      <c r="DC388" s="268"/>
      <c r="DD388" s="268"/>
      <c r="DE388" s="268"/>
      <c r="DF388" s="268"/>
      <c r="DG388" s="268"/>
      <c r="DH388" s="268"/>
      <c r="DI388" s="268"/>
      <c r="DJ388" s="268"/>
      <c r="DK388" s="268"/>
      <c r="DL388" s="268"/>
      <c r="DM388" s="268"/>
      <c r="DN388" s="268"/>
      <c r="DO388" s="268"/>
      <c r="DP388" s="268"/>
      <c r="DQ388" s="268"/>
      <c r="DR388" s="268"/>
      <c r="DS388" s="268"/>
      <c r="DT388" s="268"/>
      <c r="DU388" s="268"/>
      <c r="DV388" s="268"/>
      <c r="DW388" s="268"/>
      <c r="DX388" s="268"/>
      <c r="DY388" s="268"/>
      <c r="DZ388" s="268"/>
      <c r="EA388" s="268"/>
      <c r="EB388" s="268"/>
      <c r="EC388" s="268"/>
      <c r="ED388" s="268"/>
      <c r="EE388" s="268"/>
      <c r="EF388" s="268"/>
      <c r="EG388" s="268"/>
      <c r="EH388" s="268"/>
      <c r="EI388" s="268"/>
      <c r="EJ388" s="268"/>
      <c r="EK388" s="268"/>
      <c r="EL388" s="268"/>
      <c r="EM388" s="268"/>
      <c r="EN388" s="268"/>
      <c r="EO388" s="268"/>
      <c r="EP388" s="268"/>
      <c r="EQ388" s="268"/>
      <c r="ER388" s="268"/>
      <c r="ES388" s="268"/>
      <c r="ET388" s="268"/>
      <c r="EU388" s="268"/>
      <c r="EV388" s="268"/>
      <c r="EW388" s="268"/>
      <c r="EX388" s="268"/>
      <c r="EY388" s="268"/>
      <c r="EZ388" s="268"/>
      <c r="FA388" s="268"/>
      <c r="FB388" s="268"/>
      <c r="FC388" s="268"/>
      <c r="FD388" s="268"/>
      <c r="FE388" s="268"/>
      <c r="FF388" s="268"/>
      <c r="FG388" s="268"/>
      <c r="FH388" s="268"/>
      <c r="FI388" s="268"/>
      <c r="FJ388" s="268"/>
      <c r="FK388" s="268"/>
      <c r="FL388" s="268"/>
      <c r="FM388" s="268"/>
      <c r="FN388" s="268"/>
      <c r="FO388" s="268"/>
      <c r="FP388" s="268"/>
      <c r="FQ388" s="268"/>
      <c r="FR388" s="268"/>
      <c r="FS388" s="268"/>
      <c r="FT388" s="268"/>
      <c r="FU388" s="268"/>
      <c r="FV388" s="268"/>
      <c r="FW388" s="268"/>
      <c r="FX388" s="268"/>
      <c r="FY388" s="268"/>
      <c r="FZ388" s="268"/>
      <c r="GA388" s="268"/>
      <c r="GB388" s="268"/>
      <c r="GC388" s="268"/>
      <c r="GD388" s="268"/>
      <c r="GE388" s="268"/>
      <c r="GF388" s="268"/>
      <c r="GG388" s="268"/>
      <c r="GH388" s="268"/>
      <c r="GI388" s="268"/>
      <c r="GJ388" s="268"/>
      <c r="GK388" s="268"/>
      <c r="GL388" s="268"/>
      <c r="GM388" s="268"/>
      <c r="GN388" s="268"/>
      <c r="GO388" s="268"/>
      <c r="GP388" s="268"/>
      <c r="GQ388" s="268"/>
      <c r="GR388" s="268"/>
      <c r="GS388" s="268"/>
      <c r="GT388" s="268"/>
      <c r="GU388" s="268"/>
      <c r="GV388" s="268"/>
      <c r="GW388" s="268"/>
      <c r="GX388" s="268"/>
      <c r="GY388" s="268"/>
      <c r="GZ388" s="268"/>
      <c r="HA388" s="268"/>
      <c r="HB388" s="268"/>
      <c r="HC388" s="268"/>
      <c r="HD388" s="268"/>
      <c r="HE388" s="268"/>
      <c r="HF388" s="268"/>
      <c r="HG388" s="268"/>
      <c r="HH388" s="268"/>
      <c r="HI388" s="268"/>
      <c r="HJ388" s="268"/>
      <c r="HK388" s="268"/>
      <c r="HL388" s="268"/>
      <c r="HM388" s="268"/>
      <c r="HN388" s="268"/>
      <c r="HO388" s="268"/>
      <c r="HP388" s="268"/>
      <c r="HQ388" s="268"/>
      <c r="HR388" s="268"/>
      <c r="HS388" s="268"/>
      <c r="HT388" s="268"/>
      <c r="HU388" s="268"/>
      <c r="HV388" s="268"/>
      <c r="HW388" s="268"/>
      <c r="HX388" s="268"/>
      <c r="HY388" s="268"/>
      <c r="HZ388" s="268"/>
      <c r="IA388" s="268"/>
      <c r="IB388" s="268"/>
      <c r="IC388" s="268"/>
      <c r="ID388" s="268"/>
      <c r="IE388" s="268"/>
      <c r="IF388" s="268"/>
      <c r="IG388" s="268"/>
      <c r="IH388" s="268"/>
      <c r="II388" s="268"/>
      <c r="IJ388" s="268"/>
      <c r="IK388" s="268"/>
      <c r="IL388" s="268"/>
      <c r="IM388" s="268"/>
      <c r="IN388" s="268"/>
      <c r="IO388" s="268"/>
      <c r="IP388" s="268"/>
      <c r="IQ388" s="268"/>
      <c r="IR388" s="268"/>
      <c r="IS388" s="268"/>
      <c r="IT388" s="268"/>
      <c r="IU388" s="268"/>
      <c r="IV388" s="268"/>
    </row>
    <row r="389" spans="1:256" s="267" customFormat="1">
      <c r="A389" s="268" t="s">
        <v>368</v>
      </c>
      <c r="B389" s="267">
        <v>1.3</v>
      </c>
      <c r="C389" s="267">
        <v>7.25</v>
      </c>
      <c r="D389" s="267">
        <v>3</v>
      </c>
      <c r="E389" s="267">
        <v>1.43333333</v>
      </c>
      <c r="F389" s="267">
        <v>1.3730758700000001</v>
      </c>
      <c r="G389" s="267">
        <v>18</v>
      </c>
      <c r="H389" s="268">
        <v>1</v>
      </c>
      <c r="I389" s="268"/>
      <c r="J389" s="268"/>
      <c r="K389" s="268"/>
      <c r="L389" s="268"/>
      <c r="M389" s="268"/>
      <c r="N389" s="268"/>
      <c r="O389" s="268"/>
      <c r="P389" s="268"/>
      <c r="Q389" s="268"/>
      <c r="R389" s="268"/>
      <c r="S389" s="268"/>
      <c r="T389" s="268"/>
      <c r="U389" s="268"/>
      <c r="V389" s="268"/>
      <c r="W389" s="268"/>
      <c r="X389" s="268"/>
      <c r="Y389" s="268"/>
      <c r="Z389" s="268"/>
      <c r="AA389" s="268"/>
      <c r="AB389" s="268"/>
      <c r="AC389" s="268"/>
      <c r="AD389" s="268"/>
      <c r="AE389" s="268"/>
      <c r="AF389" s="268"/>
      <c r="AG389" s="268"/>
      <c r="AH389" s="268"/>
      <c r="AI389" s="268"/>
      <c r="AJ389" s="268"/>
      <c r="AK389" s="268"/>
      <c r="AL389" s="268"/>
      <c r="AM389" s="268"/>
      <c r="AN389" s="268"/>
      <c r="AO389" s="268"/>
      <c r="AP389" s="268"/>
      <c r="AQ389" s="268"/>
      <c r="AR389" s="268"/>
      <c r="AS389" s="268"/>
      <c r="AT389" s="268"/>
      <c r="AU389" s="268"/>
      <c r="AV389" s="268"/>
      <c r="AW389" s="268"/>
      <c r="AX389" s="268"/>
      <c r="AY389" s="268"/>
      <c r="AZ389" s="268"/>
      <c r="BA389" s="268"/>
      <c r="BB389" s="268"/>
      <c r="BC389" s="268"/>
      <c r="BD389" s="268"/>
      <c r="BE389" s="268"/>
      <c r="BF389" s="268"/>
      <c r="BG389" s="268"/>
      <c r="BH389" s="268"/>
      <c r="BI389" s="268"/>
      <c r="BJ389" s="268"/>
      <c r="BK389" s="268"/>
      <c r="BL389" s="268"/>
      <c r="BM389" s="268"/>
      <c r="BN389" s="268"/>
      <c r="BO389" s="268"/>
      <c r="BP389" s="268"/>
      <c r="BQ389" s="268"/>
      <c r="BR389" s="268"/>
      <c r="BS389" s="268"/>
      <c r="BT389" s="268"/>
      <c r="BU389" s="268"/>
      <c r="BV389" s="268"/>
      <c r="BW389" s="268"/>
      <c r="BX389" s="268"/>
      <c r="BY389" s="268"/>
      <c r="BZ389" s="268"/>
      <c r="CA389" s="268"/>
      <c r="CB389" s="268"/>
      <c r="CC389" s="268"/>
      <c r="CD389" s="268"/>
      <c r="CE389" s="268"/>
      <c r="CF389" s="268"/>
      <c r="CG389" s="268"/>
      <c r="CH389" s="268"/>
      <c r="CI389" s="268"/>
      <c r="CJ389" s="268"/>
      <c r="CK389" s="268"/>
      <c r="CL389" s="268"/>
      <c r="CM389" s="268"/>
      <c r="CN389" s="268"/>
      <c r="CO389" s="268"/>
      <c r="CP389" s="268"/>
      <c r="CQ389" s="268"/>
      <c r="CR389" s="268"/>
      <c r="CS389" s="268"/>
      <c r="CT389" s="268"/>
      <c r="CU389" s="268"/>
      <c r="CV389" s="268"/>
      <c r="CW389" s="268"/>
      <c r="CX389" s="268"/>
      <c r="CY389" s="268"/>
      <c r="CZ389" s="268"/>
      <c r="DA389" s="268"/>
      <c r="DB389" s="268"/>
      <c r="DC389" s="268"/>
      <c r="DD389" s="268"/>
      <c r="DE389" s="268"/>
      <c r="DF389" s="268"/>
      <c r="DG389" s="268"/>
      <c r="DH389" s="268"/>
      <c r="DI389" s="268"/>
      <c r="DJ389" s="268"/>
      <c r="DK389" s="268"/>
      <c r="DL389" s="268"/>
      <c r="DM389" s="268"/>
      <c r="DN389" s="268"/>
      <c r="DO389" s="268"/>
      <c r="DP389" s="268"/>
      <c r="DQ389" s="268"/>
      <c r="DR389" s="268"/>
      <c r="DS389" s="268"/>
      <c r="DT389" s="268"/>
      <c r="DU389" s="268"/>
      <c r="DV389" s="268"/>
      <c r="DW389" s="268"/>
      <c r="DX389" s="268"/>
      <c r="DY389" s="268"/>
      <c r="DZ389" s="268"/>
      <c r="EA389" s="268"/>
      <c r="EB389" s="268"/>
      <c r="EC389" s="268"/>
      <c r="ED389" s="268"/>
      <c r="EE389" s="268"/>
      <c r="EF389" s="268"/>
      <c r="EG389" s="268"/>
      <c r="EH389" s="268"/>
      <c r="EI389" s="268"/>
      <c r="EJ389" s="268"/>
      <c r="EK389" s="268"/>
      <c r="EL389" s="268"/>
      <c r="EM389" s="268"/>
      <c r="EN389" s="268"/>
      <c r="EO389" s="268"/>
      <c r="EP389" s="268"/>
      <c r="EQ389" s="268"/>
      <c r="ER389" s="268"/>
      <c r="ES389" s="268"/>
      <c r="ET389" s="268"/>
      <c r="EU389" s="268"/>
      <c r="EV389" s="268"/>
      <c r="EW389" s="268"/>
      <c r="EX389" s="268"/>
      <c r="EY389" s="268"/>
      <c r="EZ389" s="268"/>
      <c r="FA389" s="268"/>
      <c r="FB389" s="268"/>
      <c r="FC389" s="268"/>
      <c r="FD389" s="268"/>
      <c r="FE389" s="268"/>
      <c r="FF389" s="268"/>
      <c r="FG389" s="268"/>
      <c r="FH389" s="268"/>
      <c r="FI389" s="268"/>
      <c r="FJ389" s="268"/>
      <c r="FK389" s="268"/>
      <c r="FL389" s="268"/>
      <c r="FM389" s="268"/>
      <c r="FN389" s="268"/>
      <c r="FO389" s="268"/>
      <c r="FP389" s="268"/>
      <c r="FQ389" s="268"/>
      <c r="FR389" s="268"/>
      <c r="FS389" s="268"/>
      <c r="FT389" s="268"/>
      <c r="FU389" s="268"/>
      <c r="FV389" s="268"/>
      <c r="FW389" s="268"/>
      <c r="FX389" s="268"/>
      <c r="FY389" s="268"/>
      <c r="FZ389" s="268"/>
      <c r="GA389" s="268"/>
      <c r="GB389" s="268"/>
      <c r="GC389" s="268"/>
      <c r="GD389" s="268"/>
      <c r="GE389" s="268"/>
      <c r="GF389" s="268"/>
      <c r="GG389" s="268"/>
      <c r="GH389" s="268"/>
      <c r="GI389" s="268"/>
      <c r="GJ389" s="268"/>
      <c r="GK389" s="268"/>
      <c r="GL389" s="268"/>
      <c r="GM389" s="268"/>
      <c r="GN389" s="268"/>
      <c r="GO389" s="268"/>
      <c r="GP389" s="268"/>
      <c r="GQ389" s="268"/>
      <c r="GR389" s="268"/>
      <c r="GS389" s="268"/>
      <c r="GT389" s="268"/>
      <c r="GU389" s="268"/>
      <c r="GV389" s="268"/>
      <c r="GW389" s="268"/>
      <c r="GX389" s="268"/>
      <c r="GY389" s="268"/>
      <c r="GZ389" s="268"/>
      <c r="HA389" s="268"/>
      <c r="HB389" s="268"/>
      <c r="HC389" s="268"/>
      <c r="HD389" s="268"/>
      <c r="HE389" s="268"/>
      <c r="HF389" s="268"/>
      <c r="HG389" s="268"/>
      <c r="HH389" s="268"/>
      <c r="HI389" s="268"/>
      <c r="HJ389" s="268"/>
      <c r="HK389" s="268"/>
      <c r="HL389" s="268"/>
      <c r="HM389" s="268"/>
      <c r="HN389" s="268"/>
      <c r="HO389" s="268"/>
      <c r="HP389" s="268"/>
      <c r="HQ389" s="268"/>
      <c r="HR389" s="268"/>
      <c r="HS389" s="268"/>
      <c r="HT389" s="268"/>
      <c r="HU389" s="268"/>
      <c r="HV389" s="268"/>
      <c r="HW389" s="268"/>
      <c r="HX389" s="268"/>
      <c r="HY389" s="268"/>
      <c r="HZ389" s="268"/>
      <c r="IA389" s="268"/>
      <c r="IB389" s="268"/>
      <c r="IC389" s="268"/>
      <c r="ID389" s="268"/>
      <c r="IE389" s="268"/>
      <c r="IF389" s="268"/>
      <c r="IG389" s="268"/>
      <c r="IH389" s="268"/>
      <c r="II389" s="268"/>
      <c r="IJ389" s="268"/>
      <c r="IK389" s="268"/>
      <c r="IL389" s="268"/>
      <c r="IM389" s="268"/>
      <c r="IN389" s="268"/>
      <c r="IO389" s="268"/>
      <c r="IP389" s="268"/>
      <c r="IQ389" s="268"/>
      <c r="IR389" s="268"/>
      <c r="IS389" s="268"/>
      <c r="IT389" s="268"/>
      <c r="IU389" s="268"/>
      <c r="IV389" s="268"/>
    </row>
    <row r="390" spans="1:256" s="267" customFormat="1">
      <c r="A390" s="268" t="s">
        <v>368</v>
      </c>
      <c r="B390" s="267">
        <v>3.85</v>
      </c>
      <c r="C390" s="267">
        <v>6.35</v>
      </c>
      <c r="D390" s="267">
        <v>3</v>
      </c>
      <c r="E390" s="267">
        <v>1.36111111</v>
      </c>
      <c r="F390" s="267">
        <v>1.3427670300000001</v>
      </c>
      <c r="G390" s="267">
        <v>26</v>
      </c>
      <c r="H390" s="268">
        <v>1</v>
      </c>
      <c r="I390" s="268"/>
      <c r="J390" s="268"/>
      <c r="K390" s="268"/>
      <c r="L390" s="268"/>
      <c r="M390" s="268"/>
      <c r="N390" s="268"/>
      <c r="O390" s="268"/>
      <c r="P390" s="268"/>
      <c r="Q390" s="268"/>
      <c r="R390" s="268"/>
      <c r="S390" s="268"/>
      <c r="T390" s="268"/>
      <c r="U390" s="268"/>
      <c r="V390" s="268"/>
      <c r="W390" s="268"/>
      <c r="X390" s="268"/>
      <c r="Y390" s="268"/>
      <c r="Z390" s="268"/>
      <c r="AA390" s="268"/>
      <c r="AB390" s="268"/>
      <c r="AC390" s="268"/>
      <c r="AD390" s="268"/>
      <c r="AE390" s="268"/>
      <c r="AF390" s="268"/>
      <c r="AG390" s="268"/>
      <c r="AH390" s="268"/>
      <c r="AI390" s="268"/>
      <c r="AJ390" s="268"/>
      <c r="AK390" s="268"/>
      <c r="AL390" s="268"/>
      <c r="AM390" s="268"/>
      <c r="AN390" s="268"/>
      <c r="AO390" s="268"/>
      <c r="AP390" s="268"/>
      <c r="AQ390" s="268"/>
      <c r="AR390" s="268"/>
      <c r="AS390" s="268"/>
      <c r="AT390" s="268"/>
      <c r="AU390" s="268"/>
      <c r="AV390" s="268"/>
      <c r="AW390" s="268"/>
      <c r="AX390" s="268"/>
      <c r="AY390" s="268"/>
      <c r="AZ390" s="268"/>
      <c r="BA390" s="268"/>
      <c r="BB390" s="268"/>
      <c r="BC390" s="268"/>
      <c r="BD390" s="268"/>
      <c r="BE390" s="268"/>
      <c r="BF390" s="268"/>
      <c r="BG390" s="268"/>
      <c r="BH390" s="268"/>
      <c r="BI390" s="268"/>
      <c r="BJ390" s="268"/>
      <c r="BK390" s="268"/>
      <c r="BL390" s="268"/>
      <c r="BM390" s="268"/>
      <c r="BN390" s="268"/>
      <c r="BO390" s="268"/>
      <c r="BP390" s="268"/>
      <c r="BQ390" s="268"/>
      <c r="BR390" s="268"/>
      <c r="BS390" s="268"/>
      <c r="BT390" s="268"/>
      <c r="BU390" s="268"/>
      <c r="BV390" s="268"/>
      <c r="BW390" s="268"/>
      <c r="BX390" s="268"/>
      <c r="BY390" s="268"/>
      <c r="BZ390" s="268"/>
      <c r="CA390" s="268"/>
      <c r="CB390" s="268"/>
      <c r="CC390" s="268"/>
      <c r="CD390" s="268"/>
      <c r="CE390" s="268"/>
      <c r="CF390" s="268"/>
      <c r="CG390" s="268"/>
      <c r="CH390" s="268"/>
      <c r="CI390" s="268"/>
      <c r="CJ390" s="268"/>
      <c r="CK390" s="268"/>
      <c r="CL390" s="268"/>
      <c r="CM390" s="268"/>
      <c r="CN390" s="268"/>
      <c r="CO390" s="268"/>
      <c r="CP390" s="268"/>
      <c r="CQ390" s="268"/>
      <c r="CR390" s="268"/>
      <c r="CS390" s="268"/>
      <c r="CT390" s="268"/>
      <c r="CU390" s="268"/>
      <c r="CV390" s="268"/>
      <c r="CW390" s="268"/>
      <c r="CX390" s="268"/>
      <c r="CY390" s="268"/>
      <c r="CZ390" s="268"/>
      <c r="DA390" s="268"/>
      <c r="DB390" s="268"/>
      <c r="DC390" s="268"/>
      <c r="DD390" s="268"/>
      <c r="DE390" s="268"/>
      <c r="DF390" s="268"/>
      <c r="DG390" s="268"/>
      <c r="DH390" s="268"/>
      <c r="DI390" s="268"/>
      <c r="DJ390" s="268"/>
      <c r="DK390" s="268"/>
      <c r="DL390" s="268"/>
      <c r="DM390" s="268"/>
      <c r="DN390" s="268"/>
      <c r="DO390" s="268"/>
      <c r="DP390" s="268"/>
      <c r="DQ390" s="268"/>
      <c r="DR390" s="268"/>
      <c r="DS390" s="268"/>
      <c r="DT390" s="268"/>
      <c r="DU390" s="268"/>
      <c r="DV390" s="268"/>
      <c r="DW390" s="268"/>
      <c r="DX390" s="268"/>
      <c r="DY390" s="268"/>
      <c r="DZ390" s="268"/>
      <c r="EA390" s="268"/>
      <c r="EB390" s="268"/>
      <c r="EC390" s="268"/>
      <c r="ED390" s="268"/>
      <c r="EE390" s="268"/>
      <c r="EF390" s="268"/>
      <c r="EG390" s="268"/>
      <c r="EH390" s="268"/>
      <c r="EI390" s="268"/>
      <c r="EJ390" s="268"/>
      <c r="EK390" s="268"/>
      <c r="EL390" s="268"/>
      <c r="EM390" s="268"/>
      <c r="EN390" s="268"/>
      <c r="EO390" s="268"/>
      <c r="EP390" s="268"/>
      <c r="EQ390" s="268"/>
      <c r="ER390" s="268"/>
      <c r="ES390" s="268"/>
      <c r="ET390" s="268"/>
      <c r="EU390" s="268"/>
      <c r="EV390" s="268"/>
      <c r="EW390" s="268"/>
      <c r="EX390" s="268"/>
      <c r="EY390" s="268"/>
      <c r="EZ390" s="268"/>
      <c r="FA390" s="268"/>
      <c r="FB390" s="268"/>
      <c r="FC390" s="268"/>
      <c r="FD390" s="268"/>
      <c r="FE390" s="268"/>
      <c r="FF390" s="268"/>
      <c r="FG390" s="268"/>
      <c r="FH390" s="268"/>
      <c r="FI390" s="268"/>
      <c r="FJ390" s="268"/>
      <c r="FK390" s="268"/>
      <c r="FL390" s="268"/>
      <c r="FM390" s="268"/>
      <c r="FN390" s="268"/>
      <c r="FO390" s="268"/>
      <c r="FP390" s="268"/>
      <c r="FQ390" s="268"/>
      <c r="FR390" s="268"/>
      <c r="FS390" s="268"/>
      <c r="FT390" s="268"/>
      <c r="FU390" s="268"/>
      <c r="FV390" s="268"/>
      <c r="FW390" s="268"/>
      <c r="FX390" s="268"/>
      <c r="FY390" s="268"/>
      <c r="FZ390" s="268"/>
      <c r="GA390" s="268"/>
      <c r="GB390" s="268"/>
      <c r="GC390" s="268"/>
      <c r="GD390" s="268"/>
      <c r="GE390" s="268"/>
      <c r="GF390" s="268"/>
      <c r="GG390" s="268"/>
      <c r="GH390" s="268"/>
      <c r="GI390" s="268"/>
      <c r="GJ390" s="268"/>
      <c r="GK390" s="268"/>
      <c r="GL390" s="268"/>
      <c r="GM390" s="268"/>
      <c r="GN390" s="268"/>
      <c r="GO390" s="268"/>
      <c r="GP390" s="268"/>
      <c r="GQ390" s="268"/>
      <c r="GR390" s="268"/>
      <c r="GS390" s="268"/>
      <c r="GT390" s="268"/>
      <c r="GU390" s="268"/>
      <c r="GV390" s="268"/>
      <c r="GW390" s="268"/>
      <c r="GX390" s="268"/>
      <c r="GY390" s="268"/>
      <c r="GZ390" s="268"/>
      <c r="HA390" s="268"/>
      <c r="HB390" s="268"/>
      <c r="HC390" s="268"/>
      <c r="HD390" s="268"/>
      <c r="HE390" s="268"/>
      <c r="HF390" s="268"/>
      <c r="HG390" s="268"/>
      <c r="HH390" s="268"/>
      <c r="HI390" s="268"/>
      <c r="HJ390" s="268"/>
      <c r="HK390" s="268"/>
      <c r="HL390" s="268"/>
      <c r="HM390" s="268"/>
      <c r="HN390" s="268"/>
      <c r="HO390" s="268"/>
      <c r="HP390" s="268"/>
      <c r="HQ390" s="268"/>
      <c r="HR390" s="268"/>
      <c r="HS390" s="268"/>
      <c r="HT390" s="268"/>
      <c r="HU390" s="268"/>
      <c r="HV390" s="268"/>
      <c r="HW390" s="268"/>
      <c r="HX390" s="268"/>
      <c r="HY390" s="268"/>
      <c r="HZ390" s="268"/>
      <c r="IA390" s="268"/>
      <c r="IB390" s="268"/>
      <c r="IC390" s="268"/>
      <c r="ID390" s="268"/>
      <c r="IE390" s="268"/>
      <c r="IF390" s="268"/>
      <c r="IG390" s="268"/>
      <c r="IH390" s="268"/>
      <c r="II390" s="268"/>
      <c r="IJ390" s="268"/>
      <c r="IK390" s="268"/>
      <c r="IL390" s="268"/>
      <c r="IM390" s="268"/>
      <c r="IN390" s="268"/>
      <c r="IO390" s="268"/>
      <c r="IP390" s="268"/>
      <c r="IQ390" s="268"/>
      <c r="IR390" s="268"/>
      <c r="IS390" s="268"/>
      <c r="IT390" s="268"/>
      <c r="IU390" s="268"/>
      <c r="IV390" s="268"/>
    </row>
    <row r="391" spans="1:256" s="267" customFormat="1">
      <c r="A391" s="268" t="s">
        <v>368</v>
      </c>
      <c r="B391" s="267">
        <v>5.5</v>
      </c>
      <c r="C391" s="267">
        <v>7</v>
      </c>
      <c r="D391" s="267">
        <v>2</v>
      </c>
      <c r="E391" s="267">
        <v>1.708111111</v>
      </c>
      <c r="F391" s="267">
        <v>0.72607473</v>
      </c>
      <c r="G391" s="267">
        <v>11</v>
      </c>
      <c r="H391" s="268">
        <v>1</v>
      </c>
      <c r="I391" s="268"/>
      <c r="J391" s="268"/>
      <c r="K391" s="268"/>
      <c r="L391" s="268"/>
      <c r="M391" s="268"/>
      <c r="N391" s="268"/>
      <c r="O391" s="268"/>
      <c r="P391" s="268"/>
      <c r="Q391" s="268"/>
      <c r="R391" s="268"/>
      <c r="S391" s="268"/>
      <c r="T391" s="268"/>
      <c r="U391" s="268"/>
      <c r="V391" s="268"/>
      <c r="W391" s="268"/>
      <c r="X391" s="268"/>
      <c r="Y391" s="268"/>
      <c r="Z391" s="268"/>
      <c r="AA391" s="268"/>
      <c r="AB391" s="268"/>
      <c r="AC391" s="268"/>
      <c r="AD391" s="268"/>
      <c r="AE391" s="268"/>
      <c r="AF391" s="268"/>
      <c r="AG391" s="268"/>
      <c r="AH391" s="268"/>
      <c r="AI391" s="268"/>
      <c r="AJ391" s="268"/>
      <c r="AK391" s="268"/>
      <c r="AL391" s="268"/>
      <c r="AM391" s="268"/>
      <c r="AN391" s="268"/>
      <c r="AO391" s="268"/>
      <c r="AP391" s="268"/>
      <c r="AQ391" s="268"/>
      <c r="AR391" s="268"/>
      <c r="AS391" s="268"/>
      <c r="AT391" s="268"/>
      <c r="AU391" s="268"/>
      <c r="AV391" s="268"/>
      <c r="AW391" s="268"/>
      <c r="AX391" s="268"/>
      <c r="AY391" s="268"/>
      <c r="AZ391" s="268"/>
      <c r="BA391" s="268"/>
      <c r="BB391" s="268"/>
      <c r="BC391" s="268"/>
      <c r="BD391" s="268"/>
      <c r="BE391" s="268"/>
      <c r="BF391" s="268"/>
      <c r="BG391" s="268"/>
      <c r="BH391" s="268"/>
      <c r="BI391" s="268"/>
      <c r="BJ391" s="268"/>
      <c r="BK391" s="268"/>
      <c r="BL391" s="268"/>
      <c r="BM391" s="268"/>
      <c r="BN391" s="268"/>
      <c r="BO391" s="268"/>
      <c r="BP391" s="268"/>
      <c r="BQ391" s="268"/>
      <c r="BR391" s="268"/>
      <c r="BS391" s="268"/>
      <c r="BT391" s="268"/>
      <c r="BU391" s="268"/>
      <c r="BV391" s="268"/>
      <c r="BW391" s="268"/>
      <c r="BX391" s="268"/>
      <c r="BY391" s="268"/>
      <c r="BZ391" s="268"/>
      <c r="CA391" s="268"/>
      <c r="CB391" s="268"/>
      <c r="CC391" s="268"/>
      <c r="CD391" s="268"/>
      <c r="CE391" s="268"/>
      <c r="CF391" s="268"/>
      <c r="CG391" s="268"/>
      <c r="CH391" s="268"/>
      <c r="CI391" s="268"/>
      <c r="CJ391" s="268"/>
      <c r="CK391" s="268"/>
      <c r="CL391" s="268"/>
      <c r="CM391" s="268"/>
      <c r="CN391" s="268"/>
      <c r="CO391" s="268"/>
      <c r="CP391" s="268"/>
      <c r="CQ391" s="268"/>
      <c r="CR391" s="268"/>
      <c r="CS391" s="268"/>
      <c r="CT391" s="268"/>
      <c r="CU391" s="268"/>
      <c r="CV391" s="268"/>
      <c r="CW391" s="268"/>
      <c r="CX391" s="268"/>
      <c r="CY391" s="268"/>
      <c r="CZ391" s="268"/>
      <c r="DA391" s="268"/>
      <c r="DB391" s="268"/>
      <c r="DC391" s="268"/>
      <c r="DD391" s="268"/>
      <c r="DE391" s="268"/>
      <c r="DF391" s="268"/>
      <c r="DG391" s="268"/>
      <c r="DH391" s="268"/>
      <c r="DI391" s="268"/>
      <c r="DJ391" s="268"/>
      <c r="DK391" s="268"/>
      <c r="DL391" s="268"/>
      <c r="DM391" s="268"/>
      <c r="DN391" s="268"/>
      <c r="DO391" s="268"/>
      <c r="DP391" s="268"/>
      <c r="DQ391" s="268"/>
      <c r="DR391" s="268"/>
      <c r="DS391" s="268"/>
      <c r="DT391" s="268"/>
      <c r="DU391" s="268"/>
      <c r="DV391" s="268"/>
      <c r="DW391" s="268"/>
      <c r="DX391" s="268"/>
      <c r="DY391" s="268"/>
      <c r="DZ391" s="268"/>
      <c r="EA391" s="268"/>
      <c r="EB391" s="268"/>
      <c r="EC391" s="268"/>
      <c r="ED391" s="268"/>
      <c r="EE391" s="268"/>
      <c r="EF391" s="268"/>
      <c r="EG391" s="268"/>
      <c r="EH391" s="268"/>
      <c r="EI391" s="268"/>
      <c r="EJ391" s="268"/>
      <c r="EK391" s="268"/>
      <c r="EL391" s="268"/>
      <c r="EM391" s="268"/>
      <c r="EN391" s="268"/>
      <c r="EO391" s="268"/>
      <c r="EP391" s="268"/>
      <c r="EQ391" s="268"/>
      <c r="ER391" s="268"/>
      <c r="ES391" s="268"/>
      <c r="ET391" s="268"/>
      <c r="EU391" s="268"/>
      <c r="EV391" s="268"/>
      <c r="EW391" s="268"/>
      <c r="EX391" s="268"/>
      <c r="EY391" s="268"/>
      <c r="EZ391" s="268"/>
      <c r="FA391" s="268"/>
      <c r="FB391" s="268"/>
      <c r="FC391" s="268"/>
      <c r="FD391" s="268"/>
      <c r="FE391" s="268"/>
      <c r="FF391" s="268"/>
      <c r="FG391" s="268"/>
      <c r="FH391" s="268"/>
      <c r="FI391" s="268"/>
      <c r="FJ391" s="268"/>
      <c r="FK391" s="268"/>
      <c r="FL391" s="268"/>
      <c r="FM391" s="268"/>
      <c r="FN391" s="268"/>
      <c r="FO391" s="268"/>
      <c r="FP391" s="268"/>
      <c r="FQ391" s="268"/>
      <c r="FR391" s="268"/>
      <c r="FS391" s="268"/>
      <c r="FT391" s="268"/>
      <c r="FU391" s="268"/>
      <c r="FV391" s="268"/>
      <c r="FW391" s="268"/>
      <c r="FX391" s="268"/>
      <c r="FY391" s="268"/>
      <c r="FZ391" s="268"/>
      <c r="GA391" s="268"/>
      <c r="GB391" s="268"/>
      <c r="GC391" s="268"/>
      <c r="GD391" s="268"/>
      <c r="GE391" s="268"/>
      <c r="GF391" s="268"/>
      <c r="GG391" s="268"/>
      <c r="GH391" s="268"/>
      <c r="GI391" s="268"/>
      <c r="GJ391" s="268"/>
      <c r="GK391" s="268"/>
      <c r="GL391" s="268"/>
      <c r="GM391" s="268"/>
      <c r="GN391" s="268"/>
      <c r="GO391" s="268"/>
      <c r="GP391" s="268"/>
      <c r="GQ391" s="268"/>
      <c r="GR391" s="268"/>
      <c r="GS391" s="268"/>
      <c r="GT391" s="268"/>
      <c r="GU391" s="268"/>
      <c r="GV391" s="268"/>
      <c r="GW391" s="268"/>
      <c r="GX391" s="268"/>
      <c r="GY391" s="268"/>
      <c r="GZ391" s="268"/>
      <c r="HA391" s="268"/>
      <c r="HB391" s="268"/>
      <c r="HC391" s="268"/>
      <c r="HD391" s="268"/>
      <c r="HE391" s="268"/>
      <c r="HF391" s="268"/>
      <c r="HG391" s="268"/>
      <c r="HH391" s="268"/>
      <c r="HI391" s="268"/>
      <c r="HJ391" s="268"/>
      <c r="HK391" s="268"/>
      <c r="HL391" s="268"/>
      <c r="HM391" s="268"/>
      <c r="HN391" s="268"/>
      <c r="HO391" s="268"/>
      <c r="HP391" s="268"/>
      <c r="HQ391" s="268"/>
      <c r="HR391" s="268"/>
      <c r="HS391" s="268"/>
      <c r="HT391" s="268"/>
      <c r="HU391" s="268"/>
      <c r="HV391" s="268"/>
      <c r="HW391" s="268"/>
      <c r="HX391" s="268"/>
      <c r="HY391" s="268"/>
      <c r="HZ391" s="268"/>
      <c r="IA391" s="268"/>
      <c r="IB391" s="268"/>
      <c r="IC391" s="268"/>
      <c r="ID391" s="268"/>
      <c r="IE391" s="268"/>
      <c r="IF391" s="268"/>
      <c r="IG391" s="268"/>
      <c r="IH391" s="268"/>
      <c r="II391" s="268"/>
      <c r="IJ391" s="268"/>
      <c r="IK391" s="268"/>
      <c r="IL391" s="268"/>
      <c r="IM391" s="268"/>
      <c r="IN391" s="268"/>
      <c r="IO391" s="268"/>
      <c r="IP391" s="268"/>
      <c r="IQ391" s="268"/>
      <c r="IR391" s="268"/>
      <c r="IS391" s="268"/>
      <c r="IT391" s="268"/>
      <c r="IU391" s="268"/>
      <c r="IV391" s="268"/>
    </row>
    <row r="392" spans="1:256" s="267" customFormat="1">
      <c r="A392" s="268" t="s">
        <v>368</v>
      </c>
      <c r="B392" s="267">
        <v>4.5</v>
      </c>
      <c r="C392" s="267">
        <v>6.3</v>
      </c>
      <c r="D392" s="267">
        <v>2</v>
      </c>
      <c r="E392" s="267">
        <v>1.6666666999999999</v>
      </c>
      <c r="F392" s="267">
        <v>0.92913681000000004</v>
      </c>
      <c r="G392" s="267">
        <v>17</v>
      </c>
      <c r="H392" s="268">
        <v>2</v>
      </c>
      <c r="I392" s="268"/>
      <c r="J392" s="268"/>
      <c r="K392" s="268"/>
      <c r="L392" s="268"/>
      <c r="M392" s="268"/>
      <c r="N392" s="268"/>
      <c r="O392" s="268"/>
      <c r="P392" s="268"/>
      <c r="Q392" s="268"/>
      <c r="R392" s="268"/>
      <c r="S392" s="268"/>
      <c r="T392" s="268"/>
      <c r="U392" s="268"/>
      <c r="V392" s="268"/>
      <c r="W392" s="268"/>
      <c r="X392" s="268"/>
      <c r="Y392" s="268"/>
      <c r="Z392" s="268"/>
      <c r="AA392" s="268"/>
      <c r="AB392" s="268"/>
      <c r="AC392" s="268"/>
      <c r="AD392" s="268"/>
      <c r="AE392" s="268"/>
      <c r="AF392" s="268"/>
      <c r="AG392" s="268"/>
      <c r="AH392" s="268"/>
      <c r="AI392" s="268"/>
      <c r="AJ392" s="268"/>
      <c r="AK392" s="268"/>
      <c r="AL392" s="268"/>
      <c r="AM392" s="268"/>
      <c r="AN392" s="268"/>
      <c r="AO392" s="268"/>
      <c r="AP392" s="268"/>
      <c r="AQ392" s="268"/>
      <c r="AR392" s="268"/>
      <c r="AS392" s="268"/>
      <c r="AT392" s="268"/>
      <c r="AU392" s="268"/>
      <c r="AV392" s="268"/>
      <c r="AW392" s="268"/>
      <c r="AX392" s="268"/>
      <c r="AY392" s="268"/>
      <c r="AZ392" s="268"/>
      <c r="BA392" s="268"/>
      <c r="BB392" s="268"/>
      <c r="BC392" s="268"/>
      <c r="BD392" s="268"/>
      <c r="BE392" s="268"/>
      <c r="BF392" s="268"/>
      <c r="BG392" s="268"/>
      <c r="BH392" s="268"/>
      <c r="BI392" s="268"/>
      <c r="BJ392" s="268"/>
      <c r="BK392" s="268"/>
      <c r="BL392" s="268"/>
      <c r="BM392" s="268"/>
      <c r="BN392" s="268"/>
      <c r="BO392" s="268"/>
      <c r="BP392" s="268"/>
      <c r="BQ392" s="268"/>
      <c r="BR392" s="268"/>
      <c r="BS392" s="268"/>
      <c r="BT392" s="268"/>
      <c r="BU392" s="268"/>
      <c r="BV392" s="268"/>
      <c r="BW392" s="268"/>
      <c r="BX392" s="268"/>
      <c r="BY392" s="268"/>
      <c r="BZ392" s="268"/>
      <c r="CA392" s="268"/>
      <c r="CB392" s="268"/>
      <c r="CC392" s="268"/>
      <c r="CD392" s="268"/>
      <c r="CE392" s="268"/>
      <c r="CF392" s="268"/>
      <c r="CG392" s="268"/>
      <c r="CH392" s="268"/>
      <c r="CI392" s="268"/>
      <c r="CJ392" s="268"/>
      <c r="CK392" s="268"/>
      <c r="CL392" s="268"/>
      <c r="CM392" s="268"/>
      <c r="CN392" s="268"/>
      <c r="CO392" s="268"/>
      <c r="CP392" s="268"/>
      <c r="CQ392" s="268"/>
      <c r="CR392" s="268"/>
      <c r="CS392" s="268"/>
      <c r="CT392" s="268"/>
      <c r="CU392" s="268"/>
      <c r="CV392" s="268"/>
      <c r="CW392" s="268"/>
      <c r="CX392" s="268"/>
      <c r="CY392" s="268"/>
      <c r="CZ392" s="268"/>
      <c r="DA392" s="268"/>
      <c r="DB392" s="268"/>
      <c r="DC392" s="268"/>
      <c r="DD392" s="268"/>
      <c r="DE392" s="268"/>
      <c r="DF392" s="268"/>
      <c r="DG392" s="268"/>
      <c r="DH392" s="268"/>
      <c r="DI392" s="268"/>
      <c r="DJ392" s="268"/>
      <c r="DK392" s="268"/>
      <c r="DL392" s="268"/>
      <c r="DM392" s="268"/>
      <c r="DN392" s="268"/>
      <c r="DO392" s="268"/>
      <c r="DP392" s="268"/>
      <c r="DQ392" s="268"/>
      <c r="DR392" s="268"/>
      <c r="DS392" s="268"/>
      <c r="DT392" s="268"/>
      <c r="DU392" s="268"/>
      <c r="DV392" s="268"/>
      <c r="DW392" s="268"/>
      <c r="DX392" s="268"/>
      <c r="DY392" s="268"/>
      <c r="DZ392" s="268"/>
      <c r="EA392" s="268"/>
      <c r="EB392" s="268"/>
      <c r="EC392" s="268"/>
      <c r="ED392" s="268"/>
      <c r="EE392" s="268"/>
      <c r="EF392" s="268"/>
      <c r="EG392" s="268"/>
      <c r="EH392" s="268"/>
      <c r="EI392" s="268"/>
      <c r="EJ392" s="268"/>
      <c r="EK392" s="268"/>
      <c r="EL392" s="268"/>
      <c r="EM392" s="268"/>
      <c r="EN392" s="268"/>
      <c r="EO392" s="268"/>
      <c r="EP392" s="268"/>
      <c r="EQ392" s="268"/>
      <c r="ER392" s="268"/>
      <c r="ES392" s="268"/>
      <c r="ET392" s="268"/>
      <c r="EU392" s="268"/>
      <c r="EV392" s="268"/>
      <c r="EW392" s="268"/>
      <c r="EX392" s="268"/>
      <c r="EY392" s="268"/>
      <c r="EZ392" s="268"/>
      <c r="FA392" s="268"/>
      <c r="FB392" s="268"/>
      <c r="FC392" s="268"/>
      <c r="FD392" s="268"/>
      <c r="FE392" s="268"/>
      <c r="FF392" s="268"/>
      <c r="FG392" s="268"/>
      <c r="FH392" s="268"/>
      <c r="FI392" s="268"/>
      <c r="FJ392" s="268"/>
      <c r="FK392" s="268"/>
      <c r="FL392" s="268"/>
      <c r="FM392" s="268"/>
      <c r="FN392" s="268"/>
      <c r="FO392" s="268"/>
      <c r="FP392" s="268"/>
      <c r="FQ392" s="268"/>
      <c r="FR392" s="268"/>
      <c r="FS392" s="268"/>
      <c r="FT392" s="268"/>
      <c r="FU392" s="268"/>
      <c r="FV392" s="268"/>
      <c r="FW392" s="268"/>
      <c r="FX392" s="268"/>
      <c r="FY392" s="268"/>
      <c r="FZ392" s="268"/>
      <c r="GA392" s="268"/>
      <c r="GB392" s="268"/>
      <c r="GC392" s="268"/>
      <c r="GD392" s="268"/>
      <c r="GE392" s="268"/>
      <c r="GF392" s="268"/>
      <c r="GG392" s="268"/>
      <c r="GH392" s="268"/>
      <c r="GI392" s="268"/>
      <c r="GJ392" s="268"/>
      <c r="GK392" s="268"/>
      <c r="GL392" s="268"/>
      <c r="GM392" s="268"/>
      <c r="GN392" s="268"/>
      <c r="GO392" s="268"/>
      <c r="GP392" s="268"/>
      <c r="GQ392" s="268"/>
      <c r="GR392" s="268"/>
      <c r="GS392" s="268"/>
      <c r="GT392" s="268"/>
      <c r="GU392" s="268"/>
      <c r="GV392" s="268"/>
      <c r="GW392" s="268"/>
      <c r="GX392" s="268"/>
      <c r="GY392" s="268"/>
      <c r="GZ392" s="268"/>
      <c r="HA392" s="268"/>
      <c r="HB392" s="268"/>
      <c r="HC392" s="268"/>
      <c r="HD392" s="268"/>
      <c r="HE392" s="268"/>
      <c r="HF392" s="268"/>
      <c r="HG392" s="268"/>
      <c r="HH392" s="268"/>
      <c r="HI392" s="268"/>
      <c r="HJ392" s="268"/>
      <c r="HK392" s="268"/>
      <c r="HL392" s="268"/>
      <c r="HM392" s="268"/>
      <c r="HN392" s="268"/>
      <c r="HO392" s="268"/>
      <c r="HP392" s="268"/>
      <c r="HQ392" s="268"/>
      <c r="HR392" s="268"/>
      <c r="HS392" s="268"/>
      <c r="HT392" s="268"/>
      <c r="HU392" s="268"/>
      <c r="HV392" s="268"/>
      <c r="HW392" s="268"/>
      <c r="HX392" s="268"/>
      <c r="HY392" s="268"/>
      <c r="HZ392" s="268"/>
      <c r="IA392" s="268"/>
      <c r="IB392" s="268"/>
      <c r="IC392" s="268"/>
      <c r="ID392" s="268"/>
      <c r="IE392" s="268"/>
      <c r="IF392" s="268"/>
      <c r="IG392" s="268"/>
      <c r="IH392" s="268"/>
      <c r="II392" s="268"/>
      <c r="IJ392" s="268"/>
      <c r="IK392" s="268"/>
      <c r="IL392" s="268"/>
      <c r="IM392" s="268"/>
      <c r="IN392" s="268"/>
      <c r="IO392" s="268"/>
      <c r="IP392" s="268"/>
      <c r="IQ392" s="268"/>
      <c r="IR392" s="268"/>
      <c r="IS392" s="268"/>
      <c r="IT392" s="268"/>
      <c r="IU392" s="268"/>
      <c r="IV392" s="268"/>
    </row>
    <row r="393" spans="1:256" s="267" customFormat="1">
      <c r="A393" s="268" t="s">
        <v>368</v>
      </c>
      <c r="B393" s="267">
        <v>4.5999999999999996</v>
      </c>
      <c r="C393" s="267">
        <v>6.25</v>
      </c>
      <c r="D393" s="267">
        <v>2</v>
      </c>
      <c r="E393" s="267">
        <v>1.122222222</v>
      </c>
      <c r="F393" s="267">
        <v>0.92467326000000005</v>
      </c>
      <c r="G393" s="268">
        <v>21</v>
      </c>
      <c r="H393" s="268">
        <v>3</v>
      </c>
      <c r="I393" s="268"/>
      <c r="J393" s="268"/>
      <c r="K393" s="268"/>
      <c r="L393" s="268"/>
      <c r="M393" s="268"/>
      <c r="N393" s="268"/>
      <c r="O393" s="268"/>
      <c r="P393" s="268"/>
      <c r="Q393" s="268"/>
      <c r="R393" s="268"/>
      <c r="S393" s="268"/>
      <c r="T393" s="268"/>
      <c r="U393" s="268"/>
      <c r="V393" s="268"/>
      <c r="W393" s="268"/>
      <c r="X393" s="268"/>
      <c r="Y393" s="268"/>
      <c r="Z393" s="268"/>
      <c r="AA393" s="268"/>
      <c r="AB393" s="268"/>
      <c r="AC393" s="268"/>
      <c r="AD393" s="268"/>
      <c r="AE393" s="268"/>
      <c r="AF393" s="268"/>
      <c r="AG393" s="268"/>
      <c r="AH393" s="268"/>
      <c r="AI393" s="268"/>
      <c r="AJ393" s="268"/>
      <c r="AK393" s="268"/>
      <c r="AL393" s="268"/>
      <c r="AM393" s="268"/>
      <c r="AN393" s="268"/>
      <c r="AO393" s="268"/>
      <c r="AP393" s="268"/>
      <c r="AQ393" s="268"/>
      <c r="AR393" s="268"/>
      <c r="AS393" s="268"/>
      <c r="AT393" s="268"/>
      <c r="AU393" s="268"/>
      <c r="AV393" s="268"/>
      <c r="AW393" s="268"/>
      <c r="AX393" s="268"/>
      <c r="AY393" s="268"/>
      <c r="AZ393" s="268"/>
      <c r="BA393" s="268"/>
      <c r="BB393" s="268"/>
      <c r="BC393" s="268"/>
      <c r="BD393" s="268"/>
      <c r="BE393" s="268"/>
      <c r="BF393" s="268"/>
      <c r="BG393" s="268"/>
      <c r="BH393" s="268"/>
      <c r="BI393" s="268"/>
      <c r="BJ393" s="268"/>
      <c r="BK393" s="268"/>
      <c r="BL393" s="268"/>
      <c r="BM393" s="268"/>
      <c r="BN393" s="268"/>
      <c r="BO393" s="268"/>
      <c r="BP393" s="268"/>
      <c r="BQ393" s="268"/>
      <c r="BR393" s="268"/>
      <c r="BS393" s="268"/>
      <c r="BT393" s="268"/>
      <c r="BU393" s="268"/>
      <c r="BV393" s="268"/>
      <c r="BW393" s="268"/>
      <c r="BX393" s="268"/>
      <c r="BY393" s="268"/>
      <c r="BZ393" s="268"/>
      <c r="CA393" s="268"/>
      <c r="CB393" s="268"/>
      <c r="CC393" s="268"/>
      <c r="CD393" s="268"/>
      <c r="CE393" s="268"/>
      <c r="CF393" s="268"/>
      <c r="CG393" s="268"/>
      <c r="CH393" s="268"/>
      <c r="CI393" s="268"/>
      <c r="CJ393" s="268"/>
      <c r="CK393" s="268"/>
      <c r="CL393" s="268"/>
      <c r="CM393" s="268"/>
      <c r="CN393" s="268"/>
      <c r="CO393" s="268"/>
      <c r="CP393" s="268"/>
      <c r="CQ393" s="268"/>
      <c r="CR393" s="268"/>
      <c r="CS393" s="268"/>
      <c r="CT393" s="268"/>
      <c r="CU393" s="268"/>
      <c r="CV393" s="268"/>
      <c r="CW393" s="268"/>
      <c r="CX393" s="268"/>
      <c r="CY393" s="268"/>
      <c r="CZ393" s="268"/>
      <c r="DA393" s="268"/>
      <c r="DB393" s="268"/>
      <c r="DC393" s="268"/>
      <c r="DD393" s="268"/>
      <c r="DE393" s="268"/>
      <c r="DF393" s="268"/>
      <c r="DG393" s="268"/>
      <c r="DH393" s="268"/>
      <c r="DI393" s="268"/>
      <c r="DJ393" s="268"/>
      <c r="DK393" s="268"/>
      <c r="DL393" s="268"/>
      <c r="DM393" s="268"/>
      <c r="DN393" s="268"/>
      <c r="DO393" s="268"/>
      <c r="DP393" s="268"/>
      <c r="DQ393" s="268"/>
      <c r="DR393" s="268"/>
      <c r="DS393" s="268"/>
      <c r="DT393" s="268"/>
      <c r="DU393" s="268"/>
      <c r="DV393" s="268"/>
      <c r="DW393" s="268"/>
      <c r="DX393" s="268"/>
      <c r="DY393" s="268"/>
      <c r="DZ393" s="268"/>
      <c r="EA393" s="268"/>
      <c r="EB393" s="268"/>
      <c r="EC393" s="268"/>
      <c r="ED393" s="268"/>
      <c r="EE393" s="268"/>
      <c r="EF393" s="268"/>
      <c r="EG393" s="268"/>
      <c r="EH393" s="268"/>
      <c r="EI393" s="268"/>
      <c r="EJ393" s="268"/>
      <c r="EK393" s="268"/>
      <c r="EL393" s="268"/>
      <c r="EM393" s="268"/>
      <c r="EN393" s="268"/>
      <c r="EO393" s="268"/>
      <c r="EP393" s="268"/>
      <c r="EQ393" s="268"/>
      <c r="ER393" s="268"/>
      <c r="ES393" s="268"/>
      <c r="ET393" s="268"/>
      <c r="EU393" s="268"/>
      <c r="EV393" s="268"/>
      <c r="EW393" s="268"/>
      <c r="EX393" s="268"/>
      <c r="EY393" s="268"/>
      <c r="EZ393" s="268"/>
      <c r="FA393" s="268"/>
      <c r="FB393" s="268"/>
      <c r="FC393" s="268"/>
      <c r="FD393" s="268"/>
      <c r="FE393" s="268"/>
      <c r="FF393" s="268"/>
      <c r="FG393" s="268"/>
      <c r="FH393" s="268"/>
      <c r="FI393" s="268"/>
      <c r="FJ393" s="268"/>
      <c r="FK393" s="268"/>
      <c r="FL393" s="268"/>
      <c r="FM393" s="268"/>
      <c r="FN393" s="268"/>
      <c r="FO393" s="268"/>
      <c r="FP393" s="268"/>
      <c r="FQ393" s="268"/>
      <c r="FR393" s="268"/>
      <c r="FS393" s="268"/>
      <c r="FT393" s="268"/>
      <c r="FU393" s="268"/>
      <c r="FV393" s="268"/>
      <c r="FW393" s="268"/>
      <c r="FX393" s="268"/>
      <c r="FY393" s="268"/>
      <c r="FZ393" s="268"/>
      <c r="GA393" s="268"/>
      <c r="GB393" s="268"/>
      <c r="GC393" s="268"/>
      <c r="GD393" s="268"/>
      <c r="GE393" s="268"/>
      <c r="GF393" s="268"/>
      <c r="GG393" s="268"/>
      <c r="GH393" s="268"/>
      <c r="GI393" s="268"/>
      <c r="GJ393" s="268"/>
      <c r="GK393" s="268"/>
      <c r="GL393" s="268"/>
      <c r="GM393" s="268"/>
      <c r="GN393" s="268"/>
      <c r="GO393" s="268"/>
      <c r="GP393" s="268"/>
      <c r="GQ393" s="268"/>
      <c r="GR393" s="268"/>
      <c r="GS393" s="268"/>
      <c r="GT393" s="268"/>
      <c r="GU393" s="268"/>
      <c r="GV393" s="268"/>
      <c r="GW393" s="268"/>
      <c r="GX393" s="268"/>
      <c r="GY393" s="268"/>
      <c r="GZ393" s="268"/>
      <c r="HA393" s="268"/>
      <c r="HB393" s="268"/>
      <c r="HC393" s="268"/>
      <c r="HD393" s="268"/>
      <c r="HE393" s="268"/>
      <c r="HF393" s="268"/>
      <c r="HG393" s="268"/>
      <c r="HH393" s="268"/>
      <c r="HI393" s="268"/>
      <c r="HJ393" s="268"/>
      <c r="HK393" s="268"/>
      <c r="HL393" s="268"/>
      <c r="HM393" s="268"/>
      <c r="HN393" s="268"/>
      <c r="HO393" s="268"/>
      <c r="HP393" s="268"/>
      <c r="HQ393" s="268"/>
      <c r="HR393" s="268"/>
      <c r="HS393" s="268"/>
      <c r="HT393" s="268"/>
      <c r="HU393" s="268"/>
      <c r="HV393" s="268"/>
      <c r="HW393" s="268"/>
      <c r="HX393" s="268"/>
      <c r="HY393" s="268"/>
      <c r="HZ393" s="268"/>
      <c r="IA393" s="268"/>
      <c r="IB393" s="268"/>
      <c r="IC393" s="268"/>
      <c r="ID393" s="268"/>
      <c r="IE393" s="268"/>
      <c r="IF393" s="268"/>
      <c r="IG393" s="268"/>
      <c r="IH393" s="268"/>
      <c r="II393" s="268"/>
      <c r="IJ393" s="268"/>
      <c r="IK393" s="268"/>
      <c r="IL393" s="268"/>
      <c r="IM393" s="268"/>
      <c r="IN393" s="268"/>
      <c r="IO393" s="268"/>
      <c r="IP393" s="268"/>
      <c r="IQ393" s="268"/>
      <c r="IR393" s="268"/>
      <c r="IS393" s="268"/>
      <c r="IT393" s="268"/>
      <c r="IU393" s="268"/>
      <c r="IV393" s="268"/>
    </row>
    <row r="394" spans="1:256" s="267" customFormat="1">
      <c r="A394" s="268" t="s">
        <v>368</v>
      </c>
      <c r="B394" s="268">
        <v>3</v>
      </c>
      <c r="C394" s="268">
        <v>5.75</v>
      </c>
      <c r="D394" s="268">
        <v>2</v>
      </c>
      <c r="E394" s="268">
        <v>1.1755555600000001</v>
      </c>
      <c r="F394" s="268">
        <v>0.92822954000000002</v>
      </c>
      <c r="G394" s="267">
        <v>13</v>
      </c>
      <c r="H394" s="268">
        <v>1</v>
      </c>
      <c r="I394" s="268"/>
      <c r="J394" s="272"/>
      <c r="K394" s="272"/>
      <c r="L394" s="272"/>
      <c r="M394" s="272"/>
      <c r="N394" s="272"/>
      <c r="O394" s="272"/>
      <c r="P394" s="272"/>
      <c r="Q394" s="272"/>
      <c r="R394" s="272"/>
      <c r="S394" s="268"/>
      <c r="T394" s="268"/>
      <c r="U394" s="268"/>
      <c r="V394" s="268"/>
      <c r="W394" s="268"/>
      <c r="X394" s="268"/>
      <c r="Y394" s="268"/>
      <c r="Z394" s="268"/>
      <c r="AA394" s="268"/>
      <c r="AB394" s="268"/>
      <c r="AC394" s="268"/>
      <c r="AD394" s="268"/>
      <c r="AE394" s="268"/>
      <c r="AF394" s="268"/>
      <c r="AG394" s="268"/>
      <c r="AH394" s="268"/>
      <c r="AI394" s="268"/>
      <c r="AJ394" s="268"/>
      <c r="AK394" s="268"/>
      <c r="AL394" s="268"/>
      <c r="AM394" s="268"/>
      <c r="AN394" s="268"/>
      <c r="AO394" s="268"/>
      <c r="AP394" s="268"/>
      <c r="AQ394" s="268"/>
      <c r="AR394" s="268"/>
      <c r="AS394" s="268"/>
      <c r="AT394" s="268"/>
      <c r="AU394" s="268"/>
      <c r="AV394" s="268"/>
      <c r="AW394" s="268"/>
      <c r="AX394" s="268"/>
      <c r="AY394" s="268"/>
      <c r="AZ394" s="268"/>
      <c r="BA394" s="268"/>
      <c r="BB394" s="268"/>
      <c r="BC394" s="268"/>
      <c r="BD394" s="268"/>
      <c r="BE394" s="268"/>
      <c r="BF394" s="268"/>
      <c r="BG394" s="268"/>
      <c r="BH394" s="268"/>
      <c r="BI394" s="268"/>
      <c r="BJ394" s="268"/>
      <c r="BK394" s="268"/>
      <c r="BL394" s="268"/>
      <c r="BM394" s="268"/>
      <c r="BN394" s="268"/>
      <c r="BO394" s="268"/>
      <c r="BP394" s="268"/>
      <c r="BQ394" s="268"/>
      <c r="BR394" s="268"/>
      <c r="BS394" s="268"/>
      <c r="BT394" s="268"/>
      <c r="BU394" s="268"/>
      <c r="BV394" s="268"/>
      <c r="BW394" s="268"/>
      <c r="BX394" s="268"/>
      <c r="BY394" s="268"/>
      <c r="BZ394" s="268"/>
      <c r="CA394" s="268"/>
      <c r="CB394" s="268"/>
      <c r="CC394" s="268"/>
      <c r="CD394" s="268"/>
      <c r="CE394" s="268"/>
      <c r="CF394" s="268"/>
      <c r="CG394" s="268"/>
      <c r="CH394" s="268"/>
      <c r="CI394" s="268"/>
      <c r="CJ394" s="268"/>
      <c r="CK394" s="268"/>
      <c r="CL394" s="268"/>
      <c r="CM394" s="268"/>
      <c r="CN394" s="268"/>
      <c r="CO394" s="268"/>
      <c r="CP394" s="268"/>
      <c r="CQ394" s="268"/>
      <c r="CR394" s="268"/>
      <c r="CS394" s="268"/>
      <c r="CT394" s="268"/>
      <c r="CU394" s="268"/>
      <c r="CV394" s="268"/>
      <c r="CW394" s="268"/>
      <c r="CX394" s="268"/>
      <c r="CY394" s="268"/>
      <c r="CZ394" s="268"/>
      <c r="DA394" s="268"/>
      <c r="DB394" s="268"/>
      <c r="DC394" s="268"/>
      <c r="DD394" s="268"/>
      <c r="DE394" s="268"/>
      <c r="DF394" s="268"/>
      <c r="DG394" s="268"/>
      <c r="DH394" s="268"/>
      <c r="DI394" s="268"/>
      <c r="DJ394" s="268"/>
      <c r="DK394" s="268"/>
      <c r="DL394" s="268"/>
      <c r="DM394" s="268"/>
      <c r="DN394" s="268"/>
      <c r="DO394" s="268"/>
      <c r="DP394" s="268"/>
      <c r="DQ394" s="268"/>
      <c r="DR394" s="268"/>
      <c r="DS394" s="268"/>
      <c r="DT394" s="268"/>
      <c r="DU394" s="268"/>
      <c r="DV394" s="268"/>
      <c r="DW394" s="268"/>
      <c r="DX394" s="268"/>
      <c r="DY394" s="268"/>
      <c r="DZ394" s="268"/>
      <c r="EA394" s="268"/>
      <c r="EB394" s="268"/>
      <c r="EC394" s="268"/>
      <c r="ED394" s="268"/>
      <c r="EE394" s="268"/>
      <c r="EF394" s="268"/>
      <c r="EG394" s="268"/>
      <c r="EH394" s="268"/>
      <c r="EI394" s="268"/>
      <c r="EJ394" s="268"/>
      <c r="EK394" s="268"/>
      <c r="EL394" s="268"/>
      <c r="EM394" s="268"/>
      <c r="EN394" s="268"/>
      <c r="EO394" s="268"/>
      <c r="EP394" s="268"/>
      <c r="EQ394" s="268"/>
      <c r="ER394" s="268"/>
      <c r="ES394" s="268"/>
      <c r="ET394" s="268"/>
      <c r="EU394" s="268"/>
      <c r="EV394" s="268"/>
      <c r="EW394" s="268"/>
      <c r="EX394" s="268"/>
      <c r="EY394" s="268"/>
      <c r="EZ394" s="268"/>
      <c r="FA394" s="268"/>
      <c r="FB394" s="268"/>
      <c r="FC394" s="268"/>
      <c r="FD394" s="268"/>
      <c r="FE394" s="268"/>
      <c r="FF394" s="268"/>
      <c r="FG394" s="268"/>
      <c r="FH394" s="268"/>
      <c r="FI394" s="268"/>
      <c r="FJ394" s="268"/>
      <c r="FK394" s="268"/>
      <c r="FL394" s="268"/>
      <c r="FM394" s="268"/>
      <c r="FN394" s="268"/>
      <c r="FO394" s="268"/>
      <c r="FP394" s="268"/>
      <c r="FQ394" s="268"/>
      <c r="FR394" s="268"/>
      <c r="FS394" s="268"/>
      <c r="FT394" s="268"/>
      <c r="FU394" s="268"/>
      <c r="FV394" s="268"/>
      <c r="FW394" s="268"/>
      <c r="FX394" s="268"/>
      <c r="FY394" s="268"/>
      <c r="FZ394" s="268"/>
      <c r="GA394" s="268"/>
      <c r="GB394" s="268"/>
      <c r="GC394" s="268"/>
      <c r="GD394" s="268"/>
      <c r="GE394" s="268"/>
      <c r="GF394" s="268"/>
      <c r="GG394" s="268"/>
      <c r="GH394" s="268"/>
      <c r="GI394" s="268"/>
      <c r="GJ394" s="268"/>
      <c r="GK394" s="268"/>
      <c r="GL394" s="268"/>
      <c r="GM394" s="268"/>
      <c r="GN394" s="268"/>
      <c r="GO394" s="268"/>
      <c r="GP394" s="268"/>
      <c r="GQ394" s="268"/>
      <c r="GR394" s="268"/>
      <c r="GS394" s="268"/>
      <c r="GT394" s="268"/>
      <c r="GU394" s="268"/>
      <c r="GV394" s="268"/>
      <c r="GW394" s="268"/>
      <c r="GX394" s="268"/>
      <c r="GY394" s="268"/>
      <c r="GZ394" s="268"/>
      <c r="HA394" s="268"/>
      <c r="HB394" s="268"/>
      <c r="HC394" s="268"/>
      <c r="HD394" s="268"/>
      <c r="HE394" s="268"/>
      <c r="HF394" s="268"/>
      <c r="HG394" s="268"/>
      <c r="HH394" s="268"/>
      <c r="HI394" s="268"/>
      <c r="HJ394" s="268"/>
      <c r="HK394" s="268"/>
      <c r="HL394" s="268"/>
      <c r="HM394" s="268"/>
      <c r="HN394" s="268"/>
      <c r="HO394" s="268"/>
      <c r="HP394" s="268"/>
      <c r="HQ394" s="268"/>
      <c r="HR394" s="268"/>
      <c r="HS394" s="268"/>
      <c r="HT394" s="268"/>
      <c r="HU394" s="268"/>
      <c r="HV394" s="268"/>
      <c r="HW394" s="268"/>
      <c r="HX394" s="268"/>
      <c r="HY394" s="268"/>
      <c r="HZ394" s="268"/>
      <c r="IA394" s="268"/>
      <c r="IB394" s="268"/>
      <c r="IC394" s="268"/>
      <c r="ID394" s="268"/>
      <c r="IE394" s="268"/>
      <c r="IF394" s="268"/>
      <c r="IG394" s="268"/>
      <c r="IH394" s="268"/>
      <c r="II394" s="268"/>
      <c r="IJ394" s="268"/>
      <c r="IK394" s="268"/>
      <c r="IL394" s="268"/>
      <c r="IM394" s="268"/>
      <c r="IN394" s="268"/>
      <c r="IO394" s="268"/>
      <c r="IP394" s="268"/>
      <c r="IQ394" s="268"/>
      <c r="IR394" s="268"/>
      <c r="IS394" s="268"/>
      <c r="IT394" s="268"/>
      <c r="IU394" s="268"/>
      <c r="IV394" s="268"/>
    </row>
    <row r="395" spans="1:256" s="273" customFormat="1">
      <c r="A395" s="272" t="s">
        <v>367</v>
      </c>
      <c r="B395" s="273">
        <v>2.52</v>
      </c>
      <c r="C395" s="273">
        <v>3.35</v>
      </c>
      <c r="D395" s="273">
        <v>3</v>
      </c>
      <c r="E395" s="273">
        <v>1.2811111100000001</v>
      </c>
      <c r="F395" s="273">
        <v>2.6789258999999999</v>
      </c>
      <c r="G395" s="273">
        <v>13</v>
      </c>
      <c r="H395" s="272">
        <v>3</v>
      </c>
      <c r="I395" s="272"/>
      <c r="J395" s="272"/>
      <c r="K395" s="272"/>
      <c r="L395" s="272"/>
      <c r="M395" s="272"/>
      <c r="N395" s="272"/>
      <c r="O395" s="272"/>
      <c r="P395" s="272"/>
      <c r="Q395" s="272"/>
      <c r="R395" s="272"/>
      <c r="S395" s="272"/>
      <c r="T395" s="272"/>
      <c r="U395" s="272"/>
      <c r="V395" s="272"/>
      <c r="W395" s="272"/>
      <c r="X395" s="272"/>
      <c r="Y395" s="272"/>
      <c r="Z395" s="272"/>
      <c r="AA395" s="272"/>
      <c r="AB395" s="272"/>
      <c r="AC395" s="272"/>
      <c r="AD395" s="272"/>
      <c r="AE395" s="272"/>
      <c r="AF395" s="272"/>
      <c r="AG395" s="272"/>
      <c r="AH395" s="272"/>
      <c r="AI395" s="272"/>
      <c r="AJ395" s="272"/>
      <c r="AK395" s="272"/>
      <c r="AL395" s="272"/>
      <c r="AM395" s="272"/>
      <c r="AN395" s="272"/>
      <c r="AO395" s="272"/>
      <c r="AP395" s="272"/>
      <c r="AQ395" s="272"/>
      <c r="AR395" s="272"/>
      <c r="AS395" s="272"/>
      <c r="AT395" s="272"/>
      <c r="AU395" s="272"/>
      <c r="AV395" s="272"/>
      <c r="AW395" s="272"/>
      <c r="AX395" s="272"/>
      <c r="AY395" s="272"/>
      <c r="AZ395" s="272"/>
      <c r="BA395" s="272"/>
      <c r="BB395" s="272"/>
      <c r="BC395" s="272"/>
      <c r="BD395" s="272"/>
      <c r="BE395" s="272"/>
      <c r="BF395" s="272"/>
      <c r="BG395" s="272"/>
      <c r="BH395" s="272"/>
      <c r="BI395" s="272"/>
      <c r="BJ395" s="272"/>
      <c r="BK395" s="272"/>
      <c r="BL395" s="272"/>
      <c r="BM395" s="272"/>
      <c r="BN395" s="272"/>
      <c r="BO395" s="272"/>
      <c r="BP395" s="272"/>
      <c r="BQ395" s="272"/>
      <c r="BR395" s="272"/>
      <c r="BS395" s="272"/>
      <c r="BT395" s="272"/>
      <c r="BU395" s="272"/>
      <c r="BV395" s="272"/>
      <c r="BW395" s="272"/>
      <c r="BX395" s="272"/>
      <c r="BY395" s="272"/>
      <c r="BZ395" s="272"/>
      <c r="CA395" s="272"/>
      <c r="CB395" s="272"/>
      <c r="CC395" s="272"/>
      <c r="CD395" s="272"/>
      <c r="CE395" s="272"/>
      <c r="CF395" s="272"/>
      <c r="CG395" s="272"/>
      <c r="CH395" s="272"/>
      <c r="CI395" s="272"/>
      <c r="CJ395" s="272"/>
      <c r="CK395" s="272"/>
      <c r="CL395" s="272"/>
      <c r="CM395" s="272"/>
      <c r="CN395" s="272"/>
      <c r="CO395" s="272"/>
      <c r="CP395" s="272"/>
      <c r="CQ395" s="272"/>
      <c r="CR395" s="272"/>
      <c r="CS395" s="272"/>
      <c r="CT395" s="272"/>
      <c r="CU395" s="272"/>
      <c r="CV395" s="272"/>
      <c r="CW395" s="272"/>
      <c r="CX395" s="272"/>
      <c r="CY395" s="272"/>
      <c r="CZ395" s="272"/>
      <c r="DA395" s="272"/>
      <c r="DB395" s="272"/>
      <c r="DC395" s="272"/>
      <c r="DD395" s="272"/>
      <c r="DE395" s="272"/>
      <c r="DF395" s="272"/>
      <c r="DG395" s="272"/>
      <c r="DH395" s="272"/>
      <c r="DI395" s="272"/>
      <c r="DJ395" s="272"/>
      <c r="DK395" s="272"/>
      <c r="DL395" s="272"/>
      <c r="DM395" s="272"/>
      <c r="DN395" s="272"/>
      <c r="DO395" s="272"/>
      <c r="DP395" s="272"/>
      <c r="DQ395" s="272"/>
      <c r="DR395" s="272"/>
      <c r="DS395" s="272"/>
      <c r="DT395" s="272"/>
      <c r="DU395" s="272"/>
      <c r="DV395" s="272"/>
      <c r="DW395" s="272"/>
      <c r="DX395" s="272"/>
      <c r="DY395" s="272"/>
      <c r="DZ395" s="272"/>
      <c r="EA395" s="272"/>
      <c r="EB395" s="272"/>
      <c r="EC395" s="272"/>
      <c r="ED395" s="272"/>
      <c r="EE395" s="272"/>
      <c r="EF395" s="272"/>
      <c r="EG395" s="272"/>
      <c r="EH395" s="272"/>
      <c r="EI395" s="272"/>
      <c r="EJ395" s="272"/>
      <c r="EK395" s="272"/>
      <c r="EL395" s="272"/>
      <c r="EM395" s="272"/>
      <c r="EN395" s="272"/>
      <c r="EO395" s="272"/>
      <c r="EP395" s="272"/>
      <c r="EQ395" s="272"/>
      <c r="ER395" s="272"/>
      <c r="ES395" s="272"/>
      <c r="ET395" s="272"/>
      <c r="EU395" s="272"/>
      <c r="EV395" s="272"/>
      <c r="EW395" s="272"/>
      <c r="EX395" s="272"/>
      <c r="EY395" s="272"/>
      <c r="EZ395" s="272"/>
      <c r="FA395" s="272"/>
      <c r="FB395" s="272"/>
      <c r="FC395" s="272"/>
      <c r="FD395" s="272"/>
      <c r="FE395" s="272"/>
      <c r="FF395" s="272"/>
      <c r="FG395" s="272"/>
      <c r="FH395" s="272"/>
      <c r="FI395" s="272"/>
      <c r="FJ395" s="272"/>
      <c r="FK395" s="272"/>
      <c r="FL395" s="272"/>
      <c r="FM395" s="272"/>
      <c r="FN395" s="272"/>
      <c r="FO395" s="272"/>
      <c r="FP395" s="272"/>
      <c r="FQ395" s="272"/>
      <c r="FR395" s="272"/>
      <c r="FS395" s="272"/>
      <c r="FT395" s="272"/>
      <c r="FU395" s="272"/>
      <c r="FV395" s="272"/>
      <c r="FW395" s="272"/>
      <c r="FX395" s="272"/>
      <c r="FY395" s="272"/>
      <c r="FZ395" s="272"/>
      <c r="GA395" s="272"/>
      <c r="GB395" s="272"/>
      <c r="GC395" s="272"/>
      <c r="GD395" s="272"/>
      <c r="GE395" s="272"/>
      <c r="GF395" s="272"/>
      <c r="GG395" s="272"/>
      <c r="GH395" s="272"/>
      <c r="GI395" s="272"/>
      <c r="GJ395" s="272"/>
      <c r="GK395" s="272"/>
      <c r="GL395" s="272"/>
      <c r="GM395" s="272"/>
      <c r="GN395" s="272"/>
      <c r="GO395" s="272"/>
      <c r="GP395" s="272"/>
      <c r="GQ395" s="272"/>
      <c r="GR395" s="272"/>
      <c r="GS395" s="272"/>
      <c r="GT395" s="272"/>
      <c r="GU395" s="272"/>
      <c r="GV395" s="272"/>
      <c r="GW395" s="272"/>
      <c r="GX395" s="272"/>
      <c r="GY395" s="272"/>
      <c r="GZ395" s="272"/>
      <c r="HA395" s="272"/>
      <c r="HB395" s="272"/>
      <c r="HC395" s="272"/>
      <c r="HD395" s="272"/>
      <c r="HE395" s="272"/>
      <c r="HF395" s="272"/>
      <c r="HG395" s="272"/>
      <c r="HH395" s="272"/>
      <c r="HI395" s="272"/>
      <c r="HJ395" s="272"/>
      <c r="HK395" s="272"/>
      <c r="HL395" s="272"/>
      <c r="HM395" s="272"/>
      <c r="HN395" s="272"/>
      <c r="HO395" s="272"/>
      <c r="HP395" s="272"/>
      <c r="HQ395" s="272"/>
      <c r="HR395" s="272"/>
      <c r="HS395" s="272"/>
      <c r="HT395" s="272"/>
      <c r="HU395" s="272"/>
      <c r="HV395" s="272"/>
      <c r="HW395" s="272"/>
      <c r="HX395" s="272"/>
      <c r="HY395" s="272"/>
      <c r="HZ395" s="272"/>
      <c r="IA395" s="272"/>
      <c r="IB395" s="272"/>
      <c r="IC395" s="272"/>
      <c r="ID395" s="272"/>
      <c r="IE395" s="272"/>
      <c r="IF395" s="272"/>
      <c r="IG395" s="272"/>
      <c r="IH395" s="272"/>
      <c r="II395" s="272"/>
      <c r="IJ395" s="272"/>
      <c r="IK395" s="272"/>
      <c r="IL395" s="272"/>
      <c r="IM395" s="272"/>
      <c r="IN395" s="272"/>
      <c r="IO395" s="272"/>
      <c r="IP395" s="272"/>
      <c r="IQ395" s="272"/>
      <c r="IR395" s="272"/>
      <c r="IS395" s="272"/>
      <c r="IT395" s="272"/>
      <c r="IU395" s="272"/>
      <c r="IV395" s="272"/>
    </row>
    <row r="396" spans="1:256" s="273" customFormat="1">
      <c r="A396" s="272" t="s">
        <v>367</v>
      </c>
      <c r="B396" s="273" t="s">
        <v>170</v>
      </c>
      <c r="C396" s="273" t="s">
        <v>170</v>
      </c>
      <c r="D396" s="273">
        <v>3</v>
      </c>
      <c r="E396" s="273">
        <v>1.31277778</v>
      </c>
      <c r="F396" s="273">
        <v>1.2709537500000001</v>
      </c>
      <c r="G396" s="273">
        <v>15</v>
      </c>
      <c r="H396" s="272">
        <v>2</v>
      </c>
      <c r="I396" s="272"/>
      <c r="J396" s="272"/>
      <c r="K396" s="272"/>
      <c r="L396" s="272"/>
      <c r="M396" s="272"/>
      <c r="N396" s="272"/>
      <c r="O396" s="272"/>
      <c r="P396" s="272"/>
      <c r="Q396" s="272"/>
      <c r="R396" s="272"/>
      <c r="S396" s="272"/>
      <c r="T396" s="272"/>
      <c r="U396" s="272"/>
      <c r="V396" s="272"/>
      <c r="W396" s="272"/>
      <c r="X396" s="272"/>
      <c r="Y396" s="272"/>
      <c r="Z396" s="272"/>
      <c r="AA396" s="272"/>
      <c r="AB396" s="272"/>
      <c r="AC396" s="272"/>
      <c r="AD396" s="272"/>
      <c r="AE396" s="272"/>
      <c r="AF396" s="272"/>
      <c r="AG396" s="272"/>
      <c r="AH396" s="272"/>
      <c r="AI396" s="272"/>
      <c r="AJ396" s="272"/>
      <c r="AK396" s="272"/>
      <c r="AL396" s="272"/>
      <c r="AM396" s="272"/>
      <c r="AN396" s="272"/>
      <c r="AO396" s="272"/>
      <c r="AP396" s="272"/>
      <c r="AQ396" s="272"/>
      <c r="AR396" s="272"/>
      <c r="AS396" s="272"/>
      <c r="AT396" s="272"/>
      <c r="AU396" s="272"/>
      <c r="AV396" s="272"/>
      <c r="AW396" s="272"/>
      <c r="AX396" s="272"/>
      <c r="AY396" s="272"/>
      <c r="AZ396" s="272"/>
      <c r="BA396" s="272"/>
      <c r="BB396" s="272"/>
      <c r="BC396" s="272"/>
      <c r="BD396" s="272"/>
      <c r="BE396" s="272"/>
      <c r="BF396" s="272"/>
      <c r="BG396" s="272"/>
      <c r="BH396" s="272"/>
      <c r="BI396" s="272"/>
      <c r="BJ396" s="272"/>
      <c r="BK396" s="272"/>
      <c r="BL396" s="272"/>
      <c r="BM396" s="272"/>
      <c r="BN396" s="272"/>
      <c r="BO396" s="272"/>
      <c r="BP396" s="272"/>
      <c r="BQ396" s="272"/>
      <c r="BR396" s="272"/>
      <c r="BS396" s="272"/>
      <c r="BT396" s="272"/>
      <c r="BU396" s="272"/>
      <c r="BV396" s="272"/>
      <c r="BW396" s="272"/>
      <c r="BX396" s="272"/>
      <c r="BY396" s="272"/>
      <c r="BZ396" s="272"/>
      <c r="CA396" s="272"/>
      <c r="CB396" s="272"/>
      <c r="CC396" s="272"/>
      <c r="CD396" s="272"/>
      <c r="CE396" s="272"/>
      <c r="CF396" s="272"/>
      <c r="CG396" s="272"/>
      <c r="CH396" s="272"/>
      <c r="CI396" s="272"/>
      <c r="CJ396" s="272"/>
      <c r="CK396" s="272"/>
      <c r="CL396" s="272"/>
      <c r="CM396" s="272"/>
      <c r="CN396" s="272"/>
      <c r="CO396" s="272"/>
      <c r="CP396" s="272"/>
      <c r="CQ396" s="272"/>
      <c r="CR396" s="272"/>
      <c r="CS396" s="272"/>
      <c r="CT396" s="272"/>
      <c r="CU396" s="272"/>
      <c r="CV396" s="272"/>
      <c r="CW396" s="272"/>
      <c r="CX396" s="272"/>
      <c r="CY396" s="272"/>
      <c r="CZ396" s="272"/>
      <c r="DA396" s="272"/>
      <c r="DB396" s="272"/>
      <c r="DC396" s="272"/>
      <c r="DD396" s="272"/>
      <c r="DE396" s="272"/>
      <c r="DF396" s="272"/>
      <c r="DG396" s="272"/>
      <c r="DH396" s="272"/>
      <c r="DI396" s="272"/>
      <c r="DJ396" s="272"/>
      <c r="DK396" s="272"/>
      <c r="DL396" s="272"/>
      <c r="DM396" s="272"/>
      <c r="DN396" s="272"/>
      <c r="DO396" s="272"/>
      <c r="DP396" s="272"/>
      <c r="DQ396" s="272"/>
      <c r="DR396" s="272"/>
      <c r="DS396" s="272"/>
      <c r="DT396" s="272"/>
      <c r="DU396" s="272"/>
      <c r="DV396" s="272"/>
      <c r="DW396" s="272"/>
      <c r="DX396" s="272"/>
      <c r="DY396" s="272"/>
      <c r="DZ396" s="272"/>
      <c r="EA396" s="272"/>
      <c r="EB396" s="272"/>
      <c r="EC396" s="272"/>
      <c r="ED396" s="272"/>
      <c r="EE396" s="272"/>
      <c r="EF396" s="272"/>
      <c r="EG396" s="272"/>
      <c r="EH396" s="272"/>
      <c r="EI396" s="272"/>
      <c r="EJ396" s="272"/>
      <c r="EK396" s="272"/>
      <c r="EL396" s="272"/>
      <c r="EM396" s="272"/>
      <c r="EN396" s="272"/>
      <c r="EO396" s="272"/>
      <c r="EP396" s="272"/>
      <c r="EQ396" s="272"/>
      <c r="ER396" s="272"/>
      <c r="ES396" s="272"/>
      <c r="ET396" s="272"/>
      <c r="EU396" s="272"/>
      <c r="EV396" s="272"/>
      <c r="EW396" s="272"/>
      <c r="EX396" s="272"/>
      <c r="EY396" s="272"/>
      <c r="EZ396" s="272"/>
      <c r="FA396" s="272"/>
      <c r="FB396" s="272"/>
      <c r="FC396" s="272"/>
      <c r="FD396" s="272"/>
      <c r="FE396" s="272"/>
      <c r="FF396" s="272"/>
      <c r="FG396" s="272"/>
      <c r="FH396" s="272"/>
      <c r="FI396" s="272"/>
      <c r="FJ396" s="272"/>
      <c r="FK396" s="272"/>
      <c r="FL396" s="272"/>
      <c r="FM396" s="272"/>
      <c r="FN396" s="272"/>
      <c r="FO396" s="272"/>
      <c r="FP396" s="272"/>
      <c r="FQ396" s="272"/>
      <c r="FR396" s="272"/>
      <c r="FS396" s="272"/>
      <c r="FT396" s="272"/>
      <c r="FU396" s="272"/>
      <c r="FV396" s="272"/>
      <c r="FW396" s="272"/>
      <c r="FX396" s="272"/>
      <c r="FY396" s="272"/>
      <c r="FZ396" s="272"/>
      <c r="GA396" s="272"/>
      <c r="GB396" s="272"/>
      <c r="GC396" s="272"/>
      <c r="GD396" s="272"/>
      <c r="GE396" s="272"/>
      <c r="GF396" s="272"/>
      <c r="GG396" s="272"/>
      <c r="GH396" s="272"/>
      <c r="GI396" s="272"/>
      <c r="GJ396" s="272"/>
      <c r="GK396" s="272"/>
      <c r="GL396" s="272"/>
      <c r="GM396" s="272"/>
      <c r="GN396" s="272"/>
      <c r="GO396" s="272"/>
      <c r="GP396" s="272"/>
      <c r="GQ396" s="272"/>
      <c r="GR396" s="272"/>
      <c r="GS396" s="272"/>
      <c r="GT396" s="272"/>
      <c r="GU396" s="272"/>
      <c r="GV396" s="272"/>
      <c r="GW396" s="272"/>
      <c r="GX396" s="272"/>
      <c r="GY396" s="272"/>
      <c r="GZ396" s="272"/>
      <c r="HA396" s="272"/>
      <c r="HB396" s="272"/>
      <c r="HC396" s="272"/>
      <c r="HD396" s="272"/>
      <c r="HE396" s="272"/>
      <c r="HF396" s="272"/>
      <c r="HG396" s="272"/>
      <c r="HH396" s="272"/>
      <c r="HI396" s="272"/>
      <c r="HJ396" s="272"/>
      <c r="HK396" s="272"/>
      <c r="HL396" s="272"/>
      <c r="HM396" s="272"/>
      <c r="HN396" s="272"/>
      <c r="HO396" s="272"/>
      <c r="HP396" s="272"/>
      <c r="HQ396" s="272"/>
      <c r="HR396" s="272"/>
      <c r="HS396" s="272"/>
      <c r="HT396" s="272"/>
      <c r="HU396" s="272"/>
      <c r="HV396" s="272"/>
      <c r="HW396" s="272"/>
      <c r="HX396" s="272"/>
      <c r="HY396" s="272"/>
      <c r="HZ396" s="272"/>
      <c r="IA396" s="272"/>
      <c r="IB396" s="272"/>
      <c r="IC396" s="272"/>
      <c r="ID396" s="272"/>
      <c r="IE396" s="272"/>
      <c r="IF396" s="272"/>
      <c r="IG396" s="272"/>
      <c r="IH396" s="272"/>
      <c r="II396" s="272"/>
      <c r="IJ396" s="272"/>
      <c r="IK396" s="272"/>
      <c r="IL396" s="272"/>
      <c r="IM396" s="272"/>
      <c r="IN396" s="272"/>
      <c r="IO396" s="272"/>
      <c r="IP396" s="272"/>
      <c r="IQ396" s="272"/>
      <c r="IR396" s="272"/>
      <c r="IS396" s="272"/>
      <c r="IT396" s="272"/>
      <c r="IU396" s="272"/>
      <c r="IV396" s="272"/>
    </row>
    <row r="397" spans="1:256" s="273" customFormat="1">
      <c r="A397" s="272" t="s">
        <v>367</v>
      </c>
      <c r="B397" s="273">
        <v>0.5</v>
      </c>
      <c r="C397" s="273">
        <v>3</v>
      </c>
      <c r="D397" s="273">
        <v>2</v>
      </c>
      <c r="E397" s="273">
        <v>1.4444444439999999</v>
      </c>
      <c r="F397" s="273">
        <v>1.0482123999999999</v>
      </c>
      <c r="G397" s="273">
        <v>20</v>
      </c>
      <c r="H397" s="272">
        <v>4</v>
      </c>
      <c r="I397" s="272"/>
      <c r="J397" s="272"/>
      <c r="K397" s="272"/>
      <c r="L397" s="272"/>
      <c r="M397" s="272"/>
      <c r="N397" s="272"/>
      <c r="O397" s="272"/>
      <c r="P397" s="272"/>
      <c r="Q397" s="272"/>
      <c r="R397" s="272"/>
      <c r="S397" s="272"/>
      <c r="T397" s="272"/>
      <c r="U397" s="272"/>
      <c r="V397" s="272"/>
      <c r="W397" s="272"/>
      <c r="X397" s="272"/>
      <c r="Y397" s="272"/>
      <c r="Z397" s="272"/>
      <c r="AA397" s="272"/>
      <c r="AB397" s="272"/>
      <c r="AC397" s="272"/>
      <c r="AD397" s="272"/>
      <c r="AE397" s="272"/>
      <c r="AF397" s="272"/>
      <c r="AG397" s="272"/>
      <c r="AH397" s="272"/>
      <c r="AI397" s="272"/>
      <c r="AJ397" s="272"/>
      <c r="AK397" s="272"/>
      <c r="AL397" s="272"/>
      <c r="AM397" s="272"/>
      <c r="AN397" s="272"/>
      <c r="AO397" s="272"/>
      <c r="AP397" s="272"/>
      <c r="AQ397" s="272"/>
      <c r="AR397" s="272"/>
      <c r="AS397" s="272"/>
      <c r="AT397" s="272"/>
      <c r="AU397" s="272"/>
      <c r="AV397" s="272"/>
      <c r="AW397" s="272"/>
      <c r="AX397" s="272"/>
      <c r="AY397" s="272"/>
      <c r="AZ397" s="272"/>
      <c r="BA397" s="272"/>
      <c r="BB397" s="272"/>
      <c r="BC397" s="272"/>
      <c r="BD397" s="272"/>
      <c r="BE397" s="272"/>
      <c r="BF397" s="272"/>
      <c r="BG397" s="272"/>
      <c r="BH397" s="272"/>
      <c r="BI397" s="272"/>
      <c r="BJ397" s="272"/>
      <c r="BK397" s="272"/>
      <c r="BL397" s="272"/>
      <c r="BM397" s="272"/>
      <c r="BN397" s="272"/>
      <c r="BO397" s="272"/>
      <c r="BP397" s="272"/>
      <c r="BQ397" s="272"/>
      <c r="BR397" s="272"/>
      <c r="BS397" s="272"/>
      <c r="BT397" s="272"/>
      <c r="BU397" s="272"/>
      <c r="BV397" s="272"/>
      <c r="BW397" s="272"/>
      <c r="BX397" s="272"/>
      <c r="BY397" s="272"/>
      <c r="BZ397" s="272"/>
      <c r="CA397" s="272"/>
      <c r="CB397" s="272"/>
      <c r="CC397" s="272"/>
      <c r="CD397" s="272"/>
      <c r="CE397" s="272"/>
      <c r="CF397" s="272"/>
      <c r="CG397" s="272"/>
      <c r="CH397" s="272"/>
      <c r="CI397" s="272"/>
      <c r="CJ397" s="272"/>
      <c r="CK397" s="272"/>
      <c r="CL397" s="272"/>
      <c r="CM397" s="272"/>
      <c r="CN397" s="272"/>
      <c r="CO397" s="272"/>
      <c r="CP397" s="272"/>
      <c r="CQ397" s="272"/>
      <c r="CR397" s="272"/>
      <c r="CS397" s="272"/>
      <c r="CT397" s="272"/>
      <c r="CU397" s="272"/>
      <c r="CV397" s="272"/>
      <c r="CW397" s="272"/>
      <c r="CX397" s="272"/>
      <c r="CY397" s="272"/>
      <c r="CZ397" s="272"/>
      <c r="DA397" s="272"/>
      <c r="DB397" s="272"/>
      <c r="DC397" s="272"/>
      <c r="DD397" s="272"/>
      <c r="DE397" s="272"/>
      <c r="DF397" s="272"/>
      <c r="DG397" s="272"/>
      <c r="DH397" s="272"/>
      <c r="DI397" s="272"/>
      <c r="DJ397" s="272"/>
      <c r="DK397" s="272"/>
      <c r="DL397" s="272"/>
      <c r="DM397" s="272"/>
      <c r="DN397" s="272"/>
      <c r="DO397" s="272"/>
      <c r="DP397" s="272"/>
      <c r="DQ397" s="272"/>
      <c r="DR397" s="272"/>
      <c r="DS397" s="272"/>
      <c r="DT397" s="272"/>
      <c r="DU397" s="272"/>
      <c r="DV397" s="272"/>
      <c r="DW397" s="272"/>
      <c r="DX397" s="272"/>
      <c r="DY397" s="272"/>
      <c r="DZ397" s="272"/>
      <c r="EA397" s="272"/>
      <c r="EB397" s="272"/>
      <c r="EC397" s="272"/>
      <c r="ED397" s="272"/>
      <c r="EE397" s="272"/>
      <c r="EF397" s="272"/>
      <c r="EG397" s="272"/>
      <c r="EH397" s="272"/>
      <c r="EI397" s="272"/>
      <c r="EJ397" s="272"/>
      <c r="EK397" s="272"/>
      <c r="EL397" s="272"/>
      <c r="EM397" s="272"/>
      <c r="EN397" s="272"/>
      <c r="EO397" s="272"/>
      <c r="EP397" s="272"/>
      <c r="EQ397" s="272"/>
      <c r="ER397" s="272"/>
      <c r="ES397" s="272"/>
      <c r="ET397" s="272"/>
      <c r="EU397" s="272"/>
      <c r="EV397" s="272"/>
      <c r="EW397" s="272"/>
      <c r="EX397" s="272"/>
      <c r="EY397" s="272"/>
      <c r="EZ397" s="272"/>
      <c r="FA397" s="272"/>
      <c r="FB397" s="272"/>
      <c r="FC397" s="272"/>
      <c r="FD397" s="272"/>
      <c r="FE397" s="272"/>
      <c r="FF397" s="272"/>
      <c r="FG397" s="272"/>
      <c r="FH397" s="272"/>
      <c r="FI397" s="272"/>
      <c r="FJ397" s="272"/>
      <c r="FK397" s="272"/>
      <c r="FL397" s="272"/>
      <c r="FM397" s="272"/>
      <c r="FN397" s="272"/>
      <c r="FO397" s="272"/>
      <c r="FP397" s="272"/>
      <c r="FQ397" s="272"/>
      <c r="FR397" s="272"/>
      <c r="FS397" s="272"/>
      <c r="FT397" s="272"/>
      <c r="FU397" s="272"/>
      <c r="FV397" s="272"/>
      <c r="FW397" s="272"/>
      <c r="FX397" s="272"/>
      <c r="FY397" s="272"/>
      <c r="FZ397" s="272"/>
      <c r="GA397" s="272"/>
      <c r="GB397" s="272"/>
      <c r="GC397" s="272"/>
      <c r="GD397" s="272"/>
      <c r="GE397" s="272"/>
      <c r="GF397" s="272"/>
      <c r="GG397" s="272"/>
      <c r="GH397" s="272"/>
      <c r="GI397" s="272"/>
      <c r="GJ397" s="272"/>
      <c r="GK397" s="272"/>
      <c r="GL397" s="272"/>
      <c r="GM397" s="272"/>
      <c r="GN397" s="272"/>
      <c r="GO397" s="272"/>
      <c r="GP397" s="272"/>
      <c r="GQ397" s="272"/>
      <c r="GR397" s="272"/>
      <c r="GS397" s="272"/>
      <c r="GT397" s="272"/>
      <c r="GU397" s="272"/>
      <c r="GV397" s="272"/>
      <c r="GW397" s="272"/>
      <c r="GX397" s="272"/>
      <c r="GY397" s="272"/>
      <c r="GZ397" s="272"/>
      <c r="HA397" s="272"/>
      <c r="HB397" s="272"/>
      <c r="HC397" s="272"/>
      <c r="HD397" s="272"/>
      <c r="HE397" s="272"/>
      <c r="HF397" s="272"/>
      <c r="HG397" s="272"/>
      <c r="HH397" s="272"/>
      <c r="HI397" s="272"/>
      <c r="HJ397" s="272"/>
      <c r="HK397" s="272"/>
      <c r="HL397" s="272"/>
      <c r="HM397" s="272"/>
      <c r="HN397" s="272"/>
      <c r="HO397" s="272"/>
      <c r="HP397" s="272"/>
      <c r="HQ397" s="272"/>
      <c r="HR397" s="272"/>
      <c r="HS397" s="272"/>
      <c r="HT397" s="272"/>
      <c r="HU397" s="272"/>
      <c r="HV397" s="272"/>
      <c r="HW397" s="272"/>
      <c r="HX397" s="272"/>
      <c r="HY397" s="272"/>
      <c r="HZ397" s="272"/>
      <c r="IA397" s="272"/>
      <c r="IB397" s="272"/>
      <c r="IC397" s="272"/>
      <c r="ID397" s="272"/>
      <c r="IE397" s="272"/>
      <c r="IF397" s="272"/>
      <c r="IG397" s="272"/>
      <c r="IH397" s="272"/>
      <c r="II397" s="272"/>
      <c r="IJ397" s="272"/>
      <c r="IK397" s="272"/>
      <c r="IL397" s="272"/>
      <c r="IM397" s="272"/>
      <c r="IN397" s="272"/>
      <c r="IO397" s="272"/>
      <c r="IP397" s="272"/>
      <c r="IQ397" s="272"/>
      <c r="IR397" s="272"/>
      <c r="IS397" s="272"/>
      <c r="IT397" s="272"/>
      <c r="IU397" s="272"/>
      <c r="IV397" s="272"/>
    </row>
    <row r="398" spans="1:256" s="273" customFormat="1">
      <c r="A398" s="272" t="s">
        <v>367</v>
      </c>
      <c r="B398" s="273">
        <v>2.5</v>
      </c>
      <c r="C398" s="273">
        <v>6</v>
      </c>
      <c r="D398" s="273">
        <v>3</v>
      </c>
      <c r="E398" s="273">
        <v>1.6666666699999999</v>
      </c>
      <c r="F398" s="273" t="s">
        <v>18</v>
      </c>
      <c r="G398" s="273">
        <v>11</v>
      </c>
      <c r="H398" s="272">
        <v>3</v>
      </c>
      <c r="I398" s="272"/>
      <c r="J398" s="254" t="s">
        <v>448</v>
      </c>
      <c r="K398" s="272">
        <f t="shared" ref="K398:Q398" si="47">AVERAGE(B409:B415)</f>
        <v>6.1583333333333341</v>
      </c>
      <c r="L398" s="272">
        <f t="shared" si="47"/>
        <v>7.9000000000000012</v>
      </c>
      <c r="M398" s="272">
        <f t="shared" si="47"/>
        <v>1.7142857142857142</v>
      </c>
      <c r="N398" s="272">
        <f t="shared" si="47"/>
        <v>1.1686190444285713</v>
      </c>
      <c r="O398" s="272">
        <f t="shared" si="47"/>
        <v>1.1100312314605081</v>
      </c>
      <c r="P398" s="272">
        <f t="shared" si="47"/>
        <v>9.1428571428571423</v>
      </c>
      <c r="Q398" s="272">
        <f t="shared" si="47"/>
        <v>5.2857142857142856</v>
      </c>
      <c r="R398" s="272"/>
      <c r="S398" s="272"/>
      <c r="T398" s="272"/>
      <c r="U398" s="272"/>
      <c r="V398" s="272"/>
      <c r="W398" s="272"/>
      <c r="X398" s="272"/>
      <c r="Y398" s="272"/>
      <c r="Z398" s="272"/>
      <c r="AA398" s="272"/>
      <c r="AB398" s="272"/>
      <c r="AC398" s="272"/>
      <c r="AD398" s="272"/>
      <c r="AE398" s="272"/>
      <c r="AF398" s="272"/>
      <c r="AG398" s="272"/>
      <c r="AH398" s="272"/>
      <c r="AI398" s="272"/>
      <c r="AJ398" s="272"/>
      <c r="AK398" s="272"/>
      <c r="AL398" s="272"/>
      <c r="AM398" s="272"/>
      <c r="AN398" s="272"/>
      <c r="AO398" s="272"/>
      <c r="AP398" s="272"/>
      <c r="AQ398" s="272"/>
      <c r="AR398" s="272"/>
      <c r="AS398" s="272"/>
      <c r="AT398" s="272"/>
      <c r="AU398" s="272"/>
      <c r="AV398" s="272"/>
      <c r="AW398" s="272"/>
      <c r="AX398" s="272"/>
      <c r="AY398" s="272"/>
      <c r="AZ398" s="272"/>
      <c r="BA398" s="272"/>
      <c r="BB398" s="272"/>
      <c r="BC398" s="272"/>
      <c r="BD398" s="272"/>
      <c r="BE398" s="272"/>
      <c r="BF398" s="272"/>
      <c r="BG398" s="272"/>
      <c r="BH398" s="272"/>
      <c r="BI398" s="272"/>
      <c r="BJ398" s="272"/>
      <c r="BK398" s="272"/>
      <c r="BL398" s="272"/>
      <c r="BM398" s="272"/>
      <c r="BN398" s="272"/>
      <c r="BO398" s="272"/>
      <c r="BP398" s="272"/>
      <c r="BQ398" s="272"/>
      <c r="BR398" s="272"/>
      <c r="BS398" s="272"/>
      <c r="BT398" s="272"/>
      <c r="BU398" s="272"/>
      <c r="BV398" s="272"/>
      <c r="BW398" s="272"/>
      <c r="BX398" s="272"/>
      <c r="BY398" s="272"/>
      <c r="BZ398" s="272"/>
      <c r="CA398" s="272"/>
      <c r="CB398" s="272"/>
      <c r="CC398" s="272"/>
      <c r="CD398" s="272"/>
      <c r="CE398" s="272"/>
      <c r="CF398" s="272"/>
      <c r="CG398" s="272"/>
      <c r="CH398" s="272"/>
      <c r="CI398" s="272"/>
      <c r="CJ398" s="272"/>
      <c r="CK398" s="272"/>
      <c r="CL398" s="272"/>
      <c r="CM398" s="272"/>
      <c r="CN398" s="272"/>
      <c r="CO398" s="272"/>
      <c r="CP398" s="272"/>
      <c r="CQ398" s="272"/>
      <c r="CR398" s="272"/>
      <c r="CS398" s="272"/>
      <c r="CT398" s="272"/>
      <c r="CU398" s="272"/>
      <c r="CV398" s="272"/>
      <c r="CW398" s="272"/>
      <c r="CX398" s="272"/>
      <c r="CY398" s="272"/>
      <c r="CZ398" s="272"/>
      <c r="DA398" s="272"/>
      <c r="DB398" s="272"/>
      <c r="DC398" s="272"/>
      <c r="DD398" s="272"/>
      <c r="DE398" s="272"/>
      <c r="DF398" s="272"/>
      <c r="DG398" s="272"/>
      <c r="DH398" s="272"/>
      <c r="DI398" s="272"/>
      <c r="DJ398" s="272"/>
      <c r="DK398" s="272"/>
      <c r="DL398" s="272"/>
      <c r="DM398" s="272"/>
      <c r="DN398" s="272"/>
      <c r="DO398" s="272"/>
      <c r="DP398" s="272"/>
      <c r="DQ398" s="272"/>
      <c r="DR398" s="272"/>
      <c r="DS398" s="272"/>
      <c r="DT398" s="272"/>
      <c r="DU398" s="272"/>
      <c r="DV398" s="272"/>
      <c r="DW398" s="272"/>
      <c r="DX398" s="272"/>
      <c r="DY398" s="272"/>
      <c r="DZ398" s="272"/>
      <c r="EA398" s="272"/>
      <c r="EB398" s="272"/>
      <c r="EC398" s="272"/>
      <c r="ED398" s="272"/>
      <c r="EE398" s="272"/>
      <c r="EF398" s="272"/>
      <c r="EG398" s="272"/>
      <c r="EH398" s="272"/>
      <c r="EI398" s="272"/>
      <c r="EJ398" s="272"/>
      <c r="EK398" s="272"/>
      <c r="EL398" s="272"/>
      <c r="EM398" s="272"/>
      <c r="EN398" s="272"/>
      <c r="EO398" s="272"/>
      <c r="EP398" s="272"/>
      <c r="EQ398" s="272"/>
      <c r="ER398" s="272"/>
      <c r="ES398" s="272"/>
      <c r="ET398" s="272"/>
      <c r="EU398" s="272"/>
      <c r="EV398" s="272"/>
      <c r="EW398" s="272"/>
      <c r="EX398" s="272"/>
      <c r="EY398" s="272"/>
      <c r="EZ398" s="272"/>
      <c r="FA398" s="272"/>
      <c r="FB398" s="272"/>
      <c r="FC398" s="272"/>
      <c r="FD398" s="272"/>
      <c r="FE398" s="272"/>
      <c r="FF398" s="272"/>
      <c r="FG398" s="272"/>
      <c r="FH398" s="272"/>
      <c r="FI398" s="272"/>
      <c r="FJ398" s="272"/>
      <c r="FK398" s="272"/>
      <c r="FL398" s="272"/>
      <c r="FM398" s="272"/>
      <c r="FN398" s="272"/>
      <c r="FO398" s="272"/>
      <c r="FP398" s="272"/>
      <c r="FQ398" s="272"/>
      <c r="FR398" s="272"/>
      <c r="FS398" s="272"/>
      <c r="FT398" s="272"/>
      <c r="FU398" s="272"/>
      <c r="FV398" s="272"/>
      <c r="FW398" s="272"/>
      <c r="FX398" s="272"/>
      <c r="FY398" s="272"/>
      <c r="FZ398" s="272"/>
      <c r="GA398" s="272"/>
      <c r="GB398" s="272"/>
      <c r="GC398" s="272"/>
      <c r="GD398" s="272"/>
      <c r="GE398" s="272"/>
      <c r="GF398" s="272"/>
      <c r="GG398" s="272"/>
      <c r="GH398" s="272"/>
      <c r="GI398" s="272"/>
      <c r="GJ398" s="272"/>
      <c r="GK398" s="272"/>
      <c r="GL398" s="272"/>
      <c r="GM398" s="272"/>
      <c r="GN398" s="272"/>
      <c r="GO398" s="272"/>
      <c r="GP398" s="272"/>
      <c r="GQ398" s="272"/>
      <c r="GR398" s="272"/>
      <c r="GS398" s="272"/>
      <c r="GT398" s="272"/>
      <c r="GU398" s="272"/>
      <c r="GV398" s="272"/>
      <c r="GW398" s="272"/>
      <c r="GX398" s="272"/>
      <c r="GY398" s="272"/>
      <c r="GZ398" s="272"/>
      <c r="HA398" s="272"/>
      <c r="HB398" s="272"/>
      <c r="HC398" s="272"/>
      <c r="HD398" s="272"/>
      <c r="HE398" s="272"/>
      <c r="HF398" s="272"/>
      <c r="HG398" s="272"/>
      <c r="HH398" s="272"/>
      <c r="HI398" s="272"/>
      <c r="HJ398" s="272"/>
      <c r="HK398" s="272"/>
      <c r="HL398" s="272"/>
      <c r="HM398" s="272"/>
      <c r="HN398" s="272"/>
      <c r="HO398" s="272"/>
      <c r="HP398" s="272"/>
      <c r="HQ398" s="272"/>
      <c r="HR398" s="272"/>
      <c r="HS398" s="272"/>
      <c r="HT398" s="272"/>
      <c r="HU398" s="272"/>
      <c r="HV398" s="272"/>
      <c r="HW398" s="272"/>
      <c r="HX398" s="272"/>
      <c r="HY398" s="272"/>
      <c r="HZ398" s="272"/>
      <c r="IA398" s="272"/>
      <c r="IB398" s="272"/>
      <c r="IC398" s="272"/>
      <c r="ID398" s="272"/>
      <c r="IE398" s="272"/>
      <c r="IF398" s="272"/>
      <c r="IG398" s="272"/>
      <c r="IH398" s="272"/>
      <c r="II398" s="272"/>
      <c r="IJ398" s="272"/>
      <c r="IK398" s="272"/>
      <c r="IL398" s="272"/>
      <c r="IM398" s="272"/>
      <c r="IN398" s="272"/>
      <c r="IO398" s="272"/>
      <c r="IP398" s="272"/>
      <c r="IQ398" s="272"/>
      <c r="IR398" s="272"/>
      <c r="IS398" s="272"/>
      <c r="IT398" s="272"/>
      <c r="IU398" s="272"/>
      <c r="IV398" s="272"/>
    </row>
    <row r="399" spans="1:256" s="273" customFormat="1">
      <c r="A399" s="272" t="s">
        <v>367</v>
      </c>
      <c r="B399" s="273">
        <v>3.85</v>
      </c>
      <c r="C399" s="273">
        <v>6.35</v>
      </c>
      <c r="D399" s="273">
        <v>3</v>
      </c>
      <c r="E399" s="273">
        <v>1.36111111</v>
      </c>
      <c r="F399" s="273">
        <v>1.3427670300000001</v>
      </c>
      <c r="G399" s="273">
        <v>26</v>
      </c>
      <c r="H399" s="272">
        <v>1</v>
      </c>
      <c r="I399" s="272"/>
      <c r="J399" s="82" t="s">
        <v>359</v>
      </c>
      <c r="K399" s="272">
        <f t="shared" ref="K399:Q399" si="48">AVERAGE(B416:B434)</f>
        <v>4.1255555555555548</v>
      </c>
      <c r="L399" s="272">
        <f t="shared" si="48"/>
        <v>5.6340000000000003</v>
      </c>
      <c r="M399" s="272">
        <f t="shared" si="48"/>
        <v>1.4736842105263157</v>
      </c>
      <c r="N399" s="272">
        <f t="shared" si="48"/>
        <v>1.0855146191578948</v>
      </c>
      <c r="O399" s="272">
        <f t="shared" si="48"/>
        <v>1.1132812540263926</v>
      </c>
      <c r="P399" s="272">
        <f t="shared" si="48"/>
        <v>8.1578947368421044</v>
      </c>
      <c r="Q399" s="272">
        <f t="shared" si="48"/>
        <v>9.1052631578947363</v>
      </c>
      <c r="R399" s="272"/>
      <c r="S399" s="272"/>
      <c r="T399" s="272"/>
      <c r="U399" s="272"/>
      <c r="V399" s="272"/>
      <c r="W399" s="272"/>
      <c r="X399" s="272"/>
      <c r="Y399" s="272"/>
      <c r="Z399" s="272"/>
      <c r="AA399" s="272"/>
      <c r="AB399" s="272"/>
      <c r="AC399" s="272"/>
      <c r="AD399" s="272"/>
      <c r="AE399" s="272"/>
      <c r="AF399" s="272"/>
      <c r="AG399" s="272"/>
      <c r="AH399" s="272"/>
      <c r="AI399" s="272"/>
      <c r="AJ399" s="272"/>
      <c r="AK399" s="272"/>
      <c r="AL399" s="272"/>
      <c r="AM399" s="272"/>
      <c r="AN399" s="272"/>
      <c r="AO399" s="272"/>
      <c r="AP399" s="272"/>
      <c r="AQ399" s="272"/>
      <c r="AR399" s="272"/>
      <c r="AS399" s="272"/>
      <c r="AT399" s="272"/>
      <c r="AU399" s="272"/>
      <c r="AV399" s="272"/>
      <c r="AW399" s="272"/>
      <c r="AX399" s="272"/>
      <c r="AY399" s="272"/>
      <c r="AZ399" s="272"/>
      <c r="BA399" s="272"/>
      <c r="BB399" s="272"/>
      <c r="BC399" s="272"/>
      <c r="BD399" s="272"/>
      <c r="BE399" s="272"/>
      <c r="BF399" s="272"/>
      <c r="BG399" s="272"/>
      <c r="BH399" s="272"/>
      <c r="BI399" s="272"/>
      <c r="BJ399" s="272"/>
      <c r="BK399" s="272"/>
      <c r="BL399" s="272"/>
      <c r="BM399" s="272"/>
      <c r="BN399" s="272"/>
      <c r="BO399" s="272"/>
      <c r="BP399" s="272"/>
      <c r="BQ399" s="272"/>
      <c r="BR399" s="272"/>
      <c r="BS399" s="272"/>
      <c r="BT399" s="272"/>
      <c r="BU399" s="272"/>
      <c r="BV399" s="272"/>
      <c r="BW399" s="272"/>
      <c r="BX399" s="272"/>
      <c r="BY399" s="272"/>
      <c r="BZ399" s="272"/>
      <c r="CA399" s="272"/>
      <c r="CB399" s="272"/>
      <c r="CC399" s="272"/>
      <c r="CD399" s="272"/>
      <c r="CE399" s="272"/>
      <c r="CF399" s="272"/>
      <c r="CG399" s="272"/>
      <c r="CH399" s="272"/>
      <c r="CI399" s="272"/>
      <c r="CJ399" s="272"/>
      <c r="CK399" s="272"/>
      <c r="CL399" s="272"/>
      <c r="CM399" s="272"/>
      <c r="CN399" s="272"/>
      <c r="CO399" s="272"/>
      <c r="CP399" s="272"/>
      <c r="CQ399" s="272"/>
      <c r="CR399" s="272"/>
      <c r="CS399" s="272"/>
      <c r="CT399" s="272"/>
      <c r="CU399" s="272"/>
      <c r="CV399" s="272"/>
      <c r="CW399" s="272"/>
      <c r="CX399" s="272"/>
      <c r="CY399" s="272"/>
      <c r="CZ399" s="272"/>
      <c r="DA399" s="272"/>
      <c r="DB399" s="272"/>
      <c r="DC399" s="272"/>
      <c r="DD399" s="272"/>
      <c r="DE399" s="272"/>
      <c r="DF399" s="272"/>
      <c r="DG399" s="272"/>
      <c r="DH399" s="272"/>
      <c r="DI399" s="272"/>
      <c r="DJ399" s="272"/>
      <c r="DK399" s="272"/>
      <c r="DL399" s="272"/>
      <c r="DM399" s="272"/>
      <c r="DN399" s="272"/>
      <c r="DO399" s="272"/>
      <c r="DP399" s="272"/>
      <c r="DQ399" s="272"/>
      <c r="DR399" s="272"/>
      <c r="DS399" s="272"/>
      <c r="DT399" s="272"/>
      <c r="DU399" s="272"/>
      <c r="DV399" s="272"/>
      <c r="DW399" s="272"/>
      <c r="DX399" s="272"/>
      <c r="DY399" s="272"/>
      <c r="DZ399" s="272"/>
      <c r="EA399" s="272"/>
      <c r="EB399" s="272"/>
      <c r="EC399" s="272"/>
      <c r="ED399" s="272"/>
      <c r="EE399" s="272"/>
      <c r="EF399" s="272"/>
      <c r="EG399" s="272"/>
      <c r="EH399" s="272"/>
      <c r="EI399" s="272"/>
      <c r="EJ399" s="272"/>
      <c r="EK399" s="272"/>
      <c r="EL399" s="272"/>
      <c r="EM399" s="272"/>
      <c r="EN399" s="272"/>
      <c r="EO399" s="272"/>
      <c r="EP399" s="272"/>
      <c r="EQ399" s="272"/>
      <c r="ER399" s="272"/>
      <c r="ES399" s="272"/>
      <c r="ET399" s="272"/>
      <c r="EU399" s="272"/>
      <c r="EV399" s="272"/>
      <c r="EW399" s="272"/>
      <c r="EX399" s="272"/>
      <c r="EY399" s="272"/>
      <c r="EZ399" s="272"/>
      <c r="FA399" s="272"/>
      <c r="FB399" s="272"/>
      <c r="FC399" s="272"/>
      <c r="FD399" s="272"/>
      <c r="FE399" s="272"/>
      <c r="FF399" s="272"/>
      <c r="FG399" s="272"/>
      <c r="FH399" s="272"/>
      <c r="FI399" s="272"/>
      <c r="FJ399" s="272"/>
      <c r="FK399" s="272"/>
      <c r="FL399" s="272"/>
      <c r="FM399" s="272"/>
      <c r="FN399" s="272"/>
      <c r="FO399" s="272"/>
      <c r="FP399" s="272"/>
      <c r="FQ399" s="272"/>
      <c r="FR399" s="272"/>
      <c r="FS399" s="272"/>
      <c r="FT399" s="272"/>
      <c r="FU399" s="272"/>
      <c r="FV399" s="272"/>
      <c r="FW399" s="272"/>
      <c r="FX399" s="272"/>
      <c r="FY399" s="272"/>
      <c r="FZ399" s="272"/>
      <c r="GA399" s="272"/>
      <c r="GB399" s="272"/>
      <c r="GC399" s="272"/>
      <c r="GD399" s="272"/>
      <c r="GE399" s="272"/>
      <c r="GF399" s="272"/>
      <c r="GG399" s="272"/>
      <c r="GH399" s="272"/>
      <c r="GI399" s="272"/>
      <c r="GJ399" s="272"/>
      <c r="GK399" s="272"/>
      <c r="GL399" s="272"/>
      <c r="GM399" s="272"/>
      <c r="GN399" s="272"/>
      <c r="GO399" s="272"/>
      <c r="GP399" s="272"/>
      <c r="GQ399" s="272"/>
      <c r="GR399" s="272"/>
      <c r="GS399" s="272"/>
      <c r="GT399" s="272"/>
      <c r="GU399" s="272"/>
      <c r="GV399" s="272"/>
      <c r="GW399" s="272"/>
      <c r="GX399" s="272"/>
      <c r="GY399" s="272"/>
      <c r="GZ399" s="272"/>
      <c r="HA399" s="272"/>
      <c r="HB399" s="272"/>
      <c r="HC399" s="272"/>
      <c r="HD399" s="272"/>
      <c r="HE399" s="272"/>
      <c r="HF399" s="272"/>
      <c r="HG399" s="272"/>
      <c r="HH399" s="272"/>
      <c r="HI399" s="272"/>
      <c r="HJ399" s="272"/>
      <c r="HK399" s="272"/>
      <c r="HL399" s="272"/>
      <c r="HM399" s="272"/>
      <c r="HN399" s="272"/>
      <c r="HO399" s="272"/>
      <c r="HP399" s="272"/>
      <c r="HQ399" s="272"/>
      <c r="HR399" s="272"/>
      <c r="HS399" s="272"/>
      <c r="HT399" s="272"/>
      <c r="HU399" s="272"/>
      <c r="HV399" s="272"/>
      <c r="HW399" s="272"/>
      <c r="HX399" s="272"/>
      <c r="HY399" s="272"/>
      <c r="HZ399" s="272"/>
      <c r="IA399" s="272"/>
      <c r="IB399" s="272"/>
      <c r="IC399" s="272"/>
      <c r="ID399" s="272"/>
      <c r="IE399" s="272"/>
      <c r="IF399" s="272"/>
      <c r="IG399" s="272"/>
      <c r="IH399" s="272"/>
      <c r="II399" s="272"/>
      <c r="IJ399" s="272"/>
      <c r="IK399" s="272"/>
      <c r="IL399" s="272"/>
      <c r="IM399" s="272"/>
      <c r="IN399" s="272"/>
      <c r="IO399" s="272"/>
      <c r="IP399" s="272"/>
      <c r="IQ399" s="272"/>
      <c r="IR399" s="272"/>
      <c r="IS399" s="272"/>
      <c r="IT399" s="272"/>
      <c r="IU399" s="272"/>
      <c r="IV399" s="272"/>
    </row>
    <row r="400" spans="1:256" s="273" customFormat="1">
      <c r="A400" s="272" t="s">
        <v>367</v>
      </c>
      <c r="B400" s="273">
        <v>2.6</v>
      </c>
      <c r="C400" s="273">
        <v>3.2</v>
      </c>
      <c r="D400" s="273">
        <v>2</v>
      </c>
      <c r="E400" s="273">
        <v>1.1088888889999999</v>
      </c>
      <c r="F400" s="273">
        <v>1.3048579</v>
      </c>
      <c r="G400" s="273">
        <v>13</v>
      </c>
      <c r="H400" s="272">
        <v>1</v>
      </c>
      <c r="I400" s="272"/>
      <c r="J400" s="82" t="s">
        <v>147</v>
      </c>
      <c r="K400" s="63">
        <v>3.2</v>
      </c>
      <c r="L400" s="63">
        <v>3.5</v>
      </c>
      <c r="M400" s="63">
        <v>1</v>
      </c>
      <c r="N400" s="63">
        <v>1</v>
      </c>
      <c r="O400" s="63" t="s">
        <v>18</v>
      </c>
      <c r="P400" s="63">
        <v>6</v>
      </c>
      <c r="Q400" s="82">
        <v>3</v>
      </c>
      <c r="R400" s="272"/>
      <c r="S400" s="272"/>
      <c r="T400" s="272"/>
      <c r="U400" s="272"/>
      <c r="V400" s="272"/>
      <c r="W400" s="272"/>
      <c r="X400" s="272"/>
      <c r="Y400" s="272"/>
      <c r="Z400" s="272"/>
      <c r="AA400" s="272"/>
      <c r="AB400" s="272"/>
      <c r="AC400" s="272"/>
      <c r="AD400" s="272"/>
      <c r="AE400" s="272"/>
      <c r="AF400" s="272"/>
      <c r="AG400" s="272"/>
      <c r="AH400" s="272"/>
      <c r="AI400" s="272"/>
      <c r="AJ400" s="272"/>
      <c r="AK400" s="272"/>
      <c r="AL400" s="272"/>
      <c r="AM400" s="272"/>
      <c r="AN400" s="272"/>
      <c r="AO400" s="272"/>
      <c r="AP400" s="272"/>
      <c r="AQ400" s="272"/>
      <c r="AR400" s="272"/>
      <c r="AS400" s="272"/>
      <c r="AT400" s="272"/>
      <c r="AU400" s="272"/>
      <c r="AV400" s="272"/>
      <c r="AW400" s="272"/>
      <c r="AX400" s="272"/>
      <c r="AY400" s="272"/>
      <c r="AZ400" s="272"/>
      <c r="BA400" s="272"/>
      <c r="BB400" s="272"/>
      <c r="BC400" s="272"/>
      <c r="BD400" s="272"/>
      <c r="BE400" s="272"/>
      <c r="BF400" s="272"/>
      <c r="BG400" s="272"/>
      <c r="BH400" s="272"/>
      <c r="BI400" s="272"/>
      <c r="BJ400" s="272"/>
      <c r="BK400" s="272"/>
      <c r="BL400" s="272"/>
      <c r="BM400" s="272"/>
      <c r="BN400" s="272"/>
      <c r="BO400" s="272"/>
      <c r="BP400" s="272"/>
      <c r="BQ400" s="272"/>
      <c r="BR400" s="272"/>
      <c r="BS400" s="272"/>
      <c r="BT400" s="272"/>
      <c r="BU400" s="272"/>
      <c r="BV400" s="272"/>
      <c r="BW400" s="272"/>
      <c r="BX400" s="272"/>
      <c r="BY400" s="272"/>
      <c r="BZ400" s="272"/>
      <c r="CA400" s="272"/>
      <c r="CB400" s="272"/>
      <c r="CC400" s="272"/>
      <c r="CD400" s="272"/>
      <c r="CE400" s="272"/>
      <c r="CF400" s="272"/>
      <c r="CG400" s="272"/>
      <c r="CH400" s="272"/>
      <c r="CI400" s="272"/>
      <c r="CJ400" s="272"/>
      <c r="CK400" s="272"/>
      <c r="CL400" s="272"/>
      <c r="CM400" s="272"/>
      <c r="CN400" s="272"/>
      <c r="CO400" s="272"/>
      <c r="CP400" s="272"/>
      <c r="CQ400" s="272"/>
      <c r="CR400" s="272"/>
      <c r="CS400" s="272"/>
      <c r="CT400" s="272"/>
      <c r="CU400" s="272"/>
      <c r="CV400" s="272"/>
      <c r="CW400" s="272"/>
      <c r="CX400" s="272"/>
      <c r="CY400" s="272"/>
      <c r="CZ400" s="272"/>
      <c r="DA400" s="272"/>
      <c r="DB400" s="272"/>
      <c r="DC400" s="272"/>
      <c r="DD400" s="272"/>
      <c r="DE400" s="272"/>
      <c r="DF400" s="272"/>
      <c r="DG400" s="272"/>
      <c r="DH400" s="272"/>
      <c r="DI400" s="272"/>
      <c r="DJ400" s="272"/>
      <c r="DK400" s="272"/>
      <c r="DL400" s="272"/>
      <c r="DM400" s="272"/>
      <c r="DN400" s="272"/>
      <c r="DO400" s="272"/>
      <c r="DP400" s="272"/>
      <c r="DQ400" s="272"/>
      <c r="DR400" s="272"/>
      <c r="DS400" s="272"/>
      <c r="DT400" s="272"/>
      <c r="DU400" s="272"/>
      <c r="DV400" s="272"/>
      <c r="DW400" s="272"/>
      <c r="DX400" s="272"/>
      <c r="DY400" s="272"/>
      <c r="DZ400" s="272"/>
      <c r="EA400" s="272"/>
      <c r="EB400" s="272"/>
      <c r="EC400" s="272"/>
      <c r="ED400" s="272"/>
      <c r="EE400" s="272"/>
      <c r="EF400" s="272"/>
      <c r="EG400" s="272"/>
      <c r="EH400" s="272"/>
      <c r="EI400" s="272"/>
      <c r="EJ400" s="272"/>
      <c r="EK400" s="272"/>
      <c r="EL400" s="272"/>
      <c r="EM400" s="272"/>
      <c r="EN400" s="272"/>
      <c r="EO400" s="272"/>
      <c r="EP400" s="272"/>
      <c r="EQ400" s="272"/>
      <c r="ER400" s="272"/>
      <c r="ES400" s="272"/>
      <c r="ET400" s="272"/>
      <c r="EU400" s="272"/>
      <c r="EV400" s="272"/>
      <c r="EW400" s="272"/>
      <c r="EX400" s="272"/>
      <c r="EY400" s="272"/>
      <c r="EZ400" s="272"/>
      <c r="FA400" s="272"/>
      <c r="FB400" s="272"/>
      <c r="FC400" s="272"/>
      <c r="FD400" s="272"/>
      <c r="FE400" s="272"/>
      <c r="FF400" s="272"/>
      <c r="FG400" s="272"/>
      <c r="FH400" s="272"/>
      <c r="FI400" s="272"/>
      <c r="FJ400" s="272"/>
      <c r="FK400" s="272"/>
      <c r="FL400" s="272"/>
      <c r="FM400" s="272"/>
      <c r="FN400" s="272"/>
      <c r="FO400" s="272"/>
      <c r="FP400" s="272"/>
      <c r="FQ400" s="272"/>
      <c r="FR400" s="272"/>
      <c r="FS400" s="272"/>
      <c r="FT400" s="272"/>
      <c r="FU400" s="272"/>
      <c r="FV400" s="272"/>
      <c r="FW400" s="272"/>
      <c r="FX400" s="272"/>
      <c r="FY400" s="272"/>
      <c r="FZ400" s="272"/>
      <c r="GA400" s="272"/>
      <c r="GB400" s="272"/>
      <c r="GC400" s="272"/>
      <c r="GD400" s="272"/>
      <c r="GE400" s="272"/>
      <c r="GF400" s="272"/>
      <c r="GG400" s="272"/>
      <c r="GH400" s="272"/>
      <c r="GI400" s="272"/>
      <c r="GJ400" s="272"/>
      <c r="GK400" s="272"/>
      <c r="GL400" s="272"/>
      <c r="GM400" s="272"/>
      <c r="GN400" s="272"/>
      <c r="GO400" s="272"/>
      <c r="GP400" s="272"/>
      <c r="GQ400" s="272"/>
      <c r="GR400" s="272"/>
      <c r="GS400" s="272"/>
      <c r="GT400" s="272"/>
      <c r="GU400" s="272"/>
      <c r="GV400" s="272"/>
      <c r="GW400" s="272"/>
      <c r="GX400" s="272"/>
      <c r="GY400" s="272"/>
      <c r="GZ400" s="272"/>
      <c r="HA400" s="272"/>
      <c r="HB400" s="272"/>
      <c r="HC400" s="272"/>
      <c r="HD400" s="272"/>
      <c r="HE400" s="272"/>
      <c r="HF400" s="272"/>
      <c r="HG400" s="272"/>
      <c r="HH400" s="272"/>
      <c r="HI400" s="272"/>
      <c r="HJ400" s="272"/>
      <c r="HK400" s="272"/>
      <c r="HL400" s="272"/>
      <c r="HM400" s="272"/>
      <c r="HN400" s="272"/>
      <c r="HO400" s="272"/>
      <c r="HP400" s="272"/>
      <c r="HQ400" s="272"/>
      <c r="HR400" s="272"/>
      <c r="HS400" s="272"/>
      <c r="HT400" s="272"/>
      <c r="HU400" s="272"/>
      <c r="HV400" s="272"/>
      <c r="HW400" s="272"/>
      <c r="HX400" s="272"/>
      <c r="HY400" s="272"/>
      <c r="HZ400" s="272"/>
      <c r="IA400" s="272"/>
      <c r="IB400" s="272"/>
      <c r="IC400" s="272"/>
      <c r="ID400" s="272"/>
      <c r="IE400" s="272"/>
      <c r="IF400" s="272"/>
      <c r="IG400" s="272"/>
      <c r="IH400" s="272"/>
      <c r="II400" s="272"/>
      <c r="IJ400" s="272"/>
      <c r="IK400" s="272"/>
      <c r="IL400" s="272"/>
      <c r="IM400" s="272"/>
      <c r="IN400" s="272"/>
      <c r="IO400" s="272"/>
      <c r="IP400" s="272"/>
      <c r="IQ400" s="272"/>
      <c r="IR400" s="272"/>
      <c r="IS400" s="272"/>
      <c r="IT400" s="272"/>
      <c r="IU400" s="272"/>
      <c r="IV400" s="272"/>
    </row>
    <row r="401" spans="1:256" s="273" customFormat="1">
      <c r="A401" s="272" t="s">
        <v>367</v>
      </c>
      <c r="B401" s="273">
        <v>3.6</v>
      </c>
      <c r="C401" s="273" t="s">
        <v>18</v>
      </c>
      <c r="D401" s="273">
        <v>2</v>
      </c>
      <c r="E401" s="273">
        <v>1.028333333</v>
      </c>
      <c r="F401" s="273" t="s">
        <v>18</v>
      </c>
      <c r="G401" s="273">
        <v>9</v>
      </c>
      <c r="H401" s="272">
        <v>3</v>
      </c>
      <c r="I401" s="272"/>
      <c r="J401" s="263" t="s">
        <v>471</v>
      </c>
      <c r="K401" s="272">
        <f>AVERAGE(B436:B437)</f>
        <v>5.3949999999999996</v>
      </c>
      <c r="L401" s="272">
        <f>AVERAGE(C436:C437)</f>
        <v>5.3949999999999996</v>
      </c>
      <c r="M401" s="272">
        <f>AVERAGE(D436:D437)</f>
        <v>1</v>
      </c>
      <c r="N401" s="272">
        <f>AVERAGE(E436:E437)</f>
        <v>1.0183333335</v>
      </c>
      <c r="O401" s="272" t="s">
        <v>18</v>
      </c>
      <c r="P401" s="272">
        <f>AVERAGE(G436:G437)</f>
        <v>4</v>
      </c>
      <c r="Q401" s="272">
        <f>AVERAGE(H436:H437)</f>
        <v>19</v>
      </c>
      <c r="R401" s="272"/>
      <c r="S401" s="272"/>
      <c r="T401" s="272"/>
      <c r="U401" s="272"/>
      <c r="V401" s="272"/>
      <c r="W401" s="272"/>
      <c r="X401" s="272"/>
      <c r="Y401" s="272"/>
      <c r="Z401" s="272"/>
      <c r="AA401" s="272"/>
      <c r="AB401" s="272"/>
      <c r="AC401" s="272"/>
      <c r="AD401" s="272"/>
      <c r="AE401" s="272"/>
      <c r="AF401" s="272"/>
      <c r="AG401" s="272"/>
      <c r="AH401" s="272"/>
      <c r="AI401" s="272"/>
      <c r="AJ401" s="272"/>
      <c r="AK401" s="272"/>
      <c r="AL401" s="272"/>
      <c r="AM401" s="272"/>
      <c r="AN401" s="272"/>
      <c r="AO401" s="272"/>
      <c r="AP401" s="272"/>
      <c r="AQ401" s="272"/>
      <c r="AR401" s="272"/>
      <c r="AS401" s="272"/>
      <c r="AT401" s="272"/>
      <c r="AU401" s="272"/>
      <c r="AV401" s="272"/>
      <c r="AW401" s="272"/>
      <c r="AX401" s="272"/>
      <c r="AY401" s="272"/>
      <c r="AZ401" s="272"/>
      <c r="BA401" s="272"/>
      <c r="BB401" s="272"/>
      <c r="BC401" s="272"/>
      <c r="BD401" s="272"/>
      <c r="BE401" s="272"/>
      <c r="BF401" s="272"/>
      <c r="BG401" s="272"/>
      <c r="BH401" s="272"/>
      <c r="BI401" s="272"/>
      <c r="BJ401" s="272"/>
      <c r="BK401" s="272"/>
      <c r="BL401" s="272"/>
      <c r="BM401" s="272"/>
      <c r="BN401" s="272"/>
      <c r="BO401" s="272"/>
      <c r="BP401" s="272"/>
      <c r="BQ401" s="272"/>
      <c r="BR401" s="272"/>
      <c r="BS401" s="272"/>
      <c r="BT401" s="272"/>
      <c r="BU401" s="272"/>
      <c r="BV401" s="272"/>
      <c r="BW401" s="272"/>
      <c r="BX401" s="272"/>
      <c r="BY401" s="272"/>
      <c r="BZ401" s="272"/>
      <c r="CA401" s="272"/>
      <c r="CB401" s="272"/>
      <c r="CC401" s="272"/>
      <c r="CD401" s="272"/>
      <c r="CE401" s="272"/>
      <c r="CF401" s="272"/>
      <c r="CG401" s="272"/>
      <c r="CH401" s="272"/>
      <c r="CI401" s="272"/>
      <c r="CJ401" s="272"/>
      <c r="CK401" s="272"/>
      <c r="CL401" s="272"/>
      <c r="CM401" s="272"/>
      <c r="CN401" s="272"/>
      <c r="CO401" s="272"/>
      <c r="CP401" s="272"/>
      <c r="CQ401" s="272"/>
      <c r="CR401" s="272"/>
      <c r="CS401" s="272"/>
      <c r="CT401" s="272"/>
      <c r="CU401" s="272"/>
      <c r="CV401" s="272"/>
      <c r="CW401" s="272"/>
      <c r="CX401" s="272"/>
      <c r="CY401" s="272"/>
      <c r="CZ401" s="272"/>
      <c r="DA401" s="272"/>
      <c r="DB401" s="272"/>
      <c r="DC401" s="272"/>
      <c r="DD401" s="272"/>
      <c r="DE401" s="272"/>
      <c r="DF401" s="272"/>
      <c r="DG401" s="272"/>
      <c r="DH401" s="272"/>
      <c r="DI401" s="272"/>
      <c r="DJ401" s="272"/>
      <c r="DK401" s="272"/>
      <c r="DL401" s="272"/>
      <c r="DM401" s="272"/>
      <c r="DN401" s="272"/>
      <c r="DO401" s="272"/>
      <c r="DP401" s="272"/>
      <c r="DQ401" s="272"/>
      <c r="DR401" s="272"/>
      <c r="DS401" s="272"/>
      <c r="DT401" s="272"/>
      <c r="DU401" s="272"/>
      <c r="DV401" s="272"/>
      <c r="DW401" s="272"/>
      <c r="DX401" s="272"/>
      <c r="DY401" s="272"/>
      <c r="DZ401" s="272"/>
      <c r="EA401" s="272"/>
      <c r="EB401" s="272"/>
      <c r="EC401" s="272"/>
      <c r="ED401" s="272"/>
      <c r="EE401" s="272"/>
      <c r="EF401" s="272"/>
      <c r="EG401" s="272"/>
      <c r="EH401" s="272"/>
      <c r="EI401" s="272"/>
      <c r="EJ401" s="272"/>
      <c r="EK401" s="272"/>
      <c r="EL401" s="272"/>
      <c r="EM401" s="272"/>
      <c r="EN401" s="272"/>
      <c r="EO401" s="272"/>
      <c r="EP401" s="272"/>
      <c r="EQ401" s="272"/>
      <c r="ER401" s="272"/>
      <c r="ES401" s="272"/>
      <c r="ET401" s="272"/>
      <c r="EU401" s="272"/>
      <c r="EV401" s="272"/>
      <c r="EW401" s="272"/>
      <c r="EX401" s="272"/>
      <c r="EY401" s="272"/>
      <c r="EZ401" s="272"/>
      <c r="FA401" s="272"/>
      <c r="FB401" s="272"/>
      <c r="FC401" s="272"/>
      <c r="FD401" s="272"/>
      <c r="FE401" s="272"/>
      <c r="FF401" s="272"/>
      <c r="FG401" s="272"/>
      <c r="FH401" s="272"/>
      <c r="FI401" s="272"/>
      <c r="FJ401" s="272"/>
      <c r="FK401" s="272"/>
      <c r="FL401" s="272"/>
      <c r="FM401" s="272"/>
      <c r="FN401" s="272"/>
      <c r="FO401" s="272"/>
      <c r="FP401" s="272"/>
      <c r="FQ401" s="272"/>
      <c r="FR401" s="272"/>
      <c r="FS401" s="272"/>
      <c r="FT401" s="272"/>
      <c r="FU401" s="272"/>
      <c r="FV401" s="272"/>
      <c r="FW401" s="272"/>
      <c r="FX401" s="272"/>
      <c r="FY401" s="272"/>
      <c r="FZ401" s="272"/>
      <c r="GA401" s="272"/>
      <c r="GB401" s="272"/>
      <c r="GC401" s="272"/>
      <c r="GD401" s="272"/>
      <c r="GE401" s="272"/>
      <c r="GF401" s="272"/>
      <c r="GG401" s="272"/>
      <c r="GH401" s="272"/>
      <c r="GI401" s="272"/>
      <c r="GJ401" s="272"/>
      <c r="GK401" s="272"/>
      <c r="GL401" s="272"/>
      <c r="GM401" s="272"/>
      <c r="GN401" s="272"/>
      <c r="GO401" s="272"/>
      <c r="GP401" s="272"/>
      <c r="GQ401" s="272"/>
      <c r="GR401" s="272"/>
      <c r="GS401" s="272"/>
      <c r="GT401" s="272"/>
      <c r="GU401" s="272"/>
      <c r="GV401" s="272"/>
      <c r="GW401" s="272"/>
      <c r="GX401" s="272"/>
      <c r="GY401" s="272"/>
      <c r="GZ401" s="272"/>
      <c r="HA401" s="272"/>
      <c r="HB401" s="272"/>
      <c r="HC401" s="272"/>
      <c r="HD401" s="272"/>
      <c r="HE401" s="272"/>
      <c r="HF401" s="272"/>
      <c r="HG401" s="272"/>
      <c r="HH401" s="272"/>
      <c r="HI401" s="272"/>
      <c r="HJ401" s="272"/>
      <c r="HK401" s="272"/>
      <c r="HL401" s="272"/>
      <c r="HM401" s="272"/>
      <c r="HN401" s="272"/>
      <c r="HO401" s="272"/>
      <c r="HP401" s="272"/>
      <c r="HQ401" s="272"/>
      <c r="HR401" s="272"/>
      <c r="HS401" s="272"/>
      <c r="HT401" s="272"/>
      <c r="HU401" s="272"/>
      <c r="HV401" s="272"/>
      <c r="HW401" s="272"/>
      <c r="HX401" s="272"/>
      <c r="HY401" s="272"/>
      <c r="HZ401" s="272"/>
      <c r="IA401" s="272"/>
      <c r="IB401" s="272"/>
      <c r="IC401" s="272"/>
      <c r="ID401" s="272"/>
      <c r="IE401" s="272"/>
      <c r="IF401" s="272"/>
      <c r="IG401" s="272"/>
      <c r="IH401" s="272"/>
      <c r="II401" s="272"/>
      <c r="IJ401" s="272"/>
      <c r="IK401" s="272"/>
      <c r="IL401" s="272"/>
      <c r="IM401" s="272"/>
      <c r="IN401" s="272"/>
      <c r="IO401" s="272"/>
      <c r="IP401" s="272"/>
      <c r="IQ401" s="272"/>
      <c r="IR401" s="272"/>
      <c r="IS401" s="272"/>
      <c r="IT401" s="272"/>
      <c r="IU401" s="272"/>
      <c r="IV401" s="272"/>
    </row>
    <row r="402" spans="1:256" s="273" customFormat="1">
      <c r="A402" s="272" t="s">
        <v>367</v>
      </c>
      <c r="B402" s="273">
        <v>1.4</v>
      </c>
      <c r="C402" s="273">
        <v>2.6</v>
      </c>
      <c r="D402" s="273">
        <v>3</v>
      </c>
      <c r="E402" s="273">
        <v>1.172222222</v>
      </c>
      <c r="F402" s="273">
        <v>2.2120339100000002</v>
      </c>
      <c r="G402" s="273">
        <v>17</v>
      </c>
      <c r="H402" s="272">
        <v>1</v>
      </c>
      <c r="I402" s="272"/>
      <c r="J402" s="272"/>
      <c r="K402" s="272"/>
      <c r="L402" s="272"/>
      <c r="M402" s="272"/>
      <c r="N402" s="272"/>
      <c r="O402" s="272"/>
      <c r="P402" s="272"/>
      <c r="Q402" s="272"/>
      <c r="R402" s="272"/>
      <c r="S402" s="272"/>
      <c r="T402" s="272"/>
      <c r="U402" s="272"/>
      <c r="V402" s="272"/>
      <c r="W402" s="272"/>
      <c r="X402" s="272"/>
      <c r="Y402" s="272"/>
      <c r="Z402" s="272"/>
      <c r="AA402" s="272"/>
      <c r="AB402" s="272"/>
      <c r="AC402" s="272"/>
      <c r="AD402" s="272"/>
      <c r="AE402" s="272"/>
      <c r="AF402" s="272"/>
      <c r="AG402" s="272"/>
      <c r="AH402" s="272"/>
      <c r="AI402" s="272"/>
      <c r="AJ402" s="272"/>
      <c r="AK402" s="272"/>
      <c r="AL402" s="272"/>
      <c r="AM402" s="272"/>
      <c r="AN402" s="272"/>
      <c r="AO402" s="272"/>
      <c r="AP402" s="272"/>
      <c r="AQ402" s="272"/>
      <c r="AR402" s="272"/>
      <c r="AS402" s="272"/>
      <c r="AT402" s="272"/>
      <c r="AU402" s="272"/>
      <c r="AV402" s="272"/>
      <c r="AW402" s="272"/>
      <c r="AX402" s="272"/>
      <c r="AY402" s="272"/>
      <c r="AZ402" s="272"/>
      <c r="BA402" s="272"/>
      <c r="BB402" s="272"/>
      <c r="BC402" s="272"/>
      <c r="BD402" s="272"/>
      <c r="BE402" s="272"/>
      <c r="BF402" s="272"/>
      <c r="BG402" s="272"/>
      <c r="BH402" s="272"/>
      <c r="BI402" s="272"/>
      <c r="BJ402" s="272"/>
      <c r="BK402" s="272"/>
      <c r="BL402" s="272"/>
      <c r="BM402" s="272"/>
      <c r="BN402" s="272"/>
      <c r="BO402" s="272"/>
      <c r="BP402" s="272"/>
      <c r="BQ402" s="272"/>
      <c r="BR402" s="272"/>
      <c r="BS402" s="272"/>
      <c r="BT402" s="272"/>
      <c r="BU402" s="272"/>
      <c r="BV402" s="272"/>
      <c r="BW402" s="272"/>
      <c r="BX402" s="272"/>
      <c r="BY402" s="272"/>
      <c r="BZ402" s="272"/>
      <c r="CA402" s="272"/>
      <c r="CB402" s="272"/>
      <c r="CC402" s="272"/>
      <c r="CD402" s="272"/>
      <c r="CE402" s="272"/>
      <c r="CF402" s="272"/>
      <c r="CG402" s="272"/>
      <c r="CH402" s="272"/>
      <c r="CI402" s="272"/>
      <c r="CJ402" s="272"/>
      <c r="CK402" s="272"/>
      <c r="CL402" s="272"/>
      <c r="CM402" s="272"/>
      <c r="CN402" s="272"/>
      <c r="CO402" s="272"/>
      <c r="CP402" s="272"/>
      <c r="CQ402" s="272"/>
      <c r="CR402" s="272"/>
      <c r="CS402" s="272"/>
      <c r="CT402" s="272"/>
      <c r="CU402" s="272"/>
      <c r="CV402" s="272"/>
      <c r="CW402" s="272"/>
      <c r="CX402" s="272"/>
      <c r="CY402" s="272"/>
      <c r="CZ402" s="272"/>
      <c r="DA402" s="272"/>
      <c r="DB402" s="272"/>
      <c r="DC402" s="272"/>
      <c r="DD402" s="272"/>
      <c r="DE402" s="272"/>
      <c r="DF402" s="272"/>
      <c r="DG402" s="272"/>
      <c r="DH402" s="272"/>
      <c r="DI402" s="272"/>
      <c r="DJ402" s="272"/>
      <c r="DK402" s="272"/>
      <c r="DL402" s="272"/>
      <c r="DM402" s="272"/>
      <c r="DN402" s="272"/>
      <c r="DO402" s="272"/>
      <c r="DP402" s="272"/>
      <c r="DQ402" s="272"/>
      <c r="DR402" s="272"/>
      <c r="DS402" s="272"/>
      <c r="DT402" s="272"/>
      <c r="DU402" s="272"/>
      <c r="DV402" s="272"/>
      <c r="DW402" s="272"/>
      <c r="DX402" s="272"/>
      <c r="DY402" s="272"/>
      <c r="DZ402" s="272"/>
      <c r="EA402" s="272"/>
      <c r="EB402" s="272"/>
      <c r="EC402" s="272"/>
      <c r="ED402" s="272"/>
      <c r="EE402" s="272"/>
      <c r="EF402" s="272"/>
      <c r="EG402" s="272"/>
      <c r="EH402" s="272"/>
      <c r="EI402" s="272"/>
      <c r="EJ402" s="272"/>
      <c r="EK402" s="272"/>
      <c r="EL402" s="272"/>
      <c r="EM402" s="272"/>
      <c r="EN402" s="272"/>
      <c r="EO402" s="272"/>
      <c r="EP402" s="272"/>
      <c r="EQ402" s="272"/>
      <c r="ER402" s="272"/>
      <c r="ES402" s="272"/>
      <c r="ET402" s="272"/>
      <c r="EU402" s="272"/>
      <c r="EV402" s="272"/>
      <c r="EW402" s="272"/>
      <c r="EX402" s="272"/>
      <c r="EY402" s="272"/>
      <c r="EZ402" s="272"/>
      <c r="FA402" s="272"/>
      <c r="FB402" s="272"/>
      <c r="FC402" s="272"/>
      <c r="FD402" s="272"/>
      <c r="FE402" s="272"/>
      <c r="FF402" s="272"/>
      <c r="FG402" s="272"/>
      <c r="FH402" s="272"/>
      <c r="FI402" s="272"/>
      <c r="FJ402" s="272"/>
      <c r="FK402" s="272"/>
      <c r="FL402" s="272"/>
      <c r="FM402" s="272"/>
      <c r="FN402" s="272"/>
      <c r="FO402" s="272"/>
      <c r="FP402" s="272"/>
      <c r="FQ402" s="272"/>
      <c r="FR402" s="272"/>
      <c r="FS402" s="272"/>
      <c r="FT402" s="272"/>
      <c r="FU402" s="272"/>
      <c r="FV402" s="272"/>
      <c r="FW402" s="272"/>
      <c r="FX402" s="272"/>
      <c r="FY402" s="272"/>
      <c r="FZ402" s="272"/>
      <c r="GA402" s="272"/>
      <c r="GB402" s="272"/>
      <c r="GC402" s="272"/>
      <c r="GD402" s="272"/>
      <c r="GE402" s="272"/>
      <c r="GF402" s="272"/>
      <c r="GG402" s="272"/>
      <c r="GH402" s="272"/>
      <c r="GI402" s="272"/>
      <c r="GJ402" s="272"/>
      <c r="GK402" s="272"/>
      <c r="GL402" s="272"/>
      <c r="GM402" s="272"/>
      <c r="GN402" s="272"/>
      <c r="GO402" s="272"/>
      <c r="GP402" s="272"/>
      <c r="GQ402" s="272"/>
      <c r="GR402" s="272"/>
      <c r="GS402" s="272"/>
      <c r="GT402" s="272"/>
      <c r="GU402" s="272"/>
      <c r="GV402" s="272"/>
      <c r="GW402" s="272"/>
      <c r="GX402" s="272"/>
      <c r="GY402" s="272"/>
      <c r="GZ402" s="272"/>
      <c r="HA402" s="272"/>
      <c r="HB402" s="272"/>
      <c r="HC402" s="272"/>
      <c r="HD402" s="272"/>
      <c r="HE402" s="272"/>
      <c r="HF402" s="272"/>
      <c r="HG402" s="272"/>
      <c r="HH402" s="272"/>
      <c r="HI402" s="272"/>
      <c r="HJ402" s="272"/>
      <c r="HK402" s="272"/>
      <c r="HL402" s="272"/>
      <c r="HM402" s="272"/>
      <c r="HN402" s="272"/>
      <c r="HO402" s="272"/>
      <c r="HP402" s="272"/>
      <c r="HQ402" s="272"/>
      <c r="HR402" s="272"/>
      <c r="HS402" s="272"/>
      <c r="HT402" s="272"/>
      <c r="HU402" s="272"/>
      <c r="HV402" s="272"/>
      <c r="HW402" s="272"/>
      <c r="HX402" s="272"/>
      <c r="HY402" s="272"/>
      <c r="HZ402" s="272"/>
      <c r="IA402" s="272"/>
      <c r="IB402" s="272"/>
      <c r="IC402" s="272"/>
      <c r="ID402" s="272"/>
      <c r="IE402" s="272"/>
      <c r="IF402" s="272"/>
      <c r="IG402" s="272"/>
      <c r="IH402" s="272"/>
      <c r="II402" s="272"/>
      <c r="IJ402" s="272"/>
      <c r="IK402" s="272"/>
      <c r="IL402" s="272"/>
      <c r="IM402" s="272"/>
      <c r="IN402" s="272"/>
      <c r="IO402" s="272"/>
      <c r="IP402" s="272"/>
      <c r="IQ402" s="272"/>
      <c r="IR402" s="272"/>
      <c r="IS402" s="272"/>
      <c r="IT402" s="272"/>
      <c r="IU402" s="272"/>
      <c r="IV402" s="272"/>
    </row>
    <row r="403" spans="1:256" s="273" customFormat="1">
      <c r="A403" s="272" t="s">
        <v>367</v>
      </c>
      <c r="B403" s="273">
        <v>5.7</v>
      </c>
      <c r="C403" s="273">
        <v>8.8000000000000007</v>
      </c>
      <c r="D403" s="273">
        <v>2</v>
      </c>
      <c r="E403" s="273">
        <v>1.0777777799999999</v>
      </c>
      <c r="F403" s="273">
        <v>1.24570494</v>
      </c>
      <c r="G403" s="273">
        <v>20</v>
      </c>
      <c r="H403" s="272">
        <v>1</v>
      </c>
      <c r="I403" s="272"/>
      <c r="J403" s="272"/>
      <c r="K403" s="272"/>
      <c r="L403" s="272"/>
      <c r="M403" s="272"/>
      <c r="N403" s="272"/>
      <c r="O403" s="272"/>
      <c r="P403" s="272"/>
      <c r="Q403" s="272"/>
      <c r="R403" s="272"/>
      <c r="S403" s="272"/>
      <c r="T403" s="272"/>
      <c r="U403" s="272"/>
      <c r="V403" s="272"/>
      <c r="W403" s="272"/>
      <c r="X403" s="272"/>
      <c r="Y403" s="272"/>
      <c r="Z403" s="272"/>
      <c r="AA403" s="272"/>
      <c r="AB403" s="272"/>
      <c r="AC403" s="272"/>
      <c r="AD403" s="272"/>
      <c r="AE403" s="272"/>
      <c r="AF403" s="272"/>
      <c r="AG403" s="272"/>
      <c r="AH403" s="272"/>
      <c r="AI403" s="272"/>
      <c r="AJ403" s="272"/>
      <c r="AK403" s="272"/>
      <c r="AL403" s="272"/>
      <c r="AM403" s="272"/>
      <c r="AN403" s="272"/>
      <c r="AO403" s="272"/>
      <c r="AP403" s="272"/>
      <c r="AQ403" s="272"/>
      <c r="AR403" s="272"/>
      <c r="AS403" s="272"/>
      <c r="AT403" s="272"/>
      <c r="AU403" s="272"/>
      <c r="AV403" s="272"/>
      <c r="AW403" s="272"/>
      <c r="AX403" s="272"/>
      <c r="AY403" s="272"/>
      <c r="AZ403" s="272"/>
      <c r="BA403" s="272"/>
      <c r="BB403" s="272"/>
      <c r="BC403" s="272"/>
      <c r="BD403" s="272"/>
      <c r="BE403" s="272"/>
      <c r="BF403" s="272"/>
      <c r="BG403" s="272"/>
      <c r="BH403" s="272"/>
      <c r="BI403" s="272"/>
      <c r="BJ403" s="272"/>
      <c r="BK403" s="272"/>
      <c r="BL403" s="272"/>
      <c r="BM403" s="272"/>
      <c r="BN403" s="272"/>
      <c r="BO403" s="272"/>
      <c r="BP403" s="272"/>
      <c r="BQ403" s="272"/>
      <c r="BR403" s="272"/>
      <c r="BS403" s="272"/>
      <c r="BT403" s="272"/>
      <c r="BU403" s="272"/>
      <c r="BV403" s="272"/>
      <c r="BW403" s="272"/>
      <c r="BX403" s="272"/>
      <c r="BY403" s="272"/>
      <c r="BZ403" s="272"/>
      <c r="CA403" s="272"/>
      <c r="CB403" s="272"/>
      <c r="CC403" s="272"/>
      <c r="CD403" s="272"/>
      <c r="CE403" s="272"/>
      <c r="CF403" s="272"/>
      <c r="CG403" s="272"/>
      <c r="CH403" s="272"/>
      <c r="CI403" s="272"/>
      <c r="CJ403" s="272"/>
      <c r="CK403" s="272"/>
      <c r="CL403" s="272"/>
      <c r="CM403" s="272"/>
      <c r="CN403" s="272"/>
      <c r="CO403" s="272"/>
      <c r="CP403" s="272"/>
      <c r="CQ403" s="272"/>
      <c r="CR403" s="272"/>
      <c r="CS403" s="272"/>
      <c r="CT403" s="272"/>
      <c r="CU403" s="272"/>
      <c r="CV403" s="272"/>
      <c r="CW403" s="272"/>
      <c r="CX403" s="272"/>
      <c r="CY403" s="272"/>
      <c r="CZ403" s="272"/>
      <c r="DA403" s="272"/>
      <c r="DB403" s="272"/>
      <c r="DC403" s="272"/>
      <c r="DD403" s="272"/>
      <c r="DE403" s="272"/>
      <c r="DF403" s="272"/>
      <c r="DG403" s="272"/>
      <c r="DH403" s="272"/>
      <c r="DI403" s="272"/>
      <c r="DJ403" s="272"/>
      <c r="DK403" s="272"/>
      <c r="DL403" s="272"/>
      <c r="DM403" s="272"/>
      <c r="DN403" s="272"/>
      <c r="DO403" s="272"/>
      <c r="DP403" s="272"/>
      <c r="DQ403" s="272"/>
      <c r="DR403" s="272"/>
      <c r="DS403" s="272"/>
      <c r="DT403" s="272"/>
      <c r="DU403" s="272"/>
      <c r="DV403" s="272"/>
      <c r="DW403" s="272"/>
      <c r="DX403" s="272"/>
      <c r="DY403" s="272"/>
      <c r="DZ403" s="272"/>
      <c r="EA403" s="272"/>
      <c r="EB403" s="272"/>
      <c r="EC403" s="272"/>
      <c r="ED403" s="272"/>
      <c r="EE403" s="272"/>
      <c r="EF403" s="272"/>
      <c r="EG403" s="272"/>
      <c r="EH403" s="272"/>
      <c r="EI403" s="272"/>
      <c r="EJ403" s="272"/>
      <c r="EK403" s="272"/>
      <c r="EL403" s="272"/>
      <c r="EM403" s="272"/>
      <c r="EN403" s="272"/>
      <c r="EO403" s="272"/>
      <c r="EP403" s="272"/>
      <c r="EQ403" s="272"/>
      <c r="ER403" s="272"/>
      <c r="ES403" s="272"/>
      <c r="ET403" s="272"/>
      <c r="EU403" s="272"/>
      <c r="EV403" s="272"/>
      <c r="EW403" s="272"/>
      <c r="EX403" s="272"/>
      <c r="EY403" s="272"/>
      <c r="EZ403" s="272"/>
      <c r="FA403" s="272"/>
      <c r="FB403" s="272"/>
      <c r="FC403" s="272"/>
      <c r="FD403" s="272"/>
      <c r="FE403" s="272"/>
      <c r="FF403" s="272"/>
      <c r="FG403" s="272"/>
      <c r="FH403" s="272"/>
      <c r="FI403" s="272"/>
      <c r="FJ403" s="272"/>
      <c r="FK403" s="272"/>
      <c r="FL403" s="272"/>
      <c r="FM403" s="272"/>
      <c r="FN403" s="272"/>
      <c r="FO403" s="272"/>
      <c r="FP403" s="272"/>
      <c r="FQ403" s="272"/>
      <c r="FR403" s="272"/>
      <c r="FS403" s="272"/>
      <c r="FT403" s="272"/>
      <c r="FU403" s="272"/>
      <c r="FV403" s="272"/>
      <c r="FW403" s="272"/>
      <c r="FX403" s="272"/>
      <c r="FY403" s="272"/>
      <c r="FZ403" s="272"/>
      <c r="GA403" s="272"/>
      <c r="GB403" s="272"/>
      <c r="GC403" s="272"/>
      <c r="GD403" s="272"/>
      <c r="GE403" s="272"/>
      <c r="GF403" s="272"/>
      <c r="GG403" s="272"/>
      <c r="GH403" s="272"/>
      <c r="GI403" s="272"/>
      <c r="GJ403" s="272"/>
      <c r="GK403" s="272"/>
      <c r="GL403" s="272"/>
      <c r="GM403" s="272"/>
      <c r="GN403" s="272"/>
      <c r="GO403" s="272"/>
      <c r="GP403" s="272"/>
      <c r="GQ403" s="272"/>
      <c r="GR403" s="272"/>
      <c r="GS403" s="272"/>
      <c r="GT403" s="272"/>
      <c r="GU403" s="272"/>
      <c r="GV403" s="272"/>
      <c r="GW403" s="272"/>
      <c r="GX403" s="272"/>
      <c r="GY403" s="272"/>
      <c r="GZ403" s="272"/>
      <c r="HA403" s="272"/>
      <c r="HB403" s="272"/>
      <c r="HC403" s="272"/>
      <c r="HD403" s="272"/>
      <c r="HE403" s="272"/>
      <c r="HF403" s="272"/>
      <c r="HG403" s="272"/>
      <c r="HH403" s="272"/>
      <c r="HI403" s="272"/>
      <c r="HJ403" s="272"/>
      <c r="HK403" s="272"/>
      <c r="HL403" s="272"/>
      <c r="HM403" s="272"/>
      <c r="HN403" s="272"/>
      <c r="HO403" s="272"/>
      <c r="HP403" s="272"/>
      <c r="HQ403" s="272"/>
      <c r="HR403" s="272"/>
      <c r="HS403" s="272"/>
      <c r="HT403" s="272"/>
      <c r="HU403" s="272"/>
      <c r="HV403" s="272"/>
      <c r="HW403" s="272"/>
      <c r="HX403" s="272"/>
      <c r="HY403" s="272"/>
      <c r="HZ403" s="272"/>
      <c r="IA403" s="272"/>
      <c r="IB403" s="272"/>
      <c r="IC403" s="272"/>
      <c r="ID403" s="272"/>
      <c r="IE403" s="272"/>
      <c r="IF403" s="272"/>
      <c r="IG403" s="272"/>
      <c r="IH403" s="272"/>
      <c r="II403" s="272"/>
      <c r="IJ403" s="272"/>
      <c r="IK403" s="272"/>
      <c r="IL403" s="272"/>
      <c r="IM403" s="272"/>
      <c r="IN403" s="272"/>
      <c r="IO403" s="272"/>
      <c r="IP403" s="272"/>
      <c r="IQ403" s="272"/>
      <c r="IR403" s="272"/>
      <c r="IS403" s="272"/>
      <c r="IT403" s="272"/>
      <c r="IU403" s="272"/>
      <c r="IV403" s="272"/>
    </row>
    <row r="404" spans="1:256" s="273" customFormat="1">
      <c r="A404" s="272" t="s">
        <v>367</v>
      </c>
      <c r="B404" s="273">
        <v>1.3</v>
      </c>
      <c r="C404" s="273">
        <v>7.25</v>
      </c>
      <c r="D404" s="273">
        <v>3</v>
      </c>
      <c r="E404" s="273">
        <v>1.43333333</v>
      </c>
      <c r="F404" s="273">
        <v>1.3730758700000001</v>
      </c>
      <c r="G404" s="273">
        <v>18</v>
      </c>
      <c r="H404" s="272">
        <v>4</v>
      </c>
      <c r="I404" s="272"/>
      <c r="J404" s="272"/>
      <c r="K404" s="272"/>
      <c r="L404" s="272"/>
      <c r="M404" s="272"/>
      <c r="N404" s="272"/>
      <c r="O404" s="272"/>
      <c r="P404" s="272"/>
      <c r="Q404" s="272"/>
      <c r="R404" s="272"/>
      <c r="S404" s="272"/>
      <c r="T404" s="272"/>
      <c r="U404" s="272"/>
      <c r="V404" s="272"/>
      <c r="W404" s="272"/>
      <c r="X404" s="272"/>
      <c r="Y404" s="272"/>
      <c r="Z404" s="272"/>
      <c r="AA404" s="272"/>
      <c r="AB404" s="272"/>
      <c r="AC404" s="272"/>
      <c r="AD404" s="272"/>
      <c r="AE404" s="272"/>
      <c r="AF404" s="272"/>
      <c r="AG404" s="272"/>
      <c r="AH404" s="272"/>
      <c r="AI404" s="272"/>
      <c r="AJ404" s="272"/>
      <c r="AK404" s="272"/>
      <c r="AL404" s="272"/>
      <c r="AM404" s="272"/>
      <c r="AN404" s="272"/>
      <c r="AO404" s="272"/>
      <c r="AP404" s="272"/>
      <c r="AQ404" s="272"/>
      <c r="AR404" s="272"/>
      <c r="AS404" s="272"/>
      <c r="AT404" s="272"/>
      <c r="AU404" s="272"/>
      <c r="AV404" s="272"/>
      <c r="AW404" s="272"/>
      <c r="AX404" s="272"/>
      <c r="AY404" s="272"/>
      <c r="AZ404" s="272"/>
      <c r="BA404" s="272"/>
      <c r="BB404" s="272"/>
      <c r="BC404" s="272"/>
      <c r="BD404" s="272"/>
      <c r="BE404" s="272"/>
      <c r="BF404" s="272"/>
      <c r="BG404" s="272"/>
      <c r="BH404" s="272"/>
      <c r="BI404" s="272"/>
      <c r="BJ404" s="272"/>
      <c r="BK404" s="272"/>
      <c r="BL404" s="272"/>
      <c r="BM404" s="272"/>
      <c r="BN404" s="272"/>
      <c r="BO404" s="272"/>
      <c r="BP404" s="272"/>
      <c r="BQ404" s="272"/>
      <c r="BR404" s="272"/>
      <c r="BS404" s="272"/>
      <c r="BT404" s="272"/>
      <c r="BU404" s="272"/>
      <c r="BV404" s="272"/>
      <c r="BW404" s="272"/>
      <c r="BX404" s="272"/>
      <c r="BY404" s="272"/>
      <c r="BZ404" s="272"/>
      <c r="CA404" s="272"/>
      <c r="CB404" s="272"/>
      <c r="CC404" s="272"/>
      <c r="CD404" s="272"/>
      <c r="CE404" s="272"/>
      <c r="CF404" s="272"/>
      <c r="CG404" s="272"/>
      <c r="CH404" s="272"/>
      <c r="CI404" s="272"/>
      <c r="CJ404" s="272"/>
      <c r="CK404" s="272"/>
      <c r="CL404" s="272"/>
      <c r="CM404" s="272"/>
      <c r="CN404" s="272"/>
      <c r="CO404" s="272"/>
      <c r="CP404" s="272"/>
      <c r="CQ404" s="272"/>
      <c r="CR404" s="272"/>
      <c r="CS404" s="272"/>
      <c r="CT404" s="272"/>
      <c r="CU404" s="272"/>
      <c r="CV404" s="272"/>
      <c r="CW404" s="272"/>
      <c r="CX404" s="272"/>
      <c r="CY404" s="272"/>
      <c r="CZ404" s="272"/>
      <c r="DA404" s="272"/>
      <c r="DB404" s="272"/>
      <c r="DC404" s="272"/>
      <c r="DD404" s="272"/>
      <c r="DE404" s="272"/>
      <c r="DF404" s="272"/>
      <c r="DG404" s="272"/>
      <c r="DH404" s="272"/>
      <c r="DI404" s="272"/>
      <c r="DJ404" s="272"/>
      <c r="DK404" s="272"/>
      <c r="DL404" s="272"/>
      <c r="DM404" s="272"/>
      <c r="DN404" s="272"/>
      <c r="DO404" s="272"/>
      <c r="DP404" s="272"/>
      <c r="DQ404" s="272"/>
      <c r="DR404" s="272"/>
      <c r="DS404" s="272"/>
      <c r="DT404" s="272"/>
      <c r="DU404" s="272"/>
      <c r="DV404" s="272"/>
      <c r="DW404" s="272"/>
      <c r="DX404" s="272"/>
      <c r="DY404" s="272"/>
      <c r="DZ404" s="272"/>
      <c r="EA404" s="272"/>
      <c r="EB404" s="272"/>
      <c r="EC404" s="272"/>
      <c r="ED404" s="272"/>
      <c r="EE404" s="272"/>
      <c r="EF404" s="272"/>
      <c r="EG404" s="272"/>
      <c r="EH404" s="272"/>
      <c r="EI404" s="272"/>
      <c r="EJ404" s="272"/>
      <c r="EK404" s="272"/>
      <c r="EL404" s="272"/>
      <c r="EM404" s="272"/>
      <c r="EN404" s="272"/>
      <c r="EO404" s="272"/>
      <c r="EP404" s="272"/>
      <c r="EQ404" s="272"/>
      <c r="ER404" s="272"/>
      <c r="ES404" s="272"/>
      <c r="ET404" s="272"/>
      <c r="EU404" s="272"/>
      <c r="EV404" s="272"/>
      <c r="EW404" s="272"/>
      <c r="EX404" s="272"/>
      <c r="EY404" s="272"/>
      <c r="EZ404" s="272"/>
      <c r="FA404" s="272"/>
      <c r="FB404" s="272"/>
      <c r="FC404" s="272"/>
      <c r="FD404" s="272"/>
      <c r="FE404" s="272"/>
      <c r="FF404" s="272"/>
      <c r="FG404" s="272"/>
      <c r="FH404" s="272"/>
      <c r="FI404" s="272"/>
      <c r="FJ404" s="272"/>
      <c r="FK404" s="272"/>
      <c r="FL404" s="272"/>
      <c r="FM404" s="272"/>
      <c r="FN404" s="272"/>
      <c r="FO404" s="272"/>
      <c r="FP404" s="272"/>
      <c r="FQ404" s="272"/>
      <c r="FR404" s="272"/>
      <c r="FS404" s="272"/>
      <c r="FT404" s="272"/>
      <c r="FU404" s="272"/>
      <c r="FV404" s="272"/>
      <c r="FW404" s="272"/>
      <c r="FX404" s="272"/>
      <c r="FY404" s="272"/>
      <c r="FZ404" s="272"/>
      <c r="GA404" s="272"/>
      <c r="GB404" s="272"/>
      <c r="GC404" s="272"/>
      <c r="GD404" s="272"/>
      <c r="GE404" s="272"/>
      <c r="GF404" s="272"/>
      <c r="GG404" s="272"/>
      <c r="GH404" s="272"/>
      <c r="GI404" s="272"/>
      <c r="GJ404" s="272"/>
      <c r="GK404" s="272"/>
      <c r="GL404" s="272"/>
      <c r="GM404" s="272"/>
      <c r="GN404" s="272"/>
      <c r="GO404" s="272"/>
      <c r="GP404" s="272"/>
      <c r="GQ404" s="272"/>
      <c r="GR404" s="272"/>
      <c r="GS404" s="272"/>
      <c r="GT404" s="272"/>
      <c r="GU404" s="272"/>
      <c r="GV404" s="272"/>
      <c r="GW404" s="272"/>
      <c r="GX404" s="272"/>
      <c r="GY404" s="272"/>
      <c r="GZ404" s="272"/>
      <c r="HA404" s="272"/>
      <c r="HB404" s="272"/>
      <c r="HC404" s="272"/>
      <c r="HD404" s="272"/>
      <c r="HE404" s="272"/>
      <c r="HF404" s="272"/>
      <c r="HG404" s="272"/>
      <c r="HH404" s="272"/>
      <c r="HI404" s="272"/>
      <c r="HJ404" s="272"/>
      <c r="HK404" s="272"/>
      <c r="HL404" s="272"/>
      <c r="HM404" s="272"/>
      <c r="HN404" s="272"/>
      <c r="HO404" s="272"/>
      <c r="HP404" s="272"/>
      <c r="HQ404" s="272"/>
      <c r="HR404" s="272"/>
      <c r="HS404" s="272"/>
      <c r="HT404" s="272"/>
      <c r="HU404" s="272"/>
      <c r="HV404" s="272"/>
      <c r="HW404" s="272"/>
      <c r="HX404" s="272"/>
      <c r="HY404" s="272"/>
      <c r="HZ404" s="272"/>
      <c r="IA404" s="272"/>
      <c r="IB404" s="272"/>
      <c r="IC404" s="272"/>
      <c r="ID404" s="272"/>
      <c r="IE404" s="272"/>
      <c r="IF404" s="272"/>
      <c r="IG404" s="272"/>
      <c r="IH404" s="272"/>
      <c r="II404" s="272"/>
      <c r="IJ404" s="272"/>
      <c r="IK404" s="272"/>
      <c r="IL404" s="272"/>
      <c r="IM404" s="272"/>
      <c r="IN404" s="272"/>
      <c r="IO404" s="272"/>
      <c r="IP404" s="272"/>
      <c r="IQ404" s="272"/>
      <c r="IR404" s="272"/>
      <c r="IS404" s="272"/>
      <c r="IT404" s="272"/>
      <c r="IU404" s="272"/>
      <c r="IV404" s="272"/>
    </row>
    <row r="405" spans="1:256" s="273" customFormat="1">
      <c r="A405" s="272" t="s">
        <v>367</v>
      </c>
      <c r="B405" s="273">
        <v>2.6</v>
      </c>
      <c r="C405" s="273">
        <v>4.25</v>
      </c>
      <c r="D405" s="273">
        <v>3</v>
      </c>
      <c r="E405" s="273">
        <v>1.3</v>
      </c>
      <c r="F405" s="273">
        <v>1.7782608099999999</v>
      </c>
      <c r="G405" s="273">
        <v>16</v>
      </c>
      <c r="H405" s="272">
        <v>1</v>
      </c>
      <c r="I405" s="272"/>
      <c r="J405" s="272"/>
      <c r="K405" s="272"/>
      <c r="L405" s="272"/>
      <c r="M405" s="272"/>
      <c r="N405" s="272"/>
      <c r="O405" s="272"/>
      <c r="P405" s="272"/>
      <c r="Q405" s="272"/>
      <c r="R405" s="272"/>
      <c r="S405" s="272"/>
      <c r="T405" s="272"/>
      <c r="U405" s="272"/>
      <c r="V405" s="272"/>
      <c r="W405" s="272"/>
      <c r="X405" s="272"/>
      <c r="Y405" s="272"/>
      <c r="Z405" s="272"/>
      <c r="AA405" s="272"/>
      <c r="AB405" s="272"/>
      <c r="AC405" s="272"/>
      <c r="AD405" s="272"/>
      <c r="AE405" s="272"/>
      <c r="AF405" s="272"/>
      <c r="AG405" s="272"/>
      <c r="AH405" s="272"/>
      <c r="AI405" s="272"/>
      <c r="AJ405" s="272"/>
      <c r="AK405" s="272"/>
      <c r="AL405" s="272"/>
      <c r="AM405" s="272"/>
      <c r="AN405" s="272"/>
      <c r="AO405" s="272"/>
      <c r="AP405" s="272"/>
      <c r="AQ405" s="272"/>
      <c r="AR405" s="272"/>
      <c r="AS405" s="272"/>
      <c r="AT405" s="272"/>
      <c r="AU405" s="272"/>
      <c r="AV405" s="272"/>
      <c r="AW405" s="272"/>
      <c r="AX405" s="272"/>
      <c r="AY405" s="272"/>
      <c r="AZ405" s="272"/>
      <c r="BA405" s="272"/>
      <c r="BB405" s="272"/>
      <c r="BC405" s="272"/>
      <c r="BD405" s="272"/>
      <c r="BE405" s="272"/>
      <c r="BF405" s="272"/>
      <c r="BG405" s="272"/>
      <c r="BH405" s="272"/>
      <c r="BI405" s="272"/>
      <c r="BJ405" s="272"/>
      <c r="BK405" s="272"/>
      <c r="BL405" s="272"/>
      <c r="BM405" s="272"/>
      <c r="BN405" s="272"/>
      <c r="BO405" s="272"/>
      <c r="BP405" s="272"/>
      <c r="BQ405" s="272"/>
      <c r="BR405" s="272"/>
      <c r="BS405" s="272"/>
      <c r="BT405" s="272"/>
      <c r="BU405" s="272"/>
      <c r="BV405" s="272"/>
      <c r="BW405" s="272"/>
      <c r="BX405" s="272"/>
      <c r="BY405" s="272"/>
      <c r="BZ405" s="272"/>
      <c r="CA405" s="272"/>
      <c r="CB405" s="272"/>
      <c r="CC405" s="272"/>
      <c r="CD405" s="272"/>
      <c r="CE405" s="272"/>
      <c r="CF405" s="272"/>
      <c r="CG405" s="272"/>
      <c r="CH405" s="272"/>
      <c r="CI405" s="272"/>
      <c r="CJ405" s="272"/>
      <c r="CK405" s="272"/>
      <c r="CL405" s="272"/>
      <c r="CM405" s="272"/>
      <c r="CN405" s="272"/>
      <c r="CO405" s="272"/>
      <c r="CP405" s="272"/>
      <c r="CQ405" s="272"/>
      <c r="CR405" s="272"/>
      <c r="CS405" s="272"/>
      <c r="CT405" s="272"/>
      <c r="CU405" s="272"/>
      <c r="CV405" s="272"/>
      <c r="CW405" s="272"/>
      <c r="CX405" s="272"/>
      <c r="CY405" s="272"/>
      <c r="CZ405" s="272"/>
      <c r="DA405" s="272"/>
      <c r="DB405" s="272"/>
      <c r="DC405" s="272"/>
      <c r="DD405" s="272"/>
      <c r="DE405" s="272"/>
      <c r="DF405" s="272"/>
      <c r="DG405" s="272"/>
      <c r="DH405" s="272"/>
      <c r="DI405" s="272"/>
      <c r="DJ405" s="272"/>
      <c r="DK405" s="272"/>
      <c r="DL405" s="272"/>
      <c r="DM405" s="272"/>
      <c r="DN405" s="272"/>
      <c r="DO405" s="272"/>
      <c r="DP405" s="272"/>
      <c r="DQ405" s="272"/>
      <c r="DR405" s="272"/>
      <c r="DS405" s="272"/>
      <c r="DT405" s="272"/>
      <c r="DU405" s="272"/>
      <c r="DV405" s="272"/>
      <c r="DW405" s="272"/>
      <c r="DX405" s="272"/>
      <c r="DY405" s="272"/>
      <c r="DZ405" s="272"/>
      <c r="EA405" s="272"/>
      <c r="EB405" s="272"/>
      <c r="EC405" s="272"/>
      <c r="ED405" s="272"/>
      <c r="EE405" s="272"/>
      <c r="EF405" s="272"/>
      <c r="EG405" s="272"/>
      <c r="EH405" s="272"/>
      <c r="EI405" s="272"/>
      <c r="EJ405" s="272"/>
      <c r="EK405" s="272"/>
      <c r="EL405" s="272"/>
      <c r="EM405" s="272"/>
      <c r="EN405" s="272"/>
      <c r="EO405" s="272"/>
      <c r="EP405" s="272"/>
      <c r="EQ405" s="272"/>
      <c r="ER405" s="272"/>
      <c r="ES405" s="272"/>
      <c r="ET405" s="272"/>
      <c r="EU405" s="272"/>
      <c r="EV405" s="272"/>
      <c r="EW405" s="272"/>
      <c r="EX405" s="272"/>
      <c r="EY405" s="272"/>
      <c r="EZ405" s="272"/>
      <c r="FA405" s="272"/>
      <c r="FB405" s="272"/>
      <c r="FC405" s="272"/>
      <c r="FD405" s="272"/>
      <c r="FE405" s="272"/>
      <c r="FF405" s="272"/>
      <c r="FG405" s="272"/>
      <c r="FH405" s="272"/>
      <c r="FI405" s="272"/>
      <c r="FJ405" s="272"/>
      <c r="FK405" s="272"/>
      <c r="FL405" s="272"/>
      <c r="FM405" s="272"/>
      <c r="FN405" s="272"/>
      <c r="FO405" s="272"/>
      <c r="FP405" s="272"/>
      <c r="FQ405" s="272"/>
      <c r="FR405" s="272"/>
      <c r="FS405" s="272"/>
      <c r="FT405" s="272"/>
      <c r="FU405" s="272"/>
      <c r="FV405" s="272"/>
      <c r="FW405" s="272"/>
      <c r="FX405" s="272"/>
      <c r="FY405" s="272"/>
      <c r="FZ405" s="272"/>
      <c r="GA405" s="272"/>
      <c r="GB405" s="272"/>
      <c r="GC405" s="272"/>
      <c r="GD405" s="272"/>
      <c r="GE405" s="272"/>
      <c r="GF405" s="272"/>
      <c r="GG405" s="272"/>
      <c r="GH405" s="272"/>
      <c r="GI405" s="272"/>
      <c r="GJ405" s="272"/>
      <c r="GK405" s="272"/>
      <c r="GL405" s="272"/>
      <c r="GM405" s="272"/>
      <c r="GN405" s="272"/>
      <c r="GO405" s="272"/>
      <c r="GP405" s="272"/>
      <c r="GQ405" s="272"/>
      <c r="GR405" s="272"/>
      <c r="GS405" s="272"/>
      <c r="GT405" s="272"/>
      <c r="GU405" s="272"/>
      <c r="GV405" s="272"/>
      <c r="GW405" s="272"/>
      <c r="GX405" s="272"/>
      <c r="GY405" s="272"/>
      <c r="GZ405" s="272"/>
      <c r="HA405" s="272"/>
      <c r="HB405" s="272"/>
      <c r="HC405" s="272"/>
      <c r="HD405" s="272"/>
      <c r="HE405" s="272"/>
      <c r="HF405" s="272"/>
      <c r="HG405" s="272"/>
      <c r="HH405" s="272"/>
      <c r="HI405" s="272"/>
      <c r="HJ405" s="272"/>
      <c r="HK405" s="272"/>
      <c r="HL405" s="272"/>
      <c r="HM405" s="272"/>
      <c r="HN405" s="272"/>
      <c r="HO405" s="272"/>
      <c r="HP405" s="272"/>
      <c r="HQ405" s="272"/>
      <c r="HR405" s="272"/>
      <c r="HS405" s="272"/>
      <c r="HT405" s="272"/>
      <c r="HU405" s="272"/>
      <c r="HV405" s="272"/>
      <c r="HW405" s="272"/>
      <c r="HX405" s="272"/>
      <c r="HY405" s="272"/>
      <c r="HZ405" s="272"/>
      <c r="IA405" s="272"/>
      <c r="IB405" s="272"/>
      <c r="IC405" s="272"/>
      <c r="ID405" s="272"/>
      <c r="IE405" s="272"/>
      <c r="IF405" s="272"/>
      <c r="IG405" s="272"/>
      <c r="IH405" s="272"/>
      <c r="II405" s="272"/>
      <c r="IJ405" s="272"/>
      <c r="IK405" s="272"/>
      <c r="IL405" s="272"/>
      <c r="IM405" s="272"/>
      <c r="IN405" s="272"/>
      <c r="IO405" s="272"/>
      <c r="IP405" s="272"/>
      <c r="IQ405" s="272"/>
      <c r="IR405" s="272"/>
      <c r="IS405" s="272"/>
      <c r="IT405" s="272"/>
      <c r="IU405" s="272"/>
      <c r="IV405" s="272"/>
    </row>
    <row r="406" spans="1:256" s="273" customFormat="1">
      <c r="A406" s="272" t="s">
        <v>367</v>
      </c>
      <c r="B406" s="273">
        <v>4.5999999999999996</v>
      </c>
      <c r="C406" s="273">
        <v>6.25</v>
      </c>
      <c r="D406" s="273">
        <v>2</v>
      </c>
      <c r="E406" s="273">
        <v>1.122222222</v>
      </c>
      <c r="F406" s="273">
        <v>0.92467326000000005</v>
      </c>
      <c r="G406" s="272">
        <v>21</v>
      </c>
      <c r="H406" s="272">
        <v>2</v>
      </c>
      <c r="I406" s="272"/>
      <c r="J406" s="272"/>
      <c r="K406" s="272"/>
      <c r="L406" s="272"/>
      <c r="M406" s="272"/>
      <c r="N406" s="272"/>
      <c r="O406" s="272"/>
      <c r="P406" s="272"/>
      <c r="Q406" s="272"/>
      <c r="R406" s="272"/>
      <c r="S406" s="272"/>
      <c r="T406" s="272"/>
      <c r="U406" s="272"/>
      <c r="V406" s="272"/>
      <c r="W406" s="272"/>
      <c r="X406" s="272"/>
      <c r="Y406" s="272"/>
      <c r="Z406" s="272"/>
      <c r="AA406" s="272"/>
      <c r="AB406" s="272"/>
      <c r="AC406" s="272"/>
      <c r="AD406" s="272"/>
      <c r="AE406" s="272"/>
      <c r="AF406" s="272"/>
      <c r="AG406" s="272"/>
      <c r="AH406" s="272"/>
      <c r="AI406" s="272"/>
      <c r="AJ406" s="272"/>
      <c r="AK406" s="272"/>
      <c r="AL406" s="272"/>
      <c r="AM406" s="272"/>
      <c r="AN406" s="272"/>
      <c r="AO406" s="272"/>
      <c r="AP406" s="272"/>
      <c r="AQ406" s="272"/>
      <c r="AR406" s="272"/>
      <c r="AS406" s="272"/>
      <c r="AT406" s="272"/>
      <c r="AU406" s="272"/>
      <c r="AV406" s="272"/>
      <c r="AW406" s="272"/>
      <c r="AX406" s="272"/>
      <c r="AY406" s="272"/>
      <c r="AZ406" s="272"/>
      <c r="BA406" s="272"/>
      <c r="BB406" s="272"/>
      <c r="BC406" s="272"/>
      <c r="BD406" s="272"/>
      <c r="BE406" s="272"/>
      <c r="BF406" s="272"/>
      <c r="BG406" s="272"/>
      <c r="BH406" s="272"/>
      <c r="BI406" s="272"/>
      <c r="BJ406" s="272"/>
      <c r="BK406" s="272"/>
      <c r="BL406" s="272"/>
      <c r="BM406" s="272"/>
      <c r="BN406" s="272"/>
      <c r="BO406" s="272"/>
      <c r="BP406" s="272"/>
      <c r="BQ406" s="272"/>
      <c r="BR406" s="272"/>
      <c r="BS406" s="272"/>
      <c r="BT406" s="272"/>
      <c r="BU406" s="272"/>
      <c r="BV406" s="272"/>
      <c r="BW406" s="272"/>
      <c r="BX406" s="272"/>
      <c r="BY406" s="272"/>
      <c r="BZ406" s="272"/>
      <c r="CA406" s="272"/>
      <c r="CB406" s="272"/>
      <c r="CC406" s="272"/>
      <c r="CD406" s="272"/>
      <c r="CE406" s="272"/>
      <c r="CF406" s="272"/>
      <c r="CG406" s="272"/>
      <c r="CH406" s="272"/>
      <c r="CI406" s="272"/>
      <c r="CJ406" s="272"/>
      <c r="CK406" s="272"/>
      <c r="CL406" s="272"/>
      <c r="CM406" s="272"/>
      <c r="CN406" s="272"/>
      <c r="CO406" s="272"/>
      <c r="CP406" s="272"/>
      <c r="CQ406" s="272"/>
      <c r="CR406" s="272"/>
      <c r="CS406" s="272"/>
      <c r="CT406" s="272"/>
      <c r="CU406" s="272"/>
      <c r="CV406" s="272"/>
      <c r="CW406" s="272"/>
      <c r="CX406" s="272"/>
      <c r="CY406" s="272"/>
      <c r="CZ406" s="272"/>
      <c r="DA406" s="272"/>
      <c r="DB406" s="272"/>
      <c r="DC406" s="272"/>
      <c r="DD406" s="272"/>
      <c r="DE406" s="272"/>
      <c r="DF406" s="272"/>
      <c r="DG406" s="272"/>
      <c r="DH406" s="272"/>
      <c r="DI406" s="272"/>
      <c r="DJ406" s="272"/>
      <c r="DK406" s="272"/>
      <c r="DL406" s="272"/>
      <c r="DM406" s="272"/>
      <c r="DN406" s="272"/>
      <c r="DO406" s="272"/>
      <c r="DP406" s="272"/>
      <c r="DQ406" s="272"/>
      <c r="DR406" s="272"/>
      <c r="DS406" s="272"/>
      <c r="DT406" s="272"/>
      <c r="DU406" s="272"/>
      <c r="DV406" s="272"/>
      <c r="DW406" s="272"/>
      <c r="DX406" s="272"/>
      <c r="DY406" s="272"/>
      <c r="DZ406" s="272"/>
      <c r="EA406" s="272"/>
      <c r="EB406" s="272"/>
      <c r="EC406" s="272"/>
      <c r="ED406" s="272"/>
      <c r="EE406" s="272"/>
      <c r="EF406" s="272"/>
      <c r="EG406" s="272"/>
      <c r="EH406" s="272"/>
      <c r="EI406" s="272"/>
      <c r="EJ406" s="272"/>
      <c r="EK406" s="272"/>
      <c r="EL406" s="272"/>
      <c r="EM406" s="272"/>
      <c r="EN406" s="272"/>
      <c r="EO406" s="272"/>
      <c r="EP406" s="272"/>
      <c r="EQ406" s="272"/>
      <c r="ER406" s="272"/>
      <c r="ES406" s="272"/>
      <c r="ET406" s="272"/>
      <c r="EU406" s="272"/>
      <c r="EV406" s="272"/>
      <c r="EW406" s="272"/>
      <c r="EX406" s="272"/>
      <c r="EY406" s="272"/>
      <c r="EZ406" s="272"/>
      <c r="FA406" s="272"/>
      <c r="FB406" s="272"/>
      <c r="FC406" s="272"/>
      <c r="FD406" s="272"/>
      <c r="FE406" s="272"/>
      <c r="FF406" s="272"/>
      <c r="FG406" s="272"/>
      <c r="FH406" s="272"/>
      <c r="FI406" s="272"/>
      <c r="FJ406" s="272"/>
      <c r="FK406" s="272"/>
      <c r="FL406" s="272"/>
      <c r="FM406" s="272"/>
      <c r="FN406" s="272"/>
      <c r="FO406" s="272"/>
      <c r="FP406" s="272"/>
      <c r="FQ406" s="272"/>
      <c r="FR406" s="272"/>
      <c r="FS406" s="272"/>
      <c r="FT406" s="272"/>
      <c r="FU406" s="272"/>
      <c r="FV406" s="272"/>
      <c r="FW406" s="272"/>
      <c r="FX406" s="272"/>
      <c r="FY406" s="272"/>
      <c r="FZ406" s="272"/>
      <c r="GA406" s="272"/>
      <c r="GB406" s="272"/>
      <c r="GC406" s="272"/>
      <c r="GD406" s="272"/>
      <c r="GE406" s="272"/>
      <c r="GF406" s="272"/>
      <c r="GG406" s="272"/>
      <c r="GH406" s="272"/>
      <c r="GI406" s="272"/>
      <c r="GJ406" s="272"/>
      <c r="GK406" s="272"/>
      <c r="GL406" s="272"/>
      <c r="GM406" s="272"/>
      <c r="GN406" s="272"/>
      <c r="GO406" s="272"/>
      <c r="GP406" s="272"/>
      <c r="GQ406" s="272"/>
      <c r="GR406" s="272"/>
      <c r="GS406" s="272"/>
      <c r="GT406" s="272"/>
      <c r="GU406" s="272"/>
      <c r="GV406" s="272"/>
      <c r="GW406" s="272"/>
      <c r="GX406" s="272"/>
      <c r="GY406" s="272"/>
      <c r="GZ406" s="272"/>
      <c r="HA406" s="272"/>
      <c r="HB406" s="272"/>
      <c r="HC406" s="272"/>
      <c r="HD406" s="272"/>
      <c r="HE406" s="272"/>
      <c r="HF406" s="272"/>
      <c r="HG406" s="272"/>
      <c r="HH406" s="272"/>
      <c r="HI406" s="272"/>
      <c r="HJ406" s="272"/>
      <c r="HK406" s="272"/>
      <c r="HL406" s="272"/>
      <c r="HM406" s="272"/>
      <c r="HN406" s="272"/>
      <c r="HO406" s="272"/>
      <c r="HP406" s="272"/>
      <c r="HQ406" s="272"/>
      <c r="HR406" s="272"/>
      <c r="HS406" s="272"/>
      <c r="HT406" s="272"/>
      <c r="HU406" s="272"/>
      <c r="HV406" s="272"/>
      <c r="HW406" s="272"/>
      <c r="HX406" s="272"/>
      <c r="HY406" s="272"/>
      <c r="HZ406" s="272"/>
      <c r="IA406" s="272"/>
      <c r="IB406" s="272"/>
      <c r="IC406" s="272"/>
      <c r="ID406" s="272"/>
      <c r="IE406" s="272"/>
      <c r="IF406" s="272"/>
      <c r="IG406" s="272"/>
      <c r="IH406" s="272"/>
      <c r="II406" s="272"/>
      <c r="IJ406" s="272"/>
      <c r="IK406" s="272"/>
      <c r="IL406" s="272"/>
      <c r="IM406" s="272"/>
      <c r="IN406" s="272"/>
      <c r="IO406" s="272"/>
      <c r="IP406" s="272"/>
      <c r="IQ406" s="272"/>
      <c r="IR406" s="272"/>
      <c r="IS406" s="272"/>
      <c r="IT406" s="272"/>
      <c r="IU406" s="272"/>
      <c r="IV406" s="272"/>
    </row>
    <row r="407" spans="1:256" s="273" customFormat="1">
      <c r="A407" s="272" t="s">
        <v>367</v>
      </c>
      <c r="B407" s="272">
        <v>3</v>
      </c>
      <c r="C407" s="272">
        <v>5.75</v>
      </c>
      <c r="D407" s="272">
        <v>2</v>
      </c>
      <c r="E407" s="272">
        <v>1.1755555600000001</v>
      </c>
      <c r="F407" s="272">
        <v>0.92822954000000002</v>
      </c>
      <c r="G407" s="273">
        <v>13</v>
      </c>
      <c r="H407" s="272">
        <v>3</v>
      </c>
      <c r="I407" s="272"/>
      <c r="J407" s="82"/>
      <c r="K407" s="82"/>
      <c r="L407" s="82"/>
      <c r="M407" s="82"/>
      <c r="N407" s="82"/>
      <c r="O407" s="82"/>
      <c r="P407" s="82"/>
      <c r="Q407" s="82"/>
      <c r="R407" s="82"/>
      <c r="S407" s="272"/>
      <c r="T407" s="272"/>
      <c r="U407" s="272"/>
      <c r="V407" s="272"/>
      <c r="W407" s="272"/>
      <c r="X407" s="272"/>
      <c r="Y407" s="272"/>
      <c r="Z407" s="272"/>
      <c r="AA407" s="272"/>
      <c r="AB407" s="272"/>
      <c r="AC407" s="272"/>
      <c r="AD407" s="272"/>
      <c r="AE407" s="272"/>
      <c r="AF407" s="272"/>
      <c r="AG407" s="272"/>
      <c r="AH407" s="272"/>
      <c r="AI407" s="272"/>
      <c r="AJ407" s="272"/>
      <c r="AK407" s="272"/>
      <c r="AL407" s="272"/>
      <c r="AM407" s="272"/>
      <c r="AN407" s="272"/>
      <c r="AO407" s="272"/>
      <c r="AP407" s="272"/>
      <c r="AQ407" s="272"/>
      <c r="AR407" s="272"/>
      <c r="AS407" s="272"/>
      <c r="AT407" s="272"/>
      <c r="AU407" s="272"/>
      <c r="AV407" s="272"/>
      <c r="AW407" s="272"/>
      <c r="AX407" s="272"/>
      <c r="AY407" s="272"/>
      <c r="AZ407" s="272"/>
      <c r="BA407" s="272"/>
      <c r="BB407" s="272"/>
      <c r="BC407" s="272"/>
      <c r="BD407" s="272"/>
      <c r="BE407" s="272"/>
      <c r="BF407" s="272"/>
      <c r="BG407" s="272"/>
      <c r="BH407" s="272"/>
      <c r="BI407" s="272"/>
      <c r="BJ407" s="272"/>
      <c r="BK407" s="272"/>
      <c r="BL407" s="272"/>
      <c r="BM407" s="272"/>
      <c r="BN407" s="272"/>
      <c r="BO407" s="272"/>
      <c r="BP407" s="272"/>
      <c r="BQ407" s="272"/>
      <c r="BR407" s="272"/>
      <c r="BS407" s="272"/>
      <c r="BT407" s="272"/>
      <c r="BU407" s="272"/>
      <c r="BV407" s="272"/>
      <c r="BW407" s="272"/>
      <c r="BX407" s="272"/>
      <c r="BY407" s="272"/>
      <c r="BZ407" s="272"/>
      <c r="CA407" s="272"/>
      <c r="CB407" s="272"/>
      <c r="CC407" s="272"/>
      <c r="CD407" s="272"/>
      <c r="CE407" s="272"/>
      <c r="CF407" s="272"/>
      <c r="CG407" s="272"/>
      <c r="CH407" s="272"/>
      <c r="CI407" s="272"/>
      <c r="CJ407" s="272"/>
      <c r="CK407" s="272"/>
      <c r="CL407" s="272"/>
      <c r="CM407" s="272"/>
      <c r="CN407" s="272"/>
      <c r="CO407" s="272"/>
      <c r="CP407" s="272"/>
      <c r="CQ407" s="272"/>
      <c r="CR407" s="272"/>
      <c r="CS407" s="272"/>
      <c r="CT407" s="272"/>
      <c r="CU407" s="272"/>
      <c r="CV407" s="272"/>
      <c r="CW407" s="272"/>
      <c r="CX407" s="272"/>
      <c r="CY407" s="272"/>
      <c r="CZ407" s="272"/>
      <c r="DA407" s="272"/>
      <c r="DB407" s="272"/>
      <c r="DC407" s="272"/>
      <c r="DD407" s="272"/>
      <c r="DE407" s="272"/>
      <c r="DF407" s="272"/>
      <c r="DG407" s="272"/>
      <c r="DH407" s="272"/>
      <c r="DI407" s="272"/>
      <c r="DJ407" s="272"/>
      <c r="DK407" s="272"/>
      <c r="DL407" s="272"/>
      <c r="DM407" s="272"/>
      <c r="DN407" s="272"/>
      <c r="DO407" s="272"/>
      <c r="DP407" s="272"/>
      <c r="DQ407" s="272"/>
      <c r="DR407" s="272"/>
      <c r="DS407" s="272"/>
      <c r="DT407" s="272"/>
      <c r="DU407" s="272"/>
      <c r="DV407" s="272"/>
      <c r="DW407" s="272"/>
      <c r="DX407" s="272"/>
      <c r="DY407" s="272"/>
      <c r="DZ407" s="272"/>
      <c r="EA407" s="272"/>
      <c r="EB407" s="272"/>
      <c r="EC407" s="272"/>
      <c r="ED407" s="272"/>
      <c r="EE407" s="272"/>
      <c r="EF407" s="272"/>
      <c r="EG407" s="272"/>
      <c r="EH407" s="272"/>
      <c r="EI407" s="272"/>
      <c r="EJ407" s="272"/>
      <c r="EK407" s="272"/>
      <c r="EL407" s="272"/>
      <c r="EM407" s="272"/>
      <c r="EN407" s="272"/>
      <c r="EO407" s="272"/>
      <c r="EP407" s="272"/>
      <c r="EQ407" s="272"/>
      <c r="ER407" s="272"/>
      <c r="ES407" s="272"/>
      <c r="ET407" s="272"/>
      <c r="EU407" s="272"/>
      <c r="EV407" s="272"/>
      <c r="EW407" s="272"/>
      <c r="EX407" s="272"/>
      <c r="EY407" s="272"/>
      <c r="EZ407" s="272"/>
      <c r="FA407" s="272"/>
      <c r="FB407" s="272"/>
      <c r="FC407" s="272"/>
      <c r="FD407" s="272"/>
      <c r="FE407" s="272"/>
      <c r="FF407" s="272"/>
      <c r="FG407" s="272"/>
      <c r="FH407" s="272"/>
      <c r="FI407" s="272"/>
      <c r="FJ407" s="272"/>
      <c r="FK407" s="272"/>
      <c r="FL407" s="272"/>
      <c r="FM407" s="272"/>
      <c r="FN407" s="272"/>
      <c r="FO407" s="272"/>
      <c r="FP407" s="272"/>
      <c r="FQ407" s="272"/>
      <c r="FR407" s="272"/>
      <c r="FS407" s="272"/>
      <c r="FT407" s="272"/>
      <c r="FU407" s="272"/>
      <c r="FV407" s="272"/>
      <c r="FW407" s="272"/>
      <c r="FX407" s="272"/>
      <c r="FY407" s="272"/>
      <c r="FZ407" s="272"/>
      <c r="GA407" s="272"/>
      <c r="GB407" s="272"/>
      <c r="GC407" s="272"/>
      <c r="GD407" s="272"/>
      <c r="GE407" s="272"/>
      <c r="GF407" s="272"/>
      <c r="GG407" s="272"/>
      <c r="GH407" s="272"/>
      <c r="GI407" s="272"/>
      <c r="GJ407" s="272"/>
      <c r="GK407" s="272"/>
      <c r="GL407" s="272"/>
      <c r="GM407" s="272"/>
      <c r="GN407" s="272"/>
      <c r="GO407" s="272"/>
      <c r="GP407" s="272"/>
      <c r="GQ407" s="272"/>
      <c r="GR407" s="272"/>
      <c r="GS407" s="272"/>
      <c r="GT407" s="272"/>
      <c r="GU407" s="272"/>
      <c r="GV407" s="272"/>
      <c r="GW407" s="272"/>
      <c r="GX407" s="272"/>
      <c r="GY407" s="272"/>
      <c r="GZ407" s="272"/>
      <c r="HA407" s="272"/>
      <c r="HB407" s="272"/>
      <c r="HC407" s="272"/>
      <c r="HD407" s="272"/>
      <c r="HE407" s="272"/>
      <c r="HF407" s="272"/>
      <c r="HG407" s="272"/>
      <c r="HH407" s="272"/>
      <c r="HI407" s="272"/>
      <c r="HJ407" s="272"/>
      <c r="HK407" s="272"/>
      <c r="HL407" s="272"/>
      <c r="HM407" s="272"/>
      <c r="HN407" s="272"/>
      <c r="HO407" s="272"/>
      <c r="HP407" s="272"/>
      <c r="HQ407" s="272"/>
      <c r="HR407" s="272"/>
      <c r="HS407" s="272"/>
      <c r="HT407" s="272"/>
      <c r="HU407" s="272"/>
      <c r="HV407" s="272"/>
      <c r="HW407" s="272"/>
      <c r="HX407" s="272"/>
      <c r="HY407" s="272"/>
      <c r="HZ407" s="272"/>
      <c r="IA407" s="272"/>
      <c r="IB407" s="272"/>
      <c r="IC407" s="272"/>
      <c r="ID407" s="272"/>
      <c r="IE407" s="272"/>
      <c r="IF407" s="272"/>
      <c r="IG407" s="272"/>
      <c r="IH407" s="272"/>
      <c r="II407" s="272"/>
      <c r="IJ407" s="272"/>
      <c r="IK407" s="272"/>
      <c r="IL407" s="272"/>
      <c r="IM407" s="272"/>
      <c r="IN407" s="272"/>
      <c r="IO407" s="272"/>
      <c r="IP407" s="272"/>
      <c r="IQ407" s="272"/>
      <c r="IR407" s="272"/>
      <c r="IS407" s="272"/>
      <c r="IT407" s="272"/>
      <c r="IU407" s="272"/>
      <c r="IV407" s="272"/>
    </row>
    <row r="408" spans="1:256" s="251" customFormat="1">
      <c r="A408" s="82" t="s">
        <v>538</v>
      </c>
      <c r="B408" s="63">
        <v>2.71</v>
      </c>
      <c r="C408" s="63">
        <v>2.71</v>
      </c>
      <c r="D408" s="63">
        <v>1</v>
      </c>
      <c r="E408" s="63">
        <v>1.02</v>
      </c>
      <c r="F408" s="63" t="s">
        <v>18</v>
      </c>
      <c r="G408" s="63">
        <v>5</v>
      </c>
      <c r="H408" s="82">
        <v>3</v>
      </c>
      <c r="I408" s="82"/>
      <c r="J408" s="254"/>
      <c r="K408" s="254"/>
      <c r="L408" s="254"/>
      <c r="M408" s="254"/>
      <c r="N408" s="254"/>
      <c r="O408" s="254"/>
      <c r="P408" s="254"/>
      <c r="Q408" s="254"/>
      <c r="R408" s="254"/>
      <c r="S408" s="82"/>
      <c r="T408" s="82"/>
      <c r="U408" s="82"/>
      <c r="V408" s="82"/>
      <c r="W408" s="82"/>
      <c r="X408" s="82"/>
      <c r="Y408" s="82"/>
      <c r="Z408" s="82"/>
      <c r="AA408" s="82"/>
      <c r="AB408" s="82"/>
      <c r="AC408" s="82"/>
      <c r="AD408" s="82"/>
      <c r="AE408" s="82"/>
      <c r="AF408" s="82"/>
      <c r="AG408" s="82"/>
      <c r="AH408" s="82"/>
      <c r="AI408" s="82"/>
      <c r="AJ408" s="82"/>
      <c r="AK408" s="82"/>
      <c r="AL408" s="82"/>
      <c r="AM408" s="82"/>
      <c r="AN408" s="82"/>
      <c r="AO408" s="82"/>
      <c r="AP408" s="82"/>
      <c r="AQ408" s="82"/>
      <c r="AR408" s="82"/>
      <c r="AS408" s="82"/>
      <c r="AT408" s="82"/>
      <c r="AU408" s="82"/>
      <c r="AV408" s="82"/>
      <c r="AW408" s="82"/>
      <c r="AX408" s="82"/>
      <c r="AY408" s="82"/>
      <c r="AZ408" s="82"/>
      <c r="BA408" s="82"/>
      <c r="BB408" s="82"/>
      <c r="BC408" s="82"/>
      <c r="BD408" s="82"/>
      <c r="BE408" s="82"/>
      <c r="BF408" s="82"/>
      <c r="BG408" s="82"/>
      <c r="BH408" s="82"/>
      <c r="BI408" s="82"/>
      <c r="BJ408" s="82"/>
      <c r="BK408" s="82"/>
      <c r="BL408" s="82"/>
      <c r="BM408" s="82"/>
      <c r="BN408" s="82"/>
      <c r="BO408" s="82"/>
      <c r="BP408" s="82"/>
      <c r="BQ408" s="82"/>
      <c r="BR408" s="82"/>
      <c r="BS408" s="82"/>
      <c r="BT408" s="82"/>
      <c r="BU408" s="82"/>
      <c r="BV408" s="82"/>
      <c r="BW408" s="82"/>
      <c r="BX408" s="82"/>
      <c r="BY408" s="82"/>
      <c r="BZ408" s="82"/>
      <c r="CA408" s="82"/>
      <c r="CB408" s="82"/>
      <c r="CC408" s="82"/>
      <c r="CD408" s="82"/>
      <c r="CE408" s="82"/>
      <c r="CF408" s="82"/>
      <c r="CG408" s="82"/>
      <c r="CH408" s="82"/>
      <c r="CI408" s="82"/>
      <c r="CJ408" s="82"/>
      <c r="CK408" s="82"/>
      <c r="CL408" s="82"/>
      <c r="CM408" s="82"/>
      <c r="CN408" s="82"/>
      <c r="CO408" s="82"/>
      <c r="CP408" s="82"/>
      <c r="CQ408" s="82"/>
      <c r="CR408" s="82"/>
      <c r="CS408" s="82"/>
      <c r="CT408" s="82"/>
      <c r="CU408" s="82"/>
      <c r="CV408" s="82"/>
      <c r="CW408" s="82"/>
      <c r="CX408" s="82"/>
      <c r="CY408" s="82"/>
      <c r="CZ408" s="82"/>
      <c r="DA408" s="82"/>
      <c r="DB408" s="82"/>
      <c r="DC408" s="82"/>
      <c r="DD408" s="82"/>
      <c r="DE408" s="82"/>
      <c r="DF408" s="82"/>
      <c r="DG408" s="82"/>
      <c r="DH408" s="82"/>
      <c r="DI408" s="82"/>
      <c r="DJ408" s="82"/>
      <c r="DK408" s="82"/>
      <c r="DL408" s="82"/>
      <c r="DM408" s="82"/>
      <c r="DN408" s="82"/>
      <c r="DO408" s="82"/>
      <c r="DP408" s="82"/>
      <c r="DQ408" s="82"/>
      <c r="DR408" s="82"/>
      <c r="DS408" s="82"/>
      <c r="DT408" s="82"/>
      <c r="DU408" s="82"/>
      <c r="DV408" s="82"/>
      <c r="DW408" s="82"/>
      <c r="DX408" s="82"/>
      <c r="DY408" s="82"/>
      <c r="DZ408" s="82"/>
      <c r="EA408" s="82"/>
      <c r="EB408" s="82"/>
      <c r="EC408" s="82"/>
      <c r="ED408" s="82"/>
      <c r="EE408" s="82"/>
      <c r="EF408" s="82"/>
      <c r="EG408" s="82"/>
      <c r="EH408" s="82"/>
      <c r="EI408" s="82"/>
      <c r="EJ408" s="82"/>
      <c r="EK408" s="82"/>
      <c r="EL408" s="82"/>
      <c r="EM408" s="82"/>
      <c r="EN408" s="82"/>
      <c r="EO408" s="82"/>
      <c r="EP408" s="82"/>
      <c r="EQ408" s="82"/>
      <c r="ER408" s="82"/>
      <c r="ES408" s="82"/>
      <c r="ET408" s="82"/>
      <c r="EU408" s="82"/>
      <c r="EV408" s="82"/>
      <c r="EW408" s="82"/>
      <c r="EX408" s="82"/>
      <c r="EY408" s="82"/>
      <c r="EZ408" s="82"/>
      <c r="FA408" s="82"/>
      <c r="FB408" s="82"/>
      <c r="FC408" s="82"/>
      <c r="FD408" s="82"/>
      <c r="FE408" s="82"/>
      <c r="FF408" s="82"/>
      <c r="FG408" s="82"/>
      <c r="FH408" s="82"/>
      <c r="FI408" s="82"/>
      <c r="FJ408" s="82"/>
      <c r="FK408" s="82"/>
      <c r="FL408" s="82"/>
      <c r="FM408" s="82"/>
      <c r="FN408" s="82"/>
      <c r="FO408" s="82"/>
      <c r="FP408" s="82"/>
      <c r="FQ408" s="82"/>
      <c r="FR408" s="82"/>
      <c r="FS408" s="82"/>
      <c r="FT408" s="82"/>
      <c r="FU408" s="82"/>
      <c r="FV408" s="82"/>
      <c r="FW408" s="82"/>
      <c r="FX408" s="82"/>
      <c r="FY408" s="82"/>
      <c r="FZ408" s="82"/>
      <c r="GA408" s="82"/>
      <c r="GB408" s="82"/>
      <c r="GC408" s="82"/>
      <c r="GD408" s="82"/>
      <c r="GE408" s="82"/>
      <c r="GF408" s="82"/>
      <c r="GG408" s="82"/>
      <c r="GH408" s="82"/>
      <c r="GI408" s="82"/>
      <c r="GJ408" s="82"/>
      <c r="GK408" s="82"/>
      <c r="GL408" s="82"/>
      <c r="GM408" s="82"/>
      <c r="GN408" s="82"/>
      <c r="GO408" s="82"/>
      <c r="GP408" s="82"/>
      <c r="GQ408" s="82"/>
      <c r="GR408" s="82"/>
      <c r="GS408" s="82"/>
      <c r="GT408" s="82"/>
      <c r="GU408" s="82"/>
      <c r="GV408" s="82"/>
      <c r="GW408" s="82"/>
      <c r="GX408" s="82"/>
      <c r="GY408" s="82"/>
      <c r="GZ408" s="82"/>
      <c r="HA408" s="82"/>
      <c r="HB408" s="82"/>
      <c r="HC408" s="82"/>
      <c r="HD408" s="82"/>
      <c r="HE408" s="82"/>
      <c r="HF408" s="82"/>
      <c r="HG408" s="82"/>
      <c r="HH408" s="82"/>
      <c r="HI408" s="82"/>
      <c r="HJ408" s="82"/>
      <c r="HK408" s="82"/>
      <c r="HL408" s="82"/>
      <c r="HM408" s="82"/>
      <c r="HN408" s="82"/>
      <c r="HO408" s="82"/>
      <c r="HP408" s="82"/>
      <c r="HQ408" s="82"/>
      <c r="HR408" s="82"/>
      <c r="HS408" s="82"/>
      <c r="HT408" s="82"/>
      <c r="HU408" s="82"/>
      <c r="HV408" s="82"/>
      <c r="HW408" s="82"/>
      <c r="HX408" s="82"/>
      <c r="HY408" s="82"/>
      <c r="HZ408" s="82"/>
      <c r="IA408" s="82"/>
      <c r="IB408" s="82"/>
      <c r="IC408" s="82"/>
      <c r="ID408" s="82"/>
      <c r="IE408" s="82"/>
      <c r="IF408" s="82"/>
      <c r="IG408" s="82"/>
      <c r="IH408" s="82"/>
      <c r="II408" s="82"/>
      <c r="IJ408" s="82"/>
      <c r="IK408" s="82"/>
      <c r="IL408" s="82"/>
      <c r="IM408" s="82"/>
      <c r="IN408" s="82"/>
      <c r="IO408" s="82"/>
      <c r="IP408" s="82"/>
      <c r="IQ408" s="82"/>
      <c r="IR408" s="82"/>
      <c r="IS408" s="82"/>
      <c r="IT408" s="82"/>
      <c r="IU408" s="82"/>
      <c r="IV408" s="82"/>
    </row>
    <row r="409" spans="1:256" s="251" customFormat="1">
      <c r="A409" s="252" t="s">
        <v>448</v>
      </c>
      <c r="B409" s="251">
        <v>2.4500000000000002</v>
      </c>
      <c r="C409" s="251">
        <v>2.8</v>
      </c>
      <c r="D409" s="251">
        <v>1</v>
      </c>
      <c r="E409" s="251">
        <v>1</v>
      </c>
      <c r="F409" s="251" t="s">
        <v>18</v>
      </c>
      <c r="G409" s="251">
        <v>3</v>
      </c>
      <c r="H409" s="252">
        <v>2</v>
      </c>
      <c r="I409" s="252"/>
      <c r="J409" s="253"/>
      <c r="K409" s="253"/>
      <c r="L409" s="253"/>
      <c r="M409" s="253"/>
      <c r="N409" s="253"/>
      <c r="O409" s="253"/>
      <c r="P409" s="253"/>
      <c r="Q409" s="253"/>
      <c r="R409" s="253"/>
      <c r="S409" s="252"/>
      <c r="T409" s="252"/>
      <c r="U409" s="252"/>
      <c r="V409" s="252"/>
      <c r="W409" s="252"/>
      <c r="X409" s="252"/>
      <c r="Y409" s="252"/>
      <c r="Z409" s="252"/>
      <c r="AA409" s="252"/>
      <c r="AB409" s="252"/>
      <c r="AC409" s="252"/>
      <c r="AD409" s="252"/>
      <c r="AE409" s="252"/>
      <c r="AF409" s="252"/>
      <c r="AG409" s="252"/>
      <c r="AH409" s="252"/>
      <c r="AI409" s="252"/>
      <c r="AJ409" s="252"/>
      <c r="AK409" s="252"/>
      <c r="AL409" s="252"/>
      <c r="AM409" s="252"/>
      <c r="AN409" s="252"/>
      <c r="AO409" s="252"/>
      <c r="AP409" s="252"/>
      <c r="AQ409" s="252"/>
      <c r="AR409" s="252"/>
      <c r="AS409" s="252"/>
      <c r="AT409" s="252"/>
      <c r="AU409" s="252"/>
      <c r="AV409" s="252"/>
      <c r="AW409" s="252"/>
      <c r="AX409" s="252"/>
      <c r="AY409" s="252"/>
      <c r="AZ409" s="252"/>
      <c r="BA409" s="252"/>
      <c r="BB409" s="252"/>
      <c r="BC409" s="252"/>
      <c r="BD409" s="252"/>
      <c r="BE409" s="252"/>
      <c r="BF409" s="252"/>
      <c r="BG409" s="252"/>
      <c r="BH409" s="252"/>
      <c r="BI409" s="252"/>
      <c r="BJ409" s="252"/>
      <c r="BK409" s="252"/>
      <c r="BL409" s="252"/>
      <c r="BM409" s="252"/>
      <c r="BN409" s="252"/>
      <c r="BO409" s="252"/>
      <c r="BP409" s="252"/>
      <c r="BQ409" s="252"/>
      <c r="BR409" s="252"/>
      <c r="BS409" s="252"/>
      <c r="BT409" s="252"/>
      <c r="BU409" s="252"/>
      <c r="BV409" s="252"/>
      <c r="BW409" s="252"/>
      <c r="BX409" s="252"/>
      <c r="BY409" s="252"/>
      <c r="BZ409" s="252"/>
      <c r="CA409" s="252"/>
      <c r="CB409" s="252"/>
      <c r="CC409" s="252"/>
      <c r="CD409" s="252"/>
      <c r="CE409" s="252"/>
      <c r="CF409" s="252"/>
      <c r="CG409" s="252"/>
      <c r="CH409" s="252"/>
      <c r="CI409" s="252"/>
      <c r="CJ409" s="252"/>
      <c r="CK409" s="252"/>
      <c r="CL409" s="252"/>
      <c r="CM409" s="252"/>
      <c r="CN409" s="252"/>
      <c r="CO409" s="252"/>
      <c r="CP409" s="252"/>
      <c r="CQ409" s="252"/>
      <c r="CR409" s="252"/>
      <c r="CS409" s="252"/>
      <c r="CT409" s="252"/>
      <c r="CU409" s="252"/>
      <c r="CV409" s="252"/>
      <c r="CW409" s="252"/>
      <c r="CX409" s="252"/>
      <c r="CY409" s="252"/>
      <c r="CZ409" s="252"/>
      <c r="DA409" s="252"/>
      <c r="DB409" s="252"/>
      <c r="DC409" s="252"/>
      <c r="DD409" s="252"/>
      <c r="DE409" s="252"/>
      <c r="DF409" s="252"/>
      <c r="DG409" s="252"/>
      <c r="DH409" s="252"/>
      <c r="DI409" s="252"/>
      <c r="DJ409" s="252"/>
      <c r="DK409" s="252"/>
      <c r="DL409" s="252"/>
      <c r="DM409" s="252"/>
      <c r="DN409" s="252"/>
      <c r="DO409" s="252"/>
      <c r="DP409" s="252"/>
      <c r="DQ409" s="252"/>
      <c r="DR409" s="252"/>
      <c r="DS409" s="252"/>
      <c r="DT409" s="252"/>
      <c r="DU409" s="252"/>
      <c r="DV409" s="252"/>
      <c r="DW409" s="252"/>
      <c r="DX409" s="252"/>
      <c r="DY409" s="252"/>
      <c r="DZ409" s="252"/>
      <c r="EA409" s="252"/>
      <c r="EB409" s="252"/>
      <c r="EC409" s="252"/>
      <c r="ED409" s="252"/>
      <c r="EE409" s="252"/>
      <c r="EF409" s="252"/>
      <c r="EG409" s="252"/>
      <c r="EH409" s="252"/>
      <c r="EI409" s="252"/>
      <c r="EJ409" s="252"/>
      <c r="EK409" s="252"/>
      <c r="EL409" s="252"/>
      <c r="EM409" s="252"/>
      <c r="EN409" s="252"/>
      <c r="EO409" s="252"/>
      <c r="EP409" s="252"/>
      <c r="EQ409" s="252"/>
      <c r="ER409" s="252"/>
      <c r="ES409" s="252"/>
      <c r="ET409" s="252"/>
      <c r="EU409" s="252"/>
      <c r="EV409" s="252"/>
      <c r="EW409" s="252"/>
      <c r="EX409" s="252"/>
      <c r="EY409" s="252"/>
      <c r="EZ409" s="252"/>
      <c r="FA409" s="252"/>
      <c r="FB409" s="252"/>
      <c r="FC409" s="252"/>
      <c r="FD409" s="252"/>
      <c r="FE409" s="252"/>
      <c r="FF409" s="252"/>
      <c r="FG409" s="252"/>
      <c r="FH409" s="252"/>
      <c r="FI409" s="252"/>
      <c r="FJ409" s="252"/>
      <c r="FK409" s="252"/>
      <c r="FL409" s="252"/>
      <c r="FM409" s="252"/>
      <c r="FN409" s="252"/>
      <c r="FO409" s="252"/>
      <c r="FP409" s="252"/>
      <c r="FQ409" s="252"/>
      <c r="FR409" s="252"/>
      <c r="FS409" s="252"/>
      <c r="FT409" s="252"/>
      <c r="FU409" s="252"/>
      <c r="FV409" s="252"/>
      <c r="FW409" s="252"/>
      <c r="FX409" s="252"/>
      <c r="FY409" s="252"/>
      <c r="FZ409" s="252"/>
      <c r="GA409" s="252"/>
      <c r="GB409" s="252"/>
      <c r="GC409" s="252"/>
      <c r="GD409" s="252"/>
      <c r="GE409" s="252"/>
      <c r="GF409" s="252"/>
      <c r="GG409" s="252"/>
      <c r="GH409" s="252"/>
      <c r="GI409" s="252"/>
      <c r="GJ409" s="252"/>
      <c r="GK409" s="252"/>
      <c r="GL409" s="252"/>
      <c r="GM409" s="252"/>
      <c r="GN409" s="252"/>
      <c r="GO409" s="252"/>
      <c r="GP409" s="252"/>
      <c r="GQ409" s="252"/>
      <c r="GR409" s="252"/>
      <c r="GS409" s="252"/>
      <c r="GT409" s="252"/>
      <c r="GU409" s="252"/>
      <c r="GV409" s="252"/>
      <c r="GW409" s="252"/>
      <c r="GX409" s="252"/>
      <c r="GY409" s="252"/>
      <c r="GZ409" s="252"/>
      <c r="HA409" s="252"/>
      <c r="HB409" s="252"/>
      <c r="HC409" s="252"/>
      <c r="HD409" s="252"/>
      <c r="HE409" s="252"/>
      <c r="HF409" s="252"/>
      <c r="HG409" s="252"/>
      <c r="HH409" s="252"/>
      <c r="HI409" s="252"/>
      <c r="HJ409" s="252"/>
      <c r="HK409" s="252"/>
      <c r="HL409" s="252"/>
      <c r="HM409" s="252"/>
      <c r="HN409" s="252"/>
      <c r="HO409" s="252"/>
      <c r="HP409" s="252"/>
      <c r="HQ409" s="252"/>
      <c r="HR409" s="252"/>
      <c r="HS409" s="252"/>
      <c r="HT409" s="252"/>
      <c r="HU409" s="252"/>
      <c r="HV409" s="252"/>
      <c r="HW409" s="252"/>
      <c r="HX409" s="252"/>
      <c r="HY409" s="252"/>
      <c r="HZ409" s="252"/>
      <c r="IA409" s="252"/>
      <c r="IB409" s="252"/>
      <c r="IC409" s="252"/>
      <c r="ID409" s="252"/>
      <c r="IE409" s="252"/>
      <c r="IF409" s="252"/>
      <c r="IG409" s="252"/>
      <c r="IH409" s="252"/>
      <c r="II409" s="252"/>
      <c r="IJ409" s="252"/>
      <c r="IK409" s="252"/>
      <c r="IL409" s="252"/>
      <c r="IM409" s="252"/>
      <c r="IN409" s="252"/>
      <c r="IO409" s="252"/>
      <c r="IP409" s="252"/>
      <c r="IQ409" s="252"/>
      <c r="IR409" s="252"/>
      <c r="IS409" s="252"/>
      <c r="IT409" s="252"/>
      <c r="IU409" s="252"/>
      <c r="IV409" s="252"/>
    </row>
    <row r="410" spans="1:256" s="251" customFormat="1">
      <c r="A410" s="253" t="s">
        <v>448</v>
      </c>
      <c r="B410" s="251" t="s">
        <v>170</v>
      </c>
      <c r="C410" s="251" t="s">
        <v>170</v>
      </c>
      <c r="D410" s="251">
        <v>1</v>
      </c>
      <c r="E410" s="251">
        <v>1</v>
      </c>
      <c r="F410" s="251" t="s">
        <v>18</v>
      </c>
      <c r="G410" s="251">
        <v>3</v>
      </c>
      <c r="H410" s="253">
        <v>3</v>
      </c>
      <c r="I410" s="253"/>
      <c r="J410" s="246"/>
      <c r="K410" s="246"/>
      <c r="L410" s="246"/>
      <c r="M410" s="246"/>
      <c r="N410" s="246"/>
      <c r="O410" s="246"/>
      <c r="P410" s="246"/>
      <c r="Q410" s="246"/>
      <c r="R410" s="246"/>
      <c r="S410" s="253"/>
      <c r="T410" s="253"/>
      <c r="U410" s="253"/>
      <c r="V410" s="253"/>
      <c r="W410" s="253"/>
      <c r="X410" s="253"/>
      <c r="Y410" s="253"/>
      <c r="Z410" s="253"/>
      <c r="AA410" s="253"/>
      <c r="AB410" s="253"/>
      <c r="AC410" s="253"/>
      <c r="AD410" s="253"/>
      <c r="AE410" s="253"/>
      <c r="AF410" s="253"/>
      <c r="AG410" s="253"/>
      <c r="AH410" s="253"/>
      <c r="AI410" s="253"/>
      <c r="AJ410" s="253"/>
      <c r="AK410" s="253"/>
      <c r="AL410" s="253"/>
      <c r="AM410" s="253"/>
      <c r="AN410" s="253"/>
      <c r="AO410" s="253"/>
      <c r="AP410" s="253"/>
      <c r="AQ410" s="253"/>
      <c r="AR410" s="253"/>
      <c r="AS410" s="253"/>
      <c r="AT410" s="253"/>
      <c r="AU410" s="253"/>
      <c r="AV410" s="253"/>
      <c r="AW410" s="253"/>
      <c r="AX410" s="253"/>
      <c r="AY410" s="253"/>
      <c r="AZ410" s="253"/>
      <c r="BA410" s="253"/>
      <c r="BB410" s="253"/>
      <c r="BC410" s="253"/>
      <c r="BD410" s="253"/>
      <c r="BE410" s="253"/>
      <c r="BF410" s="253"/>
      <c r="BG410" s="253"/>
      <c r="BH410" s="253"/>
      <c r="BI410" s="253"/>
      <c r="BJ410" s="253"/>
      <c r="BK410" s="253"/>
      <c r="BL410" s="253"/>
      <c r="BM410" s="253"/>
      <c r="BN410" s="253"/>
      <c r="BO410" s="253"/>
      <c r="BP410" s="253"/>
      <c r="BQ410" s="253"/>
      <c r="BR410" s="253"/>
      <c r="BS410" s="253"/>
      <c r="BT410" s="253"/>
      <c r="BU410" s="253"/>
      <c r="BV410" s="253"/>
      <c r="BW410" s="253"/>
      <c r="BX410" s="253"/>
      <c r="BY410" s="253"/>
      <c r="BZ410" s="253"/>
      <c r="CA410" s="253"/>
      <c r="CB410" s="253"/>
      <c r="CC410" s="253"/>
      <c r="CD410" s="253"/>
      <c r="CE410" s="253"/>
      <c r="CF410" s="253"/>
      <c r="CG410" s="253"/>
      <c r="CH410" s="253"/>
      <c r="CI410" s="253"/>
      <c r="CJ410" s="253"/>
      <c r="CK410" s="253"/>
      <c r="CL410" s="253"/>
      <c r="CM410" s="253"/>
      <c r="CN410" s="253"/>
      <c r="CO410" s="253"/>
      <c r="CP410" s="253"/>
      <c r="CQ410" s="253"/>
      <c r="CR410" s="253"/>
      <c r="CS410" s="253"/>
      <c r="CT410" s="253"/>
      <c r="CU410" s="253"/>
      <c r="CV410" s="253"/>
      <c r="CW410" s="253"/>
      <c r="CX410" s="253"/>
      <c r="CY410" s="253"/>
      <c r="CZ410" s="253"/>
      <c r="DA410" s="253"/>
      <c r="DB410" s="253"/>
      <c r="DC410" s="253"/>
      <c r="DD410" s="253"/>
      <c r="DE410" s="253"/>
      <c r="DF410" s="253"/>
      <c r="DG410" s="253"/>
      <c r="DH410" s="253"/>
      <c r="DI410" s="253"/>
      <c r="DJ410" s="253"/>
      <c r="DK410" s="253"/>
      <c r="DL410" s="253"/>
      <c r="DM410" s="253"/>
      <c r="DN410" s="253"/>
      <c r="DO410" s="253"/>
      <c r="DP410" s="253"/>
      <c r="DQ410" s="253"/>
      <c r="DR410" s="253"/>
      <c r="DS410" s="253"/>
      <c r="DT410" s="253"/>
      <c r="DU410" s="253"/>
      <c r="DV410" s="253"/>
      <c r="DW410" s="253"/>
      <c r="DX410" s="253"/>
      <c r="DY410" s="253"/>
      <c r="DZ410" s="253"/>
      <c r="EA410" s="253"/>
      <c r="EB410" s="253"/>
      <c r="EC410" s="253"/>
      <c r="ED410" s="253"/>
      <c r="EE410" s="253"/>
      <c r="EF410" s="253"/>
      <c r="EG410" s="253"/>
      <c r="EH410" s="253"/>
      <c r="EI410" s="253"/>
      <c r="EJ410" s="253"/>
      <c r="EK410" s="253"/>
      <c r="EL410" s="253"/>
      <c r="EM410" s="253"/>
      <c r="EN410" s="253"/>
      <c r="EO410" s="253"/>
      <c r="EP410" s="253"/>
      <c r="EQ410" s="253"/>
      <c r="ER410" s="253"/>
      <c r="ES410" s="253"/>
      <c r="ET410" s="253"/>
      <c r="EU410" s="253"/>
      <c r="EV410" s="253"/>
      <c r="EW410" s="253"/>
      <c r="EX410" s="253"/>
      <c r="EY410" s="253"/>
      <c r="EZ410" s="253"/>
      <c r="FA410" s="253"/>
      <c r="FB410" s="253"/>
      <c r="FC410" s="253"/>
      <c r="FD410" s="253"/>
      <c r="FE410" s="253"/>
      <c r="FF410" s="253"/>
      <c r="FG410" s="253"/>
      <c r="FH410" s="253"/>
      <c r="FI410" s="253"/>
      <c r="FJ410" s="253"/>
      <c r="FK410" s="253"/>
      <c r="FL410" s="253"/>
      <c r="FM410" s="253"/>
      <c r="FN410" s="253"/>
      <c r="FO410" s="253"/>
      <c r="FP410" s="253"/>
      <c r="FQ410" s="253"/>
      <c r="FR410" s="253"/>
      <c r="FS410" s="253"/>
      <c r="FT410" s="253"/>
      <c r="FU410" s="253"/>
      <c r="FV410" s="253"/>
      <c r="FW410" s="253"/>
      <c r="FX410" s="253"/>
      <c r="FY410" s="253"/>
      <c r="FZ410" s="253"/>
      <c r="GA410" s="253"/>
      <c r="GB410" s="253"/>
      <c r="GC410" s="253"/>
      <c r="GD410" s="253"/>
      <c r="GE410" s="253"/>
      <c r="GF410" s="253"/>
      <c r="GG410" s="253"/>
      <c r="GH410" s="253"/>
      <c r="GI410" s="253"/>
      <c r="GJ410" s="253"/>
      <c r="GK410" s="253"/>
      <c r="GL410" s="253"/>
      <c r="GM410" s="253"/>
      <c r="GN410" s="253"/>
      <c r="GO410" s="253"/>
      <c r="GP410" s="253"/>
      <c r="GQ410" s="253"/>
      <c r="GR410" s="253"/>
      <c r="GS410" s="253"/>
      <c r="GT410" s="253"/>
      <c r="GU410" s="253"/>
      <c r="GV410" s="253"/>
      <c r="GW410" s="253"/>
      <c r="GX410" s="253"/>
      <c r="GY410" s="253"/>
      <c r="GZ410" s="253"/>
      <c r="HA410" s="253"/>
      <c r="HB410" s="253"/>
      <c r="HC410" s="253"/>
      <c r="HD410" s="253"/>
      <c r="HE410" s="253"/>
      <c r="HF410" s="253"/>
      <c r="HG410" s="253"/>
      <c r="HH410" s="253"/>
      <c r="HI410" s="253"/>
      <c r="HJ410" s="253"/>
      <c r="HK410" s="253"/>
      <c r="HL410" s="253"/>
      <c r="HM410" s="253"/>
      <c r="HN410" s="253"/>
      <c r="HO410" s="253"/>
      <c r="HP410" s="253"/>
      <c r="HQ410" s="253"/>
      <c r="HR410" s="253"/>
      <c r="HS410" s="253"/>
      <c r="HT410" s="253"/>
      <c r="HU410" s="253"/>
      <c r="HV410" s="253"/>
      <c r="HW410" s="253"/>
      <c r="HX410" s="253"/>
      <c r="HY410" s="253"/>
      <c r="HZ410" s="253"/>
      <c r="IA410" s="253"/>
      <c r="IB410" s="253"/>
      <c r="IC410" s="253"/>
      <c r="ID410" s="253"/>
      <c r="IE410" s="253"/>
      <c r="IF410" s="253"/>
      <c r="IG410" s="253"/>
      <c r="IH410" s="253"/>
      <c r="II410" s="253"/>
      <c r="IJ410" s="253"/>
      <c r="IK410" s="253"/>
      <c r="IL410" s="253"/>
      <c r="IM410" s="253"/>
      <c r="IN410" s="253"/>
      <c r="IO410" s="253"/>
      <c r="IP410" s="253"/>
      <c r="IQ410" s="253"/>
      <c r="IR410" s="253"/>
      <c r="IS410" s="253"/>
      <c r="IT410" s="253"/>
      <c r="IU410" s="253"/>
      <c r="IV410" s="253"/>
    </row>
    <row r="411" spans="1:256" s="251" customFormat="1">
      <c r="A411" s="246" t="s">
        <v>448</v>
      </c>
      <c r="B411" s="246">
        <v>3</v>
      </c>
      <c r="C411" s="246">
        <v>5</v>
      </c>
      <c r="D411" s="251">
        <v>2</v>
      </c>
      <c r="E411" s="246">
        <v>1.0222222000000001</v>
      </c>
      <c r="F411" s="246">
        <f>AVERAGE('Data by Q'!I44:I48)</f>
        <v>0.93839698842000685</v>
      </c>
      <c r="G411" s="246">
        <v>11</v>
      </c>
      <c r="H411" s="246">
        <v>7</v>
      </c>
      <c r="I411" s="246"/>
      <c r="J411" s="246"/>
      <c r="K411" s="246"/>
      <c r="L411" s="246"/>
      <c r="M411" s="246"/>
      <c r="N411" s="246"/>
      <c r="O411" s="246"/>
      <c r="P411" s="246"/>
      <c r="Q411" s="246"/>
      <c r="R411" s="246"/>
      <c r="S411" s="246"/>
      <c r="T411" s="246"/>
      <c r="U411" s="246"/>
      <c r="V411" s="246"/>
      <c r="W411" s="246"/>
      <c r="X411" s="246"/>
      <c r="Y411" s="246"/>
      <c r="Z411" s="246"/>
      <c r="AA411" s="246"/>
      <c r="AB411" s="246"/>
      <c r="AC411" s="246"/>
      <c r="AD411" s="246"/>
      <c r="AE411" s="246"/>
      <c r="AF411" s="246"/>
      <c r="AG411" s="246"/>
      <c r="AH411" s="246"/>
      <c r="AI411" s="246"/>
      <c r="AJ411" s="246"/>
      <c r="AK411" s="246"/>
      <c r="AL411" s="246"/>
      <c r="AM411" s="246"/>
      <c r="AN411" s="246"/>
      <c r="AO411" s="246"/>
      <c r="AP411" s="246"/>
      <c r="AQ411" s="246"/>
      <c r="AR411" s="246"/>
      <c r="AS411" s="246"/>
      <c r="AT411" s="246"/>
      <c r="AU411" s="246"/>
      <c r="AV411" s="246"/>
      <c r="AW411" s="246"/>
      <c r="AX411" s="246"/>
      <c r="AY411" s="246"/>
      <c r="AZ411" s="246"/>
      <c r="BA411" s="246"/>
      <c r="BB411" s="246"/>
      <c r="BC411" s="246"/>
      <c r="BD411" s="246"/>
      <c r="BE411" s="246"/>
      <c r="BF411" s="246"/>
      <c r="BG411" s="246"/>
      <c r="BH411" s="246"/>
      <c r="BI411" s="246"/>
      <c r="BJ411" s="246"/>
      <c r="BK411" s="246"/>
      <c r="BL411" s="246"/>
      <c r="BM411" s="246"/>
      <c r="BN411" s="246"/>
      <c r="BO411" s="246"/>
      <c r="BP411" s="246"/>
      <c r="BQ411" s="246"/>
      <c r="BR411" s="246"/>
      <c r="BS411" s="246"/>
      <c r="BT411" s="246"/>
      <c r="BU411" s="246"/>
      <c r="BV411" s="246"/>
      <c r="BW411" s="246"/>
      <c r="BX411" s="246"/>
      <c r="BY411" s="246"/>
      <c r="BZ411" s="246"/>
      <c r="CA411" s="246"/>
      <c r="CB411" s="246"/>
      <c r="CC411" s="246"/>
      <c r="CD411" s="246"/>
      <c r="CE411" s="246"/>
      <c r="CF411" s="246"/>
      <c r="CG411" s="246"/>
      <c r="CH411" s="246"/>
      <c r="CI411" s="246"/>
      <c r="CJ411" s="246"/>
      <c r="CK411" s="246"/>
      <c r="CL411" s="246"/>
      <c r="CM411" s="246"/>
      <c r="CN411" s="246"/>
      <c r="CO411" s="246"/>
      <c r="CP411" s="246"/>
      <c r="CQ411" s="246"/>
      <c r="CR411" s="246"/>
      <c r="CS411" s="246"/>
      <c r="CT411" s="246"/>
      <c r="CU411" s="246"/>
      <c r="CV411" s="246"/>
      <c r="CW411" s="246"/>
      <c r="CX411" s="246"/>
      <c r="CY411" s="246"/>
      <c r="CZ411" s="246"/>
      <c r="DA411" s="246"/>
      <c r="DB411" s="246"/>
      <c r="DC411" s="246"/>
      <c r="DD411" s="246"/>
      <c r="DE411" s="246"/>
      <c r="DF411" s="246"/>
      <c r="DG411" s="246"/>
      <c r="DH411" s="246"/>
      <c r="DI411" s="246"/>
      <c r="DJ411" s="246"/>
      <c r="DK411" s="246"/>
      <c r="DL411" s="246"/>
      <c r="DM411" s="246"/>
      <c r="DN411" s="246"/>
      <c r="DO411" s="246"/>
      <c r="DP411" s="246"/>
      <c r="DQ411" s="246"/>
      <c r="DR411" s="246"/>
      <c r="DS411" s="246"/>
      <c r="DT411" s="246"/>
      <c r="DU411" s="246"/>
      <c r="DV411" s="246"/>
      <c r="DW411" s="246"/>
      <c r="DX411" s="246"/>
      <c r="DY411" s="246"/>
      <c r="DZ411" s="246"/>
      <c r="EA411" s="246"/>
      <c r="EB411" s="246"/>
      <c r="EC411" s="246"/>
      <c r="ED411" s="246"/>
      <c r="EE411" s="246"/>
      <c r="EF411" s="246"/>
      <c r="EG411" s="246"/>
      <c r="EH411" s="246"/>
      <c r="EI411" s="246"/>
      <c r="EJ411" s="246"/>
      <c r="EK411" s="246"/>
      <c r="EL411" s="246"/>
      <c r="EM411" s="246"/>
      <c r="EN411" s="246"/>
      <c r="EO411" s="246"/>
      <c r="EP411" s="246"/>
      <c r="EQ411" s="246"/>
      <c r="ER411" s="246"/>
      <c r="ES411" s="246"/>
      <c r="ET411" s="246"/>
      <c r="EU411" s="246"/>
      <c r="EV411" s="246"/>
      <c r="EW411" s="246"/>
      <c r="EX411" s="246"/>
      <c r="EY411" s="246"/>
      <c r="EZ411" s="246"/>
      <c r="FA411" s="246"/>
      <c r="FB411" s="246"/>
      <c r="FC411" s="246"/>
      <c r="FD411" s="246"/>
      <c r="FE411" s="246"/>
      <c r="FF411" s="246"/>
      <c r="FG411" s="246"/>
      <c r="FH411" s="246"/>
      <c r="FI411" s="246"/>
      <c r="FJ411" s="246"/>
      <c r="FK411" s="246"/>
      <c r="FL411" s="246"/>
      <c r="FM411" s="246"/>
      <c r="FN411" s="246"/>
      <c r="FO411" s="246"/>
      <c r="FP411" s="246"/>
      <c r="FQ411" s="246"/>
      <c r="FR411" s="246"/>
      <c r="FS411" s="246"/>
      <c r="FT411" s="246"/>
      <c r="FU411" s="246"/>
      <c r="FV411" s="246"/>
      <c r="FW411" s="246"/>
      <c r="FX411" s="246"/>
      <c r="FY411" s="246"/>
      <c r="FZ411" s="246"/>
      <c r="GA411" s="246"/>
      <c r="GB411" s="246"/>
      <c r="GC411" s="246"/>
      <c r="GD411" s="246"/>
      <c r="GE411" s="246"/>
      <c r="GF411" s="246"/>
      <c r="GG411" s="246"/>
      <c r="GH411" s="246"/>
      <c r="GI411" s="246"/>
      <c r="GJ411" s="246"/>
      <c r="GK411" s="246"/>
      <c r="GL411" s="246"/>
      <c r="GM411" s="246"/>
      <c r="GN411" s="246"/>
      <c r="GO411" s="246"/>
      <c r="GP411" s="246"/>
      <c r="GQ411" s="246"/>
      <c r="GR411" s="246"/>
      <c r="GS411" s="246"/>
      <c r="GT411" s="246"/>
      <c r="GU411" s="246"/>
      <c r="GV411" s="246"/>
      <c r="GW411" s="246"/>
      <c r="GX411" s="246"/>
      <c r="GY411" s="246"/>
      <c r="GZ411" s="246"/>
      <c r="HA411" s="246"/>
      <c r="HB411" s="246"/>
      <c r="HC411" s="246"/>
      <c r="HD411" s="246"/>
      <c r="HE411" s="246"/>
      <c r="HF411" s="246"/>
      <c r="HG411" s="246"/>
      <c r="HH411" s="246"/>
      <c r="HI411" s="246"/>
      <c r="HJ411" s="246"/>
      <c r="HK411" s="246"/>
      <c r="HL411" s="246"/>
      <c r="HM411" s="246"/>
      <c r="HN411" s="246"/>
      <c r="HO411" s="246"/>
      <c r="HP411" s="246"/>
      <c r="HQ411" s="246"/>
      <c r="HR411" s="246"/>
      <c r="HS411" s="246"/>
      <c r="HT411" s="246"/>
      <c r="HU411" s="246"/>
      <c r="HV411" s="246"/>
      <c r="HW411" s="246"/>
      <c r="HX411" s="246"/>
      <c r="HY411" s="246"/>
      <c r="HZ411" s="246"/>
      <c r="IA411" s="246"/>
      <c r="IB411" s="246"/>
      <c r="IC411" s="246"/>
      <c r="ID411" s="246"/>
      <c r="IE411" s="246"/>
      <c r="IF411" s="246"/>
      <c r="IG411" s="246"/>
      <c r="IH411" s="246"/>
      <c r="II411" s="246"/>
      <c r="IJ411" s="246"/>
      <c r="IK411" s="246"/>
      <c r="IL411" s="246"/>
      <c r="IM411" s="246"/>
      <c r="IN411" s="246"/>
      <c r="IO411" s="246"/>
      <c r="IP411" s="246"/>
      <c r="IQ411" s="246"/>
      <c r="IR411" s="246"/>
      <c r="IS411" s="246"/>
      <c r="IT411" s="246"/>
      <c r="IU411" s="246"/>
      <c r="IV411" s="246"/>
    </row>
    <row r="412" spans="1:256" s="251" customFormat="1">
      <c r="A412" s="246" t="s">
        <v>448</v>
      </c>
      <c r="B412" s="251">
        <v>5.5</v>
      </c>
      <c r="C412" s="251">
        <v>7</v>
      </c>
      <c r="D412" s="251">
        <v>2</v>
      </c>
      <c r="E412" s="251">
        <v>1.708111111</v>
      </c>
      <c r="F412" s="251">
        <v>0.72607473</v>
      </c>
      <c r="G412" s="251">
        <v>11</v>
      </c>
      <c r="H412" s="246">
        <v>6</v>
      </c>
      <c r="I412" s="246"/>
      <c r="J412" s="246"/>
      <c r="K412" s="246"/>
      <c r="L412" s="246"/>
      <c r="M412" s="246"/>
      <c r="N412" s="246"/>
      <c r="O412" s="246"/>
      <c r="P412" s="246"/>
      <c r="Q412" s="246"/>
      <c r="R412" s="246"/>
      <c r="S412" s="246"/>
      <c r="T412" s="246"/>
      <c r="U412" s="246"/>
      <c r="V412" s="246"/>
      <c r="W412" s="246"/>
      <c r="X412" s="246"/>
      <c r="Y412" s="246"/>
      <c r="Z412" s="246"/>
      <c r="AA412" s="246"/>
      <c r="AB412" s="246"/>
      <c r="AC412" s="246"/>
      <c r="AD412" s="246"/>
      <c r="AE412" s="246"/>
      <c r="AF412" s="246"/>
      <c r="AG412" s="246"/>
      <c r="AH412" s="246"/>
      <c r="AI412" s="246"/>
      <c r="AJ412" s="246"/>
      <c r="AK412" s="246"/>
      <c r="AL412" s="246"/>
      <c r="AM412" s="246"/>
      <c r="AN412" s="246"/>
      <c r="AO412" s="246"/>
      <c r="AP412" s="246"/>
      <c r="AQ412" s="246"/>
      <c r="AR412" s="246"/>
      <c r="AS412" s="246"/>
      <c r="AT412" s="246"/>
      <c r="AU412" s="246"/>
      <c r="AV412" s="246"/>
      <c r="AW412" s="246"/>
      <c r="AX412" s="246"/>
      <c r="AY412" s="246"/>
      <c r="AZ412" s="246"/>
      <c r="BA412" s="246"/>
      <c r="BB412" s="246"/>
      <c r="BC412" s="246"/>
      <c r="BD412" s="246"/>
      <c r="BE412" s="246"/>
      <c r="BF412" s="246"/>
      <c r="BG412" s="246"/>
      <c r="BH412" s="246"/>
      <c r="BI412" s="246"/>
      <c r="BJ412" s="246"/>
      <c r="BK412" s="246"/>
      <c r="BL412" s="246"/>
      <c r="BM412" s="246"/>
      <c r="BN412" s="246"/>
      <c r="BO412" s="246"/>
      <c r="BP412" s="246"/>
      <c r="BQ412" s="246"/>
      <c r="BR412" s="246"/>
      <c r="BS412" s="246"/>
      <c r="BT412" s="246"/>
      <c r="BU412" s="246"/>
      <c r="BV412" s="246"/>
      <c r="BW412" s="246"/>
      <c r="BX412" s="246"/>
      <c r="BY412" s="246"/>
      <c r="BZ412" s="246"/>
      <c r="CA412" s="246"/>
      <c r="CB412" s="246"/>
      <c r="CC412" s="246"/>
      <c r="CD412" s="246"/>
      <c r="CE412" s="246"/>
      <c r="CF412" s="246"/>
      <c r="CG412" s="246"/>
      <c r="CH412" s="246"/>
      <c r="CI412" s="246"/>
      <c r="CJ412" s="246"/>
      <c r="CK412" s="246"/>
      <c r="CL412" s="246"/>
      <c r="CM412" s="246"/>
      <c r="CN412" s="246"/>
      <c r="CO412" s="246"/>
      <c r="CP412" s="246"/>
      <c r="CQ412" s="246"/>
      <c r="CR412" s="246"/>
      <c r="CS412" s="246"/>
      <c r="CT412" s="246"/>
      <c r="CU412" s="246"/>
      <c r="CV412" s="246"/>
      <c r="CW412" s="246"/>
      <c r="CX412" s="246"/>
      <c r="CY412" s="246"/>
      <c r="CZ412" s="246"/>
      <c r="DA412" s="246"/>
      <c r="DB412" s="246"/>
      <c r="DC412" s="246"/>
      <c r="DD412" s="246"/>
      <c r="DE412" s="246"/>
      <c r="DF412" s="246"/>
      <c r="DG412" s="246"/>
      <c r="DH412" s="246"/>
      <c r="DI412" s="246"/>
      <c r="DJ412" s="246"/>
      <c r="DK412" s="246"/>
      <c r="DL412" s="246"/>
      <c r="DM412" s="246"/>
      <c r="DN412" s="246"/>
      <c r="DO412" s="246"/>
      <c r="DP412" s="246"/>
      <c r="DQ412" s="246"/>
      <c r="DR412" s="246"/>
      <c r="DS412" s="246"/>
      <c r="DT412" s="246"/>
      <c r="DU412" s="246"/>
      <c r="DV412" s="246"/>
      <c r="DW412" s="246"/>
      <c r="DX412" s="246"/>
      <c r="DY412" s="246"/>
      <c r="DZ412" s="246"/>
      <c r="EA412" s="246"/>
      <c r="EB412" s="246"/>
      <c r="EC412" s="246"/>
      <c r="ED412" s="246"/>
      <c r="EE412" s="246"/>
      <c r="EF412" s="246"/>
      <c r="EG412" s="246"/>
      <c r="EH412" s="246"/>
      <c r="EI412" s="246"/>
      <c r="EJ412" s="246"/>
      <c r="EK412" s="246"/>
      <c r="EL412" s="246"/>
      <c r="EM412" s="246"/>
      <c r="EN412" s="246"/>
      <c r="EO412" s="246"/>
      <c r="EP412" s="246"/>
      <c r="EQ412" s="246"/>
      <c r="ER412" s="246"/>
      <c r="ES412" s="246"/>
      <c r="ET412" s="246"/>
      <c r="EU412" s="246"/>
      <c r="EV412" s="246"/>
      <c r="EW412" s="246"/>
      <c r="EX412" s="246"/>
      <c r="EY412" s="246"/>
      <c r="EZ412" s="246"/>
      <c r="FA412" s="246"/>
      <c r="FB412" s="246"/>
      <c r="FC412" s="246"/>
      <c r="FD412" s="246"/>
      <c r="FE412" s="246"/>
      <c r="FF412" s="246"/>
      <c r="FG412" s="246"/>
      <c r="FH412" s="246"/>
      <c r="FI412" s="246"/>
      <c r="FJ412" s="246"/>
      <c r="FK412" s="246"/>
      <c r="FL412" s="246"/>
      <c r="FM412" s="246"/>
      <c r="FN412" s="246"/>
      <c r="FO412" s="246"/>
      <c r="FP412" s="246"/>
      <c r="FQ412" s="246"/>
      <c r="FR412" s="246"/>
      <c r="FS412" s="246"/>
      <c r="FT412" s="246"/>
      <c r="FU412" s="246"/>
      <c r="FV412" s="246"/>
      <c r="FW412" s="246"/>
      <c r="FX412" s="246"/>
      <c r="FY412" s="246"/>
      <c r="FZ412" s="246"/>
      <c r="GA412" s="246"/>
      <c r="GB412" s="246"/>
      <c r="GC412" s="246"/>
      <c r="GD412" s="246"/>
      <c r="GE412" s="246"/>
      <c r="GF412" s="246"/>
      <c r="GG412" s="246"/>
      <c r="GH412" s="246"/>
      <c r="GI412" s="246"/>
      <c r="GJ412" s="246"/>
      <c r="GK412" s="246"/>
      <c r="GL412" s="246"/>
      <c r="GM412" s="246"/>
      <c r="GN412" s="246"/>
      <c r="GO412" s="246"/>
      <c r="GP412" s="246"/>
      <c r="GQ412" s="246"/>
      <c r="GR412" s="246"/>
      <c r="GS412" s="246"/>
      <c r="GT412" s="246"/>
      <c r="GU412" s="246"/>
      <c r="GV412" s="246"/>
      <c r="GW412" s="246"/>
      <c r="GX412" s="246"/>
      <c r="GY412" s="246"/>
      <c r="GZ412" s="246"/>
      <c r="HA412" s="246"/>
      <c r="HB412" s="246"/>
      <c r="HC412" s="246"/>
      <c r="HD412" s="246"/>
      <c r="HE412" s="246"/>
      <c r="HF412" s="246"/>
      <c r="HG412" s="246"/>
      <c r="HH412" s="246"/>
      <c r="HI412" s="246"/>
      <c r="HJ412" s="246"/>
      <c r="HK412" s="246"/>
      <c r="HL412" s="246"/>
      <c r="HM412" s="246"/>
      <c r="HN412" s="246"/>
      <c r="HO412" s="246"/>
      <c r="HP412" s="246"/>
      <c r="HQ412" s="246"/>
      <c r="HR412" s="246"/>
      <c r="HS412" s="246"/>
      <c r="HT412" s="246"/>
      <c r="HU412" s="246"/>
      <c r="HV412" s="246"/>
      <c r="HW412" s="246"/>
      <c r="HX412" s="246"/>
      <c r="HY412" s="246"/>
      <c r="HZ412" s="246"/>
      <c r="IA412" s="246"/>
      <c r="IB412" s="246"/>
      <c r="IC412" s="246"/>
      <c r="ID412" s="246"/>
      <c r="IE412" s="246"/>
      <c r="IF412" s="246"/>
      <c r="IG412" s="246"/>
      <c r="IH412" s="246"/>
      <c r="II412" s="246"/>
      <c r="IJ412" s="246"/>
      <c r="IK412" s="246"/>
      <c r="IL412" s="246"/>
      <c r="IM412" s="246"/>
      <c r="IN412" s="246"/>
      <c r="IO412" s="246"/>
      <c r="IP412" s="246"/>
      <c r="IQ412" s="246"/>
      <c r="IR412" s="246"/>
      <c r="IS412" s="246"/>
      <c r="IT412" s="246"/>
      <c r="IU412" s="246"/>
      <c r="IV412" s="246"/>
    </row>
    <row r="413" spans="1:256" s="251" customFormat="1">
      <c r="A413" s="246" t="s">
        <v>448</v>
      </c>
      <c r="B413" s="246">
        <v>2</v>
      </c>
      <c r="C413" s="246">
        <v>2.6</v>
      </c>
      <c r="D413" s="251">
        <v>2</v>
      </c>
      <c r="E413" s="246">
        <v>1.1499999999999999</v>
      </c>
      <c r="F413" s="251">
        <v>1.0560369691177922</v>
      </c>
      <c r="G413" s="246">
        <v>10</v>
      </c>
      <c r="H413" s="246">
        <v>7</v>
      </c>
      <c r="I413" s="246"/>
      <c r="S413" s="246"/>
      <c r="T413" s="246"/>
      <c r="U413" s="246"/>
      <c r="V413" s="246"/>
      <c r="W413" s="246"/>
      <c r="X413" s="246"/>
      <c r="Y413" s="246"/>
      <c r="Z413" s="246"/>
      <c r="AA413" s="246"/>
      <c r="AB413" s="246"/>
      <c r="AC413" s="246"/>
      <c r="AD413" s="246"/>
      <c r="AE413" s="246"/>
      <c r="AF413" s="246"/>
      <c r="AG413" s="246"/>
      <c r="AH413" s="246"/>
      <c r="AI413" s="246"/>
      <c r="AJ413" s="246"/>
      <c r="AK413" s="246"/>
      <c r="AL413" s="246"/>
      <c r="AM413" s="246"/>
      <c r="AN413" s="246"/>
      <c r="AO413" s="246"/>
      <c r="AP413" s="246"/>
      <c r="AQ413" s="246"/>
      <c r="AR413" s="246"/>
      <c r="AS413" s="246"/>
      <c r="AT413" s="246"/>
      <c r="AU413" s="246"/>
      <c r="AV413" s="246"/>
      <c r="AW413" s="246"/>
      <c r="AX413" s="246"/>
      <c r="AY413" s="246"/>
      <c r="AZ413" s="246"/>
      <c r="BA413" s="246"/>
      <c r="BB413" s="246"/>
      <c r="BC413" s="246"/>
      <c r="BD413" s="246"/>
      <c r="BE413" s="246"/>
      <c r="BF413" s="246"/>
      <c r="BG413" s="246"/>
      <c r="BH413" s="246"/>
      <c r="BI413" s="246"/>
      <c r="BJ413" s="246"/>
      <c r="BK413" s="246"/>
      <c r="BL413" s="246"/>
      <c r="BM413" s="246"/>
      <c r="BN413" s="246"/>
      <c r="BO413" s="246"/>
      <c r="BP413" s="246"/>
      <c r="BQ413" s="246"/>
      <c r="BR413" s="246"/>
      <c r="BS413" s="246"/>
      <c r="BT413" s="246"/>
      <c r="BU413" s="246"/>
      <c r="BV413" s="246"/>
      <c r="BW413" s="246"/>
      <c r="BX413" s="246"/>
      <c r="BY413" s="246"/>
      <c r="BZ413" s="246"/>
      <c r="CA413" s="246"/>
      <c r="CB413" s="246"/>
      <c r="CC413" s="246"/>
      <c r="CD413" s="246"/>
      <c r="CE413" s="246"/>
      <c r="CF413" s="246"/>
      <c r="CG413" s="246"/>
      <c r="CH413" s="246"/>
      <c r="CI413" s="246"/>
      <c r="CJ413" s="246"/>
      <c r="CK413" s="246"/>
      <c r="CL413" s="246"/>
      <c r="CM413" s="246"/>
      <c r="CN413" s="246"/>
      <c r="CO413" s="246"/>
      <c r="CP413" s="246"/>
      <c r="CQ413" s="246"/>
      <c r="CR413" s="246"/>
      <c r="CS413" s="246"/>
      <c r="CT413" s="246"/>
      <c r="CU413" s="246"/>
      <c r="CV413" s="246"/>
      <c r="CW413" s="246"/>
      <c r="CX413" s="246"/>
      <c r="CY413" s="246"/>
      <c r="CZ413" s="246"/>
      <c r="DA413" s="246"/>
      <c r="DB413" s="246"/>
      <c r="DC413" s="246"/>
      <c r="DD413" s="246"/>
      <c r="DE413" s="246"/>
      <c r="DF413" s="246"/>
      <c r="DG413" s="246"/>
      <c r="DH413" s="246"/>
      <c r="DI413" s="246"/>
      <c r="DJ413" s="246"/>
      <c r="DK413" s="246"/>
      <c r="DL413" s="246"/>
      <c r="DM413" s="246"/>
      <c r="DN413" s="246"/>
      <c r="DO413" s="246"/>
      <c r="DP413" s="246"/>
      <c r="DQ413" s="246"/>
      <c r="DR413" s="246"/>
      <c r="DS413" s="246"/>
      <c r="DT413" s="246"/>
      <c r="DU413" s="246"/>
      <c r="DV413" s="246"/>
      <c r="DW413" s="246"/>
      <c r="DX413" s="246"/>
      <c r="DY413" s="246"/>
      <c r="DZ413" s="246"/>
      <c r="EA413" s="246"/>
      <c r="EB413" s="246"/>
      <c r="EC413" s="246"/>
      <c r="ED413" s="246"/>
      <c r="EE413" s="246"/>
      <c r="EF413" s="246"/>
      <c r="EG413" s="246"/>
      <c r="EH413" s="246"/>
      <c r="EI413" s="246"/>
      <c r="EJ413" s="246"/>
      <c r="EK413" s="246"/>
      <c r="EL413" s="246"/>
      <c r="EM413" s="246"/>
      <c r="EN413" s="246"/>
      <c r="EO413" s="246"/>
      <c r="EP413" s="246"/>
      <c r="EQ413" s="246"/>
      <c r="ER413" s="246"/>
      <c r="ES413" s="246"/>
      <c r="ET413" s="246"/>
      <c r="EU413" s="246"/>
      <c r="EV413" s="246"/>
      <c r="EW413" s="246"/>
      <c r="EX413" s="246"/>
      <c r="EY413" s="246"/>
      <c r="EZ413" s="246"/>
      <c r="FA413" s="246"/>
      <c r="FB413" s="246"/>
      <c r="FC413" s="246"/>
      <c r="FD413" s="246"/>
      <c r="FE413" s="246"/>
      <c r="FF413" s="246"/>
      <c r="FG413" s="246"/>
      <c r="FH413" s="246"/>
      <c r="FI413" s="246"/>
      <c r="FJ413" s="246"/>
      <c r="FK413" s="246"/>
      <c r="FL413" s="246"/>
      <c r="FM413" s="246"/>
      <c r="FN413" s="246"/>
      <c r="FO413" s="246"/>
      <c r="FP413" s="246"/>
      <c r="FQ413" s="246"/>
      <c r="FR413" s="246"/>
      <c r="FS413" s="246"/>
      <c r="FT413" s="246"/>
      <c r="FU413" s="246"/>
      <c r="FV413" s="246"/>
      <c r="FW413" s="246"/>
      <c r="FX413" s="246"/>
      <c r="FY413" s="246"/>
      <c r="FZ413" s="246"/>
      <c r="GA413" s="246"/>
      <c r="GB413" s="246"/>
      <c r="GC413" s="246"/>
      <c r="GD413" s="246"/>
      <c r="GE413" s="246"/>
      <c r="GF413" s="246"/>
      <c r="GG413" s="246"/>
      <c r="GH413" s="246"/>
      <c r="GI413" s="246"/>
      <c r="GJ413" s="246"/>
      <c r="GK413" s="246"/>
      <c r="GL413" s="246"/>
      <c r="GM413" s="246"/>
      <c r="GN413" s="246"/>
      <c r="GO413" s="246"/>
      <c r="GP413" s="246"/>
      <c r="GQ413" s="246"/>
      <c r="GR413" s="246"/>
      <c r="GS413" s="246"/>
      <c r="GT413" s="246"/>
      <c r="GU413" s="246"/>
      <c r="GV413" s="246"/>
      <c r="GW413" s="246"/>
      <c r="GX413" s="246"/>
      <c r="GY413" s="246"/>
      <c r="GZ413" s="246"/>
      <c r="HA413" s="246"/>
      <c r="HB413" s="246"/>
      <c r="HC413" s="246"/>
      <c r="HD413" s="246"/>
      <c r="HE413" s="246"/>
      <c r="HF413" s="246"/>
      <c r="HG413" s="246"/>
      <c r="HH413" s="246"/>
      <c r="HI413" s="246"/>
      <c r="HJ413" s="246"/>
      <c r="HK413" s="246"/>
      <c r="HL413" s="246"/>
      <c r="HM413" s="246"/>
      <c r="HN413" s="246"/>
      <c r="HO413" s="246"/>
      <c r="HP413" s="246"/>
      <c r="HQ413" s="246"/>
      <c r="HR413" s="246"/>
      <c r="HS413" s="246"/>
      <c r="HT413" s="246"/>
      <c r="HU413" s="246"/>
      <c r="HV413" s="246"/>
      <c r="HW413" s="246"/>
      <c r="HX413" s="246"/>
      <c r="HY413" s="246"/>
      <c r="HZ413" s="246"/>
      <c r="IA413" s="246"/>
      <c r="IB413" s="246"/>
      <c r="IC413" s="246"/>
      <c r="ID413" s="246"/>
      <c r="IE413" s="246"/>
      <c r="IF413" s="246"/>
      <c r="IG413" s="246"/>
      <c r="IH413" s="246"/>
      <c r="II413" s="246"/>
      <c r="IJ413" s="246"/>
      <c r="IK413" s="246"/>
      <c r="IL413" s="246"/>
      <c r="IM413" s="246"/>
      <c r="IN413" s="246"/>
      <c r="IO413" s="246"/>
      <c r="IP413" s="246"/>
      <c r="IQ413" s="246"/>
      <c r="IR413" s="246"/>
      <c r="IS413" s="246"/>
      <c r="IT413" s="246"/>
      <c r="IU413" s="246"/>
      <c r="IV413" s="246"/>
    </row>
    <row r="414" spans="1:256" s="251" customFormat="1">
      <c r="A414" s="246" t="s">
        <v>448</v>
      </c>
      <c r="B414" s="251">
        <v>13</v>
      </c>
      <c r="C414" s="251">
        <v>16</v>
      </c>
      <c r="D414" s="251">
        <v>2</v>
      </c>
      <c r="E414" s="246">
        <v>1.2</v>
      </c>
      <c r="F414" s="251">
        <v>1.4392092076043614</v>
      </c>
      <c r="G414" s="251">
        <v>11</v>
      </c>
      <c r="H414" s="251">
        <v>6</v>
      </c>
      <c r="J414" s="246"/>
      <c r="K414" s="246"/>
      <c r="L414" s="246"/>
      <c r="M414" s="246"/>
      <c r="N414" s="246"/>
      <c r="O414" s="246"/>
      <c r="P414" s="246"/>
      <c r="Q414" s="246"/>
      <c r="R414" s="246"/>
    </row>
    <row r="415" spans="1:256" s="251" customFormat="1">
      <c r="A415" s="246" t="s">
        <v>448</v>
      </c>
      <c r="B415" s="251">
        <v>11</v>
      </c>
      <c r="C415" s="251">
        <v>14</v>
      </c>
      <c r="D415" s="251">
        <v>2</v>
      </c>
      <c r="E415" s="251">
        <v>1.1000000000000001</v>
      </c>
      <c r="F415" s="251">
        <v>1.3904382621603799</v>
      </c>
      <c r="G415" s="251">
        <v>15</v>
      </c>
      <c r="H415" s="246">
        <v>6</v>
      </c>
      <c r="I415" s="246"/>
      <c r="J415" s="246"/>
      <c r="K415" s="246"/>
      <c r="L415" s="246"/>
      <c r="M415" s="246"/>
      <c r="N415" s="246"/>
      <c r="O415" s="246"/>
      <c r="P415" s="246"/>
      <c r="Q415" s="246"/>
      <c r="R415" s="246"/>
      <c r="S415" s="246"/>
      <c r="T415" s="246"/>
      <c r="U415" s="246"/>
      <c r="V415" s="246"/>
      <c r="W415" s="246"/>
      <c r="X415" s="246"/>
      <c r="Y415" s="246"/>
      <c r="Z415" s="246"/>
      <c r="AA415" s="246"/>
      <c r="AB415" s="246"/>
      <c r="AC415" s="246"/>
      <c r="AD415" s="246"/>
      <c r="AE415" s="246"/>
      <c r="AF415" s="246"/>
      <c r="AG415" s="246"/>
      <c r="AH415" s="246"/>
      <c r="AI415" s="246"/>
      <c r="AJ415" s="246"/>
      <c r="AK415" s="246"/>
      <c r="AL415" s="246"/>
      <c r="AM415" s="246"/>
      <c r="AN415" s="246"/>
      <c r="AO415" s="246"/>
      <c r="AP415" s="246"/>
      <c r="AQ415" s="246"/>
      <c r="AR415" s="246"/>
      <c r="AS415" s="246"/>
      <c r="AT415" s="246"/>
      <c r="AU415" s="246"/>
      <c r="AV415" s="246"/>
      <c r="AW415" s="246"/>
      <c r="AX415" s="246"/>
      <c r="AY415" s="246"/>
      <c r="AZ415" s="246"/>
      <c r="BA415" s="246"/>
      <c r="BB415" s="246"/>
      <c r="BC415" s="246"/>
      <c r="BD415" s="246"/>
      <c r="BE415" s="246"/>
      <c r="BF415" s="246"/>
      <c r="BG415" s="246"/>
      <c r="BH415" s="246"/>
      <c r="BI415" s="246"/>
      <c r="BJ415" s="246"/>
      <c r="BK415" s="246"/>
      <c r="BL415" s="246"/>
      <c r="BM415" s="246"/>
      <c r="BN415" s="246"/>
      <c r="BO415" s="246"/>
      <c r="BP415" s="246"/>
      <c r="BQ415" s="246"/>
      <c r="BR415" s="246"/>
      <c r="BS415" s="246"/>
      <c r="BT415" s="246"/>
      <c r="BU415" s="246"/>
      <c r="BV415" s="246"/>
      <c r="BW415" s="246"/>
      <c r="BX415" s="246"/>
      <c r="BY415" s="246"/>
      <c r="BZ415" s="246"/>
      <c r="CA415" s="246"/>
      <c r="CB415" s="246"/>
      <c r="CC415" s="246"/>
      <c r="CD415" s="246"/>
      <c r="CE415" s="246"/>
      <c r="CF415" s="246"/>
      <c r="CG415" s="246"/>
      <c r="CH415" s="246"/>
      <c r="CI415" s="246"/>
      <c r="CJ415" s="246"/>
      <c r="CK415" s="246"/>
      <c r="CL415" s="246"/>
      <c r="CM415" s="246"/>
      <c r="CN415" s="246"/>
      <c r="CO415" s="246"/>
      <c r="CP415" s="246"/>
      <c r="CQ415" s="246"/>
      <c r="CR415" s="246"/>
      <c r="CS415" s="246"/>
      <c r="CT415" s="246"/>
      <c r="CU415" s="246"/>
      <c r="CV415" s="246"/>
      <c r="CW415" s="246"/>
      <c r="CX415" s="246"/>
      <c r="CY415" s="246"/>
      <c r="CZ415" s="246"/>
      <c r="DA415" s="246"/>
      <c r="DB415" s="246"/>
      <c r="DC415" s="246"/>
      <c r="DD415" s="246"/>
      <c r="DE415" s="246"/>
      <c r="DF415" s="246"/>
      <c r="DG415" s="246"/>
      <c r="DH415" s="246"/>
      <c r="DI415" s="246"/>
      <c r="DJ415" s="246"/>
      <c r="DK415" s="246"/>
      <c r="DL415" s="246"/>
      <c r="DM415" s="246"/>
      <c r="DN415" s="246"/>
      <c r="DO415" s="246"/>
      <c r="DP415" s="246"/>
      <c r="DQ415" s="246"/>
      <c r="DR415" s="246"/>
      <c r="DS415" s="246"/>
      <c r="DT415" s="246"/>
      <c r="DU415" s="246"/>
      <c r="DV415" s="246"/>
      <c r="DW415" s="246"/>
      <c r="DX415" s="246"/>
      <c r="DY415" s="246"/>
      <c r="DZ415" s="246"/>
      <c r="EA415" s="246"/>
      <c r="EB415" s="246"/>
      <c r="EC415" s="246"/>
      <c r="ED415" s="246"/>
      <c r="EE415" s="246"/>
      <c r="EF415" s="246"/>
      <c r="EG415" s="246"/>
      <c r="EH415" s="246"/>
      <c r="EI415" s="246"/>
      <c r="EJ415" s="246"/>
      <c r="EK415" s="246"/>
      <c r="EL415" s="246"/>
      <c r="EM415" s="246"/>
      <c r="EN415" s="246"/>
      <c r="EO415" s="246"/>
      <c r="EP415" s="246"/>
      <c r="EQ415" s="246"/>
      <c r="ER415" s="246"/>
      <c r="ES415" s="246"/>
      <c r="ET415" s="246"/>
      <c r="EU415" s="246"/>
      <c r="EV415" s="246"/>
      <c r="EW415" s="246"/>
      <c r="EX415" s="246"/>
      <c r="EY415" s="246"/>
      <c r="EZ415" s="246"/>
      <c r="FA415" s="246"/>
      <c r="FB415" s="246"/>
      <c r="FC415" s="246"/>
      <c r="FD415" s="246"/>
      <c r="FE415" s="246"/>
      <c r="FF415" s="246"/>
      <c r="FG415" s="246"/>
      <c r="FH415" s="246"/>
      <c r="FI415" s="246"/>
      <c r="FJ415" s="246"/>
      <c r="FK415" s="246"/>
      <c r="FL415" s="246"/>
      <c r="FM415" s="246"/>
      <c r="FN415" s="246"/>
      <c r="FO415" s="246"/>
      <c r="FP415" s="246"/>
      <c r="FQ415" s="246"/>
      <c r="FR415" s="246"/>
      <c r="FS415" s="246"/>
      <c r="FT415" s="246"/>
      <c r="FU415" s="246"/>
      <c r="FV415" s="246"/>
      <c r="FW415" s="246"/>
      <c r="FX415" s="246"/>
      <c r="FY415" s="246"/>
      <c r="FZ415" s="246"/>
      <c r="GA415" s="246"/>
      <c r="GB415" s="246"/>
      <c r="GC415" s="246"/>
      <c r="GD415" s="246"/>
      <c r="GE415" s="246"/>
      <c r="GF415" s="246"/>
      <c r="GG415" s="246"/>
      <c r="GH415" s="246"/>
      <c r="GI415" s="246"/>
      <c r="GJ415" s="246"/>
      <c r="GK415" s="246"/>
      <c r="GL415" s="246"/>
      <c r="GM415" s="246"/>
      <c r="GN415" s="246"/>
      <c r="GO415" s="246"/>
      <c r="GP415" s="246"/>
      <c r="GQ415" s="246"/>
      <c r="GR415" s="246"/>
      <c r="GS415" s="246"/>
      <c r="GT415" s="246"/>
      <c r="GU415" s="246"/>
      <c r="GV415" s="246"/>
      <c r="GW415" s="246"/>
      <c r="GX415" s="246"/>
      <c r="GY415" s="246"/>
      <c r="GZ415" s="246"/>
      <c r="HA415" s="246"/>
      <c r="HB415" s="246"/>
      <c r="HC415" s="246"/>
      <c r="HD415" s="246"/>
      <c r="HE415" s="246"/>
      <c r="HF415" s="246"/>
      <c r="HG415" s="246"/>
      <c r="HH415" s="246"/>
      <c r="HI415" s="246"/>
      <c r="HJ415" s="246"/>
      <c r="HK415" s="246"/>
      <c r="HL415" s="246"/>
      <c r="HM415" s="246"/>
      <c r="HN415" s="246"/>
      <c r="HO415" s="246"/>
      <c r="HP415" s="246"/>
      <c r="HQ415" s="246"/>
      <c r="HR415" s="246"/>
      <c r="HS415" s="246"/>
      <c r="HT415" s="246"/>
      <c r="HU415" s="246"/>
      <c r="HV415" s="246"/>
      <c r="HW415" s="246"/>
      <c r="HX415" s="246"/>
      <c r="HY415" s="246"/>
      <c r="HZ415" s="246"/>
      <c r="IA415" s="246"/>
      <c r="IB415" s="246"/>
      <c r="IC415" s="246"/>
      <c r="ID415" s="246"/>
      <c r="IE415" s="246"/>
      <c r="IF415" s="246"/>
      <c r="IG415" s="246"/>
      <c r="IH415" s="246"/>
      <c r="II415" s="246"/>
      <c r="IJ415" s="246"/>
      <c r="IK415" s="246"/>
      <c r="IL415" s="246"/>
      <c r="IM415" s="246"/>
      <c r="IN415" s="246"/>
      <c r="IO415" s="246"/>
      <c r="IP415" s="246"/>
      <c r="IQ415" s="246"/>
      <c r="IR415" s="246"/>
      <c r="IS415" s="246"/>
      <c r="IT415" s="246"/>
      <c r="IU415" s="246"/>
      <c r="IV415" s="246"/>
    </row>
    <row r="416" spans="1:256" s="267" customFormat="1">
      <c r="A416" s="268" t="s">
        <v>359</v>
      </c>
      <c r="B416" s="267">
        <v>3.3</v>
      </c>
      <c r="C416" s="267" t="s">
        <v>18</v>
      </c>
      <c r="D416" s="267">
        <v>2</v>
      </c>
      <c r="E416" s="267">
        <v>1.0516666699999999</v>
      </c>
      <c r="F416" s="267">
        <v>0.74828675</v>
      </c>
      <c r="G416" s="267">
        <v>12</v>
      </c>
      <c r="H416" s="268">
        <v>3</v>
      </c>
      <c r="I416" s="268"/>
      <c r="J416" s="268"/>
      <c r="K416" s="268"/>
      <c r="L416" s="268"/>
      <c r="M416" s="268"/>
      <c r="N416" s="268"/>
      <c r="O416" s="268"/>
      <c r="P416" s="268"/>
      <c r="Q416" s="268"/>
      <c r="R416" s="268"/>
      <c r="S416" s="268"/>
      <c r="T416" s="268"/>
      <c r="U416" s="268"/>
      <c r="V416" s="268"/>
      <c r="W416" s="268"/>
      <c r="X416" s="268"/>
      <c r="Y416" s="268"/>
      <c r="Z416" s="268"/>
      <c r="AA416" s="268"/>
      <c r="AB416" s="268"/>
      <c r="AC416" s="268"/>
      <c r="AD416" s="268"/>
      <c r="AE416" s="268"/>
      <c r="AF416" s="268"/>
      <c r="AG416" s="268"/>
      <c r="AH416" s="268"/>
      <c r="AI416" s="268"/>
      <c r="AJ416" s="268"/>
      <c r="AK416" s="268"/>
      <c r="AL416" s="268"/>
      <c r="AM416" s="268"/>
      <c r="AN416" s="268"/>
      <c r="AO416" s="268"/>
      <c r="AP416" s="268"/>
      <c r="AQ416" s="268"/>
      <c r="AR416" s="268"/>
      <c r="AS416" s="268"/>
      <c r="AT416" s="268"/>
      <c r="AU416" s="268"/>
      <c r="AV416" s="268"/>
      <c r="AW416" s="268"/>
      <c r="AX416" s="268"/>
      <c r="AY416" s="268"/>
      <c r="AZ416" s="268"/>
      <c r="BA416" s="268"/>
      <c r="BB416" s="268"/>
      <c r="BC416" s="268"/>
      <c r="BD416" s="268"/>
      <c r="BE416" s="268"/>
      <c r="BF416" s="268"/>
      <c r="BG416" s="268"/>
      <c r="BH416" s="268"/>
      <c r="BI416" s="268"/>
      <c r="BJ416" s="268"/>
      <c r="BK416" s="268"/>
      <c r="BL416" s="268"/>
      <c r="BM416" s="268"/>
      <c r="BN416" s="268"/>
      <c r="BO416" s="268"/>
      <c r="BP416" s="268"/>
      <c r="BQ416" s="268"/>
      <c r="BR416" s="268"/>
      <c r="BS416" s="268"/>
      <c r="BT416" s="268"/>
      <c r="BU416" s="268"/>
      <c r="BV416" s="268"/>
      <c r="BW416" s="268"/>
      <c r="BX416" s="268"/>
      <c r="BY416" s="268"/>
      <c r="BZ416" s="268"/>
      <c r="CA416" s="268"/>
      <c r="CB416" s="268"/>
      <c r="CC416" s="268"/>
      <c r="CD416" s="268"/>
      <c r="CE416" s="268"/>
      <c r="CF416" s="268"/>
      <c r="CG416" s="268"/>
      <c r="CH416" s="268"/>
      <c r="CI416" s="268"/>
      <c r="CJ416" s="268"/>
      <c r="CK416" s="268"/>
      <c r="CL416" s="268"/>
      <c r="CM416" s="268"/>
      <c r="CN416" s="268"/>
      <c r="CO416" s="268"/>
      <c r="CP416" s="268"/>
      <c r="CQ416" s="268"/>
      <c r="CR416" s="268"/>
      <c r="CS416" s="268"/>
      <c r="CT416" s="268"/>
      <c r="CU416" s="268"/>
      <c r="CV416" s="268"/>
      <c r="CW416" s="268"/>
      <c r="CX416" s="268"/>
      <c r="CY416" s="268"/>
      <c r="CZ416" s="268"/>
      <c r="DA416" s="268"/>
      <c r="DB416" s="268"/>
      <c r="DC416" s="268"/>
      <c r="DD416" s="268"/>
      <c r="DE416" s="268"/>
      <c r="DF416" s="268"/>
      <c r="DG416" s="268"/>
      <c r="DH416" s="268"/>
      <c r="DI416" s="268"/>
      <c r="DJ416" s="268"/>
      <c r="DK416" s="268"/>
      <c r="DL416" s="268"/>
      <c r="DM416" s="268"/>
      <c r="DN416" s="268"/>
      <c r="DO416" s="268"/>
      <c r="DP416" s="268"/>
      <c r="DQ416" s="268"/>
      <c r="DR416" s="268"/>
      <c r="DS416" s="268"/>
      <c r="DT416" s="268"/>
      <c r="DU416" s="268"/>
      <c r="DV416" s="268"/>
      <c r="DW416" s="268"/>
      <c r="DX416" s="268"/>
      <c r="DY416" s="268"/>
      <c r="DZ416" s="268"/>
      <c r="EA416" s="268"/>
      <c r="EB416" s="268"/>
      <c r="EC416" s="268"/>
      <c r="ED416" s="268"/>
      <c r="EE416" s="268"/>
      <c r="EF416" s="268"/>
      <c r="EG416" s="268"/>
      <c r="EH416" s="268"/>
      <c r="EI416" s="268"/>
      <c r="EJ416" s="268"/>
      <c r="EK416" s="268"/>
      <c r="EL416" s="268"/>
      <c r="EM416" s="268"/>
      <c r="EN416" s="268"/>
      <c r="EO416" s="268"/>
      <c r="EP416" s="268"/>
      <c r="EQ416" s="268"/>
      <c r="ER416" s="268"/>
      <c r="ES416" s="268"/>
      <c r="ET416" s="268"/>
      <c r="EU416" s="268"/>
      <c r="EV416" s="268"/>
      <c r="EW416" s="268"/>
      <c r="EX416" s="268"/>
      <c r="EY416" s="268"/>
      <c r="EZ416" s="268"/>
      <c r="FA416" s="268"/>
      <c r="FB416" s="268"/>
      <c r="FC416" s="268"/>
      <c r="FD416" s="268"/>
      <c r="FE416" s="268"/>
      <c r="FF416" s="268"/>
      <c r="FG416" s="268"/>
      <c r="FH416" s="268"/>
      <c r="FI416" s="268"/>
      <c r="FJ416" s="268"/>
      <c r="FK416" s="268"/>
      <c r="FL416" s="268"/>
      <c r="FM416" s="268"/>
      <c r="FN416" s="268"/>
      <c r="FO416" s="268"/>
      <c r="FP416" s="268"/>
      <c r="FQ416" s="268"/>
      <c r="FR416" s="268"/>
      <c r="FS416" s="268"/>
      <c r="FT416" s="268"/>
      <c r="FU416" s="268"/>
      <c r="FV416" s="268"/>
      <c r="FW416" s="268"/>
      <c r="FX416" s="268"/>
      <c r="FY416" s="268"/>
      <c r="FZ416" s="268"/>
      <c r="GA416" s="268"/>
      <c r="GB416" s="268"/>
      <c r="GC416" s="268"/>
      <c r="GD416" s="268"/>
      <c r="GE416" s="268"/>
      <c r="GF416" s="268"/>
      <c r="GG416" s="268"/>
      <c r="GH416" s="268"/>
      <c r="GI416" s="268"/>
      <c r="GJ416" s="268"/>
      <c r="GK416" s="268"/>
      <c r="GL416" s="268"/>
      <c r="GM416" s="268"/>
      <c r="GN416" s="268"/>
      <c r="GO416" s="268"/>
      <c r="GP416" s="268"/>
      <c r="GQ416" s="268"/>
      <c r="GR416" s="268"/>
      <c r="GS416" s="268"/>
      <c r="GT416" s="268"/>
      <c r="GU416" s="268"/>
      <c r="GV416" s="268"/>
      <c r="GW416" s="268"/>
      <c r="GX416" s="268"/>
      <c r="GY416" s="268"/>
      <c r="GZ416" s="268"/>
      <c r="HA416" s="268"/>
      <c r="HB416" s="268"/>
      <c r="HC416" s="268"/>
      <c r="HD416" s="268"/>
      <c r="HE416" s="268"/>
      <c r="HF416" s="268"/>
      <c r="HG416" s="268"/>
      <c r="HH416" s="268"/>
      <c r="HI416" s="268"/>
      <c r="HJ416" s="268"/>
      <c r="HK416" s="268"/>
      <c r="HL416" s="268"/>
      <c r="HM416" s="268"/>
      <c r="HN416" s="268"/>
      <c r="HO416" s="268"/>
      <c r="HP416" s="268"/>
      <c r="HQ416" s="268"/>
      <c r="HR416" s="268"/>
      <c r="HS416" s="268"/>
      <c r="HT416" s="268"/>
      <c r="HU416" s="268"/>
      <c r="HV416" s="268"/>
      <c r="HW416" s="268"/>
      <c r="HX416" s="268"/>
      <c r="HY416" s="268"/>
      <c r="HZ416" s="268"/>
      <c r="IA416" s="268"/>
      <c r="IB416" s="268"/>
      <c r="IC416" s="268"/>
      <c r="ID416" s="268"/>
      <c r="IE416" s="268"/>
      <c r="IF416" s="268"/>
      <c r="IG416" s="268"/>
      <c r="IH416" s="268"/>
      <c r="II416" s="268"/>
      <c r="IJ416" s="268"/>
      <c r="IK416" s="268"/>
      <c r="IL416" s="268"/>
      <c r="IM416" s="268"/>
      <c r="IN416" s="268"/>
      <c r="IO416" s="268"/>
      <c r="IP416" s="268"/>
      <c r="IQ416" s="268"/>
      <c r="IR416" s="268"/>
      <c r="IS416" s="268"/>
      <c r="IT416" s="268"/>
      <c r="IU416" s="268"/>
      <c r="IV416" s="268"/>
    </row>
    <row r="417" spans="1:256" s="267" customFormat="1">
      <c r="A417" s="268" t="s">
        <v>359</v>
      </c>
      <c r="B417" s="268">
        <v>3</v>
      </c>
      <c r="C417" s="268">
        <v>5</v>
      </c>
      <c r="D417" s="267">
        <v>2</v>
      </c>
      <c r="E417" s="268">
        <v>1.0222222000000001</v>
      </c>
      <c r="F417" s="268">
        <f>AVERAGE('Data by Q'!I44:I48)</f>
        <v>0.93839698842000685</v>
      </c>
      <c r="G417" s="268">
        <v>11</v>
      </c>
      <c r="H417" s="268">
        <v>2</v>
      </c>
      <c r="I417" s="268"/>
      <c r="J417" s="268"/>
      <c r="K417" s="268"/>
      <c r="L417" s="268"/>
      <c r="M417" s="268"/>
      <c r="N417" s="268"/>
      <c r="O417" s="268"/>
      <c r="P417" s="268"/>
      <c r="Q417" s="268"/>
      <c r="R417" s="268"/>
      <c r="S417" s="268"/>
      <c r="T417" s="268"/>
      <c r="U417" s="268"/>
      <c r="V417" s="268"/>
      <c r="W417" s="268"/>
      <c r="X417" s="268"/>
      <c r="Y417" s="268"/>
      <c r="Z417" s="268"/>
      <c r="AA417" s="268"/>
      <c r="AB417" s="268"/>
      <c r="AC417" s="268"/>
      <c r="AD417" s="268"/>
      <c r="AE417" s="268"/>
      <c r="AF417" s="268"/>
      <c r="AG417" s="268"/>
      <c r="AH417" s="268"/>
      <c r="AI417" s="268"/>
      <c r="AJ417" s="268"/>
      <c r="AK417" s="268"/>
      <c r="AL417" s="268"/>
      <c r="AM417" s="268"/>
      <c r="AN417" s="268"/>
      <c r="AO417" s="268"/>
      <c r="AP417" s="268"/>
      <c r="AQ417" s="268"/>
      <c r="AR417" s="268"/>
      <c r="AS417" s="268"/>
      <c r="AT417" s="268"/>
      <c r="AU417" s="268"/>
      <c r="AV417" s="268"/>
      <c r="AW417" s="268"/>
      <c r="AX417" s="268"/>
      <c r="AY417" s="268"/>
      <c r="AZ417" s="268"/>
      <c r="BA417" s="268"/>
      <c r="BB417" s="268"/>
      <c r="BC417" s="268"/>
      <c r="BD417" s="268"/>
      <c r="BE417" s="268"/>
      <c r="BF417" s="268"/>
      <c r="BG417" s="268"/>
      <c r="BH417" s="268"/>
      <c r="BI417" s="268"/>
      <c r="BJ417" s="268"/>
      <c r="BK417" s="268"/>
      <c r="BL417" s="268"/>
      <c r="BM417" s="268"/>
      <c r="BN417" s="268"/>
      <c r="BO417" s="268"/>
      <c r="BP417" s="268"/>
      <c r="BQ417" s="268"/>
      <c r="BR417" s="268"/>
      <c r="BS417" s="268"/>
      <c r="BT417" s="268"/>
      <c r="BU417" s="268"/>
      <c r="BV417" s="268"/>
      <c r="BW417" s="268"/>
      <c r="BX417" s="268"/>
      <c r="BY417" s="268"/>
      <c r="BZ417" s="268"/>
      <c r="CA417" s="268"/>
      <c r="CB417" s="268"/>
      <c r="CC417" s="268"/>
      <c r="CD417" s="268"/>
      <c r="CE417" s="268"/>
      <c r="CF417" s="268"/>
      <c r="CG417" s="268"/>
      <c r="CH417" s="268"/>
      <c r="CI417" s="268"/>
      <c r="CJ417" s="268"/>
      <c r="CK417" s="268"/>
      <c r="CL417" s="268"/>
      <c r="CM417" s="268"/>
      <c r="CN417" s="268"/>
      <c r="CO417" s="268"/>
      <c r="CP417" s="268"/>
      <c r="CQ417" s="268"/>
      <c r="CR417" s="268"/>
      <c r="CS417" s="268"/>
      <c r="CT417" s="268"/>
      <c r="CU417" s="268"/>
      <c r="CV417" s="268"/>
      <c r="CW417" s="268"/>
      <c r="CX417" s="268"/>
      <c r="CY417" s="268"/>
      <c r="CZ417" s="268"/>
      <c r="DA417" s="268"/>
      <c r="DB417" s="268"/>
      <c r="DC417" s="268"/>
      <c r="DD417" s="268"/>
      <c r="DE417" s="268"/>
      <c r="DF417" s="268"/>
      <c r="DG417" s="268"/>
      <c r="DH417" s="268"/>
      <c r="DI417" s="268"/>
      <c r="DJ417" s="268"/>
      <c r="DK417" s="268"/>
      <c r="DL417" s="268"/>
      <c r="DM417" s="268"/>
      <c r="DN417" s="268"/>
      <c r="DO417" s="268"/>
      <c r="DP417" s="268"/>
      <c r="DQ417" s="268"/>
      <c r="DR417" s="268"/>
      <c r="DS417" s="268"/>
      <c r="DT417" s="268"/>
      <c r="DU417" s="268"/>
      <c r="DV417" s="268"/>
      <c r="DW417" s="268"/>
      <c r="DX417" s="268"/>
      <c r="DY417" s="268"/>
      <c r="DZ417" s="268"/>
      <c r="EA417" s="268"/>
      <c r="EB417" s="268"/>
      <c r="EC417" s="268"/>
      <c r="ED417" s="268"/>
      <c r="EE417" s="268"/>
      <c r="EF417" s="268"/>
      <c r="EG417" s="268"/>
      <c r="EH417" s="268"/>
      <c r="EI417" s="268"/>
      <c r="EJ417" s="268"/>
      <c r="EK417" s="268"/>
      <c r="EL417" s="268"/>
      <c r="EM417" s="268"/>
      <c r="EN417" s="268"/>
      <c r="EO417" s="268"/>
      <c r="EP417" s="268"/>
      <c r="EQ417" s="268"/>
      <c r="ER417" s="268"/>
      <c r="ES417" s="268"/>
      <c r="ET417" s="268"/>
      <c r="EU417" s="268"/>
      <c r="EV417" s="268"/>
      <c r="EW417" s="268"/>
      <c r="EX417" s="268"/>
      <c r="EY417" s="268"/>
      <c r="EZ417" s="268"/>
      <c r="FA417" s="268"/>
      <c r="FB417" s="268"/>
      <c r="FC417" s="268"/>
      <c r="FD417" s="268"/>
      <c r="FE417" s="268"/>
      <c r="FF417" s="268"/>
      <c r="FG417" s="268"/>
      <c r="FH417" s="268"/>
      <c r="FI417" s="268"/>
      <c r="FJ417" s="268"/>
      <c r="FK417" s="268"/>
      <c r="FL417" s="268"/>
      <c r="FM417" s="268"/>
      <c r="FN417" s="268"/>
      <c r="FO417" s="268"/>
      <c r="FP417" s="268"/>
      <c r="FQ417" s="268"/>
      <c r="FR417" s="268"/>
      <c r="FS417" s="268"/>
      <c r="FT417" s="268"/>
      <c r="FU417" s="268"/>
      <c r="FV417" s="268"/>
      <c r="FW417" s="268"/>
      <c r="FX417" s="268"/>
      <c r="FY417" s="268"/>
      <c r="FZ417" s="268"/>
      <c r="GA417" s="268"/>
      <c r="GB417" s="268"/>
      <c r="GC417" s="268"/>
      <c r="GD417" s="268"/>
      <c r="GE417" s="268"/>
      <c r="GF417" s="268"/>
      <c r="GG417" s="268"/>
      <c r="GH417" s="268"/>
      <c r="GI417" s="268"/>
      <c r="GJ417" s="268"/>
      <c r="GK417" s="268"/>
      <c r="GL417" s="268"/>
      <c r="GM417" s="268"/>
      <c r="GN417" s="268"/>
      <c r="GO417" s="268"/>
      <c r="GP417" s="268"/>
      <c r="GQ417" s="268"/>
      <c r="GR417" s="268"/>
      <c r="GS417" s="268"/>
      <c r="GT417" s="268"/>
      <c r="GU417" s="268"/>
      <c r="GV417" s="268"/>
      <c r="GW417" s="268"/>
      <c r="GX417" s="268"/>
      <c r="GY417" s="268"/>
      <c r="GZ417" s="268"/>
      <c r="HA417" s="268"/>
      <c r="HB417" s="268"/>
      <c r="HC417" s="268"/>
      <c r="HD417" s="268"/>
      <c r="HE417" s="268"/>
      <c r="HF417" s="268"/>
      <c r="HG417" s="268"/>
      <c r="HH417" s="268"/>
      <c r="HI417" s="268"/>
      <c r="HJ417" s="268"/>
      <c r="HK417" s="268"/>
      <c r="HL417" s="268"/>
      <c r="HM417" s="268"/>
      <c r="HN417" s="268"/>
      <c r="HO417" s="268"/>
      <c r="HP417" s="268"/>
      <c r="HQ417" s="268"/>
      <c r="HR417" s="268"/>
      <c r="HS417" s="268"/>
      <c r="HT417" s="268"/>
      <c r="HU417" s="268"/>
      <c r="HV417" s="268"/>
      <c r="HW417" s="268"/>
      <c r="HX417" s="268"/>
      <c r="HY417" s="268"/>
      <c r="HZ417" s="268"/>
      <c r="IA417" s="268"/>
      <c r="IB417" s="268"/>
      <c r="IC417" s="268"/>
      <c r="ID417" s="268"/>
      <c r="IE417" s="268"/>
      <c r="IF417" s="268"/>
      <c r="IG417" s="268"/>
      <c r="IH417" s="268"/>
      <c r="II417" s="268"/>
      <c r="IJ417" s="268"/>
      <c r="IK417" s="268"/>
      <c r="IL417" s="268"/>
      <c r="IM417" s="268"/>
      <c r="IN417" s="268"/>
      <c r="IO417" s="268"/>
      <c r="IP417" s="268"/>
      <c r="IQ417" s="268"/>
      <c r="IR417" s="268"/>
      <c r="IS417" s="268"/>
      <c r="IT417" s="268"/>
      <c r="IU417" s="268"/>
      <c r="IV417" s="268"/>
    </row>
    <row r="418" spans="1:256" s="267" customFormat="1">
      <c r="A418" s="268" t="s">
        <v>359</v>
      </c>
      <c r="B418" s="267">
        <v>5.4</v>
      </c>
      <c r="C418" s="267">
        <v>7.8</v>
      </c>
      <c r="D418" s="267">
        <v>1</v>
      </c>
      <c r="E418" s="267">
        <v>1.0011111100000001</v>
      </c>
      <c r="F418" s="268" t="s">
        <v>18</v>
      </c>
      <c r="G418" s="268">
        <v>6</v>
      </c>
      <c r="H418" s="268">
        <v>8</v>
      </c>
      <c r="I418" s="268"/>
      <c r="J418" s="266"/>
      <c r="K418" s="266"/>
      <c r="L418" s="266"/>
      <c r="M418" s="266"/>
      <c r="N418" s="266"/>
      <c r="O418" s="266"/>
      <c r="P418" s="266"/>
      <c r="Q418" s="266"/>
      <c r="R418" s="266"/>
      <c r="S418" s="268"/>
      <c r="T418" s="268"/>
      <c r="U418" s="268"/>
      <c r="V418" s="268"/>
      <c r="W418" s="268"/>
      <c r="X418" s="268"/>
      <c r="Y418" s="268"/>
      <c r="Z418" s="268"/>
      <c r="AA418" s="268"/>
      <c r="AB418" s="268"/>
      <c r="AC418" s="268"/>
      <c r="AD418" s="268"/>
      <c r="AE418" s="268"/>
      <c r="AF418" s="268"/>
      <c r="AG418" s="268"/>
      <c r="AH418" s="268"/>
      <c r="AI418" s="268"/>
      <c r="AJ418" s="268"/>
      <c r="AK418" s="268"/>
      <c r="AL418" s="268"/>
      <c r="AM418" s="268"/>
      <c r="AN418" s="268"/>
      <c r="AO418" s="268"/>
      <c r="AP418" s="268"/>
      <c r="AQ418" s="268"/>
      <c r="AR418" s="268"/>
      <c r="AS418" s="268"/>
      <c r="AT418" s="268"/>
      <c r="AU418" s="268"/>
      <c r="AV418" s="268"/>
      <c r="AW418" s="268"/>
      <c r="AX418" s="268"/>
      <c r="AY418" s="268"/>
      <c r="AZ418" s="268"/>
      <c r="BA418" s="268"/>
      <c r="BB418" s="268"/>
      <c r="BC418" s="268"/>
      <c r="BD418" s="268"/>
      <c r="BE418" s="268"/>
      <c r="BF418" s="268"/>
      <c r="BG418" s="268"/>
      <c r="BH418" s="268"/>
      <c r="BI418" s="268"/>
      <c r="BJ418" s="268"/>
      <c r="BK418" s="268"/>
      <c r="BL418" s="268"/>
      <c r="BM418" s="268"/>
      <c r="BN418" s="268"/>
      <c r="BO418" s="268"/>
      <c r="BP418" s="268"/>
      <c r="BQ418" s="268"/>
      <c r="BR418" s="268"/>
      <c r="BS418" s="268"/>
      <c r="BT418" s="268"/>
      <c r="BU418" s="268"/>
      <c r="BV418" s="268"/>
      <c r="BW418" s="268"/>
      <c r="BX418" s="268"/>
      <c r="BY418" s="268"/>
      <c r="BZ418" s="268"/>
      <c r="CA418" s="268"/>
      <c r="CB418" s="268"/>
      <c r="CC418" s="268"/>
      <c r="CD418" s="268"/>
      <c r="CE418" s="268"/>
      <c r="CF418" s="268"/>
      <c r="CG418" s="268"/>
      <c r="CH418" s="268"/>
      <c r="CI418" s="268"/>
      <c r="CJ418" s="268"/>
      <c r="CK418" s="268"/>
      <c r="CL418" s="268"/>
      <c r="CM418" s="268"/>
      <c r="CN418" s="268"/>
      <c r="CO418" s="268"/>
      <c r="CP418" s="268"/>
      <c r="CQ418" s="268"/>
      <c r="CR418" s="268"/>
      <c r="CS418" s="268"/>
      <c r="CT418" s="268"/>
      <c r="CU418" s="268"/>
      <c r="CV418" s="268"/>
      <c r="CW418" s="268"/>
      <c r="CX418" s="268"/>
      <c r="CY418" s="268"/>
      <c r="CZ418" s="268"/>
      <c r="DA418" s="268"/>
      <c r="DB418" s="268"/>
      <c r="DC418" s="268"/>
      <c r="DD418" s="268"/>
      <c r="DE418" s="268"/>
      <c r="DF418" s="268"/>
      <c r="DG418" s="268"/>
      <c r="DH418" s="268"/>
      <c r="DI418" s="268"/>
      <c r="DJ418" s="268"/>
      <c r="DK418" s="268"/>
      <c r="DL418" s="268"/>
      <c r="DM418" s="268"/>
      <c r="DN418" s="268"/>
      <c r="DO418" s="268"/>
      <c r="DP418" s="268"/>
      <c r="DQ418" s="268"/>
      <c r="DR418" s="268"/>
      <c r="DS418" s="268"/>
      <c r="DT418" s="268"/>
      <c r="DU418" s="268"/>
      <c r="DV418" s="268"/>
      <c r="DW418" s="268"/>
      <c r="DX418" s="268"/>
      <c r="DY418" s="268"/>
      <c r="DZ418" s="268"/>
      <c r="EA418" s="268"/>
      <c r="EB418" s="268"/>
      <c r="EC418" s="268"/>
      <c r="ED418" s="268"/>
      <c r="EE418" s="268"/>
      <c r="EF418" s="268"/>
      <c r="EG418" s="268"/>
      <c r="EH418" s="268"/>
      <c r="EI418" s="268"/>
      <c r="EJ418" s="268"/>
      <c r="EK418" s="268"/>
      <c r="EL418" s="268"/>
      <c r="EM418" s="268"/>
      <c r="EN418" s="268"/>
      <c r="EO418" s="268"/>
      <c r="EP418" s="268"/>
      <c r="EQ418" s="268"/>
      <c r="ER418" s="268"/>
      <c r="ES418" s="268"/>
      <c r="ET418" s="268"/>
      <c r="EU418" s="268"/>
      <c r="EV418" s="268"/>
      <c r="EW418" s="268"/>
      <c r="EX418" s="268"/>
      <c r="EY418" s="268"/>
      <c r="EZ418" s="268"/>
      <c r="FA418" s="268"/>
      <c r="FB418" s="268"/>
      <c r="FC418" s="268"/>
      <c r="FD418" s="268"/>
      <c r="FE418" s="268"/>
      <c r="FF418" s="268"/>
      <c r="FG418" s="268"/>
      <c r="FH418" s="268"/>
      <c r="FI418" s="268"/>
      <c r="FJ418" s="268"/>
      <c r="FK418" s="268"/>
      <c r="FL418" s="268"/>
      <c r="FM418" s="268"/>
      <c r="FN418" s="268"/>
      <c r="FO418" s="268"/>
      <c r="FP418" s="268"/>
      <c r="FQ418" s="268"/>
      <c r="FR418" s="268"/>
      <c r="FS418" s="268"/>
      <c r="FT418" s="268"/>
      <c r="FU418" s="268"/>
      <c r="FV418" s="268"/>
      <c r="FW418" s="268"/>
      <c r="FX418" s="268"/>
      <c r="FY418" s="268"/>
      <c r="FZ418" s="268"/>
      <c r="GA418" s="268"/>
      <c r="GB418" s="268"/>
      <c r="GC418" s="268"/>
      <c r="GD418" s="268"/>
      <c r="GE418" s="268"/>
      <c r="GF418" s="268"/>
      <c r="GG418" s="268"/>
      <c r="GH418" s="268"/>
      <c r="GI418" s="268"/>
      <c r="GJ418" s="268"/>
      <c r="GK418" s="268"/>
      <c r="GL418" s="268"/>
      <c r="GM418" s="268"/>
      <c r="GN418" s="268"/>
      <c r="GO418" s="268"/>
      <c r="GP418" s="268"/>
      <c r="GQ418" s="268"/>
      <c r="GR418" s="268"/>
      <c r="GS418" s="268"/>
      <c r="GT418" s="268"/>
      <c r="GU418" s="268"/>
      <c r="GV418" s="268"/>
      <c r="GW418" s="268"/>
      <c r="GX418" s="268"/>
      <c r="GY418" s="268"/>
      <c r="GZ418" s="268"/>
      <c r="HA418" s="268"/>
      <c r="HB418" s="268"/>
      <c r="HC418" s="268"/>
      <c r="HD418" s="268"/>
      <c r="HE418" s="268"/>
      <c r="HF418" s="268"/>
      <c r="HG418" s="268"/>
      <c r="HH418" s="268"/>
      <c r="HI418" s="268"/>
      <c r="HJ418" s="268"/>
      <c r="HK418" s="268"/>
      <c r="HL418" s="268"/>
      <c r="HM418" s="268"/>
      <c r="HN418" s="268"/>
      <c r="HO418" s="268"/>
      <c r="HP418" s="268"/>
      <c r="HQ418" s="268"/>
      <c r="HR418" s="268"/>
      <c r="HS418" s="268"/>
      <c r="HT418" s="268"/>
      <c r="HU418" s="268"/>
      <c r="HV418" s="268"/>
      <c r="HW418" s="268"/>
      <c r="HX418" s="268"/>
      <c r="HY418" s="268"/>
      <c r="HZ418" s="268"/>
      <c r="IA418" s="268"/>
      <c r="IB418" s="268"/>
      <c r="IC418" s="268"/>
      <c r="ID418" s="268"/>
      <c r="IE418" s="268"/>
      <c r="IF418" s="268"/>
      <c r="IG418" s="268"/>
      <c r="IH418" s="268"/>
      <c r="II418" s="268"/>
      <c r="IJ418" s="268"/>
      <c r="IK418" s="268"/>
      <c r="IL418" s="268"/>
      <c r="IM418" s="268"/>
      <c r="IN418" s="268"/>
      <c r="IO418" s="268"/>
      <c r="IP418" s="268"/>
      <c r="IQ418" s="268"/>
      <c r="IR418" s="268"/>
      <c r="IS418" s="268"/>
      <c r="IT418" s="268"/>
      <c r="IU418" s="268"/>
      <c r="IV418" s="268"/>
    </row>
    <row r="419" spans="1:256" s="267" customFormat="1">
      <c r="A419" s="266" t="s">
        <v>359</v>
      </c>
      <c r="B419" s="267">
        <v>5.7</v>
      </c>
      <c r="C419" s="267">
        <v>8.8000000000000007</v>
      </c>
      <c r="D419" s="267">
        <v>2</v>
      </c>
      <c r="E419" s="267">
        <v>1.0777777799999999</v>
      </c>
      <c r="F419" s="267">
        <v>1.24570494</v>
      </c>
      <c r="G419" s="267">
        <v>20</v>
      </c>
      <c r="H419" s="266">
        <v>2</v>
      </c>
      <c r="I419" s="266"/>
      <c r="J419" s="266"/>
      <c r="K419" s="266"/>
      <c r="L419" s="266"/>
      <c r="M419" s="266"/>
      <c r="N419" s="266"/>
      <c r="O419" s="266"/>
      <c r="P419" s="266"/>
      <c r="Q419" s="266"/>
      <c r="R419" s="266"/>
      <c r="S419" s="266"/>
      <c r="T419" s="266"/>
      <c r="U419" s="266"/>
      <c r="V419" s="266"/>
      <c r="W419" s="266"/>
      <c r="X419" s="266"/>
      <c r="Y419" s="266"/>
      <c r="Z419" s="266"/>
      <c r="AA419" s="266"/>
      <c r="AB419" s="266"/>
      <c r="AC419" s="266"/>
      <c r="AD419" s="266"/>
      <c r="AE419" s="266"/>
      <c r="AF419" s="266"/>
      <c r="AG419" s="266"/>
      <c r="AH419" s="266"/>
      <c r="AI419" s="266"/>
      <c r="AJ419" s="266"/>
      <c r="AK419" s="266"/>
      <c r="AL419" s="266"/>
      <c r="AM419" s="266"/>
      <c r="AN419" s="266"/>
      <c r="AO419" s="266"/>
      <c r="AP419" s="266"/>
      <c r="AQ419" s="266"/>
      <c r="AR419" s="266"/>
      <c r="AS419" s="266"/>
      <c r="AT419" s="266"/>
      <c r="AU419" s="266"/>
      <c r="AV419" s="266"/>
      <c r="AW419" s="266"/>
      <c r="AX419" s="266"/>
      <c r="AY419" s="266"/>
      <c r="AZ419" s="266"/>
      <c r="BA419" s="266"/>
      <c r="BB419" s="266"/>
      <c r="BC419" s="266"/>
      <c r="BD419" s="266"/>
      <c r="BE419" s="266"/>
      <c r="BF419" s="266"/>
      <c r="BG419" s="266"/>
      <c r="BH419" s="266"/>
      <c r="BI419" s="266"/>
      <c r="BJ419" s="266"/>
      <c r="BK419" s="266"/>
      <c r="BL419" s="266"/>
      <c r="BM419" s="266"/>
      <c r="BN419" s="266"/>
      <c r="BO419" s="266"/>
      <c r="BP419" s="266"/>
      <c r="BQ419" s="266"/>
      <c r="BR419" s="266"/>
      <c r="BS419" s="266"/>
      <c r="BT419" s="266"/>
      <c r="BU419" s="266"/>
      <c r="BV419" s="266"/>
      <c r="BW419" s="266"/>
      <c r="BX419" s="266"/>
      <c r="BY419" s="266"/>
      <c r="BZ419" s="266"/>
      <c r="CA419" s="266"/>
      <c r="CB419" s="266"/>
      <c r="CC419" s="266"/>
      <c r="CD419" s="266"/>
      <c r="CE419" s="266"/>
      <c r="CF419" s="266"/>
      <c r="CG419" s="266"/>
      <c r="CH419" s="266"/>
      <c r="CI419" s="266"/>
      <c r="CJ419" s="266"/>
      <c r="CK419" s="266"/>
      <c r="CL419" s="266"/>
      <c r="CM419" s="266"/>
      <c r="CN419" s="266"/>
      <c r="CO419" s="266"/>
      <c r="CP419" s="266"/>
      <c r="CQ419" s="266"/>
      <c r="CR419" s="266"/>
      <c r="CS419" s="266"/>
      <c r="CT419" s="266"/>
      <c r="CU419" s="266"/>
      <c r="CV419" s="266"/>
      <c r="CW419" s="266"/>
      <c r="CX419" s="266"/>
      <c r="CY419" s="266"/>
      <c r="CZ419" s="266"/>
      <c r="DA419" s="266"/>
      <c r="DB419" s="266"/>
      <c r="DC419" s="266"/>
      <c r="DD419" s="266"/>
      <c r="DE419" s="266"/>
      <c r="DF419" s="266"/>
      <c r="DG419" s="266"/>
      <c r="DH419" s="266"/>
      <c r="DI419" s="266"/>
      <c r="DJ419" s="266"/>
      <c r="DK419" s="266"/>
      <c r="DL419" s="266"/>
      <c r="DM419" s="266"/>
      <c r="DN419" s="266"/>
      <c r="DO419" s="266"/>
      <c r="DP419" s="266"/>
      <c r="DQ419" s="266"/>
      <c r="DR419" s="266"/>
      <c r="DS419" s="266"/>
      <c r="DT419" s="266"/>
      <c r="DU419" s="266"/>
      <c r="DV419" s="266"/>
      <c r="DW419" s="266"/>
      <c r="DX419" s="266"/>
      <c r="DY419" s="266"/>
      <c r="DZ419" s="266"/>
      <c r="EA419" s="266"/>
      <c r="EB419" s="266"/>
      <c r="EC419" s="266"/>
      <c r="ED419" s="266"/>
      <c r="EE419" s="266"/>
      <c r="EF419" s="266"/>
      <c r="EG419" s="266"/>
      <c r="EH419" s="266"/>
      <c r="EI419" s="266"/>
      <c r="EJ419" s="266"/>
      <c r="EK419" s="266"/>
      <c r="EL419" s="266"/>
      <c r="EM419" s="266"/>
      <c r="EN419" s="266"/>
      <c r="EO419" s="266"/>
      <c r="EP419" s="266"/>
      <c r="EQ419" s="266"/>
      <c r="ER419" s="266"/>
      <c r="ES419" s="266"/>
      <c r="ET419" s="266"/>
      <c r="EU419" s="266"/>
      <c r="EV419" s="266"/>
      <c r="EW419" s="266"/>
      <c r="EX419" s="266"/>
      <c r="EY419" s="266"/>
      <c r="EZ419" s="266"/>
      <c r="FA419" s="266"/>
      <c r="FB419" s="266"/>
      <c r="FC419" s="266"/>
      <c r="FD419" s="266"/>
      <c r="FE419" s="266"/>
      <c r="FF419" s="266"/>
      <c r="FG419" s="266"/>
      <c r="FH419" s="266"/>
      <c r="FI419" s="266"/>
      <c r="FJ419" s="266"/>
      <c r="FK419" s="266"/>
      <c r="FL419" s="266"/>
      <c r="FM419" s="266"/>
      <c r="FN419" s="266"/>
      <c r="FO419" s="266"/>
      <c r="FP419" s="266"/>
      <c r="FQ419" s="266"/>
      <c r="FR419" s="266"/>
      <c r="FS419" s="266"/>
      <c r="FT419" s="266"/>
      <c r="FU419" s="266"/>
      <c r="FV419" s="266"/>
      <c r="FW419" s="266"/>
      <c r="FX419" s="266"/>
      <c r="FY419" s="266"/>
      <c r="FZ419" s="266"/>
      <c r="GA419" s="266"/>
      <c r="GB419" s="266"/>
      <c r="GC419" s="266"/>
      <c r="GD419" s="266"/>
      <c r="GE419" s="266"/>
      <c r="GF419" s="266"/>
      <c r="GG419" s="266"/>
      <c r="GH419" s="266"/>
      <c r="GI419" s="266"/>
      <c r="GJ419" s="266"/>
      <c r="GK419" s="266"/>
      <c r="GL419" s="266"/>
      <c r="GM419" s="266"/>
      <c r="GN419" s="266"/>
      <c r="GO419" s="266"/>
      <c r="GP419" s="266"/>
      <c r="GQ419" s="266"/>
      <c r="GR419" s="266"/>
      <c r="GS419" s="266"/>
      <c r="GT419" s="266"/>
      <c r="GU419" s="266"/>
      <c r="GV419" s="266"/>
      <c r="GW419" s="266"/>
      <c r="GX419" s="266"/>
      <c r="GY419" s="266"/>
      <c r="GZ419" s="266"/>
      <c r="HA419" s="266"/>
      <c r="HB419" s="266"/>
      <c r="HC419" s="266"/>
      <c r="HD419" s="266"/>
      <c r="HE419" s="266"/>
      <c r="HF419" s="266"/>
      <c r="HG419" s="266"/>
      <c r="HH419" s="266"/>
      <c r="HI419" s="266"/>
      <c r="HJ419" s="266"/>
      <c r="HK419" s="266"/>
      <c r="HL419" s="266"/>
      <c r="HM419" s="266"/>
      <c r="HN419" s="266"/>
      <c r="HO419" s="266"/>
      <c r="HP419" s="266"/>
      <c r="HQ419" s="266"/>
      <c r="HR419" s="266"/>
      <c r="HS419" s="266"/>
      <c r="HT419" s="266"/>
      <c r="HU419" s="266"/>
      <c r="HV419" s="266"/>
      <c r="HW419" s="266"/>
      <c r="HX419" s="266"/>
      <c r="HY419" s="266"/>
      <c r="HZ419" s="266"/>
      <c r="IA419" s="266"/>
      <c r="IB419" s="266"/>
      <c r="IC419" s="266"/>
      <c r="ID419" s="266"/>
      <c r="IE419" s="266"/>
      <c r="IF419" s="266"/>
      <c r="IG419" s="266"/>
      <c r="IH419" s="266"/>
      <c r="II419" s="266"/>
      <c r="IJ419" s="266"/>
      <c r="IK419" s="266"/>
      <c r="IL419" s="266"/>
      <c r="IM419" s="266"/>
      <c r="IN419" s="266"/>
      <c r="IO419" s="266"/>
      <c r="IP419" s="266"/>
      <c r="IQ419" s="266"/>
      <c r="IR419" s="266"/>
      <c r="IS419" s="266"/>
      <c r="IT419" s="266"/>
      <c r="IU419" s="266"/>
      <c r="IV419" s="266"/>
    </row>
    <row r="420" spans="1:256" s="267" customFormat="1">
      <c r="A420" s="266" t="s">
        <v>359</v>
      </c>
      <c r="B420" s="267" t="s">
        <v>170</v>
      </c>
      <c r="C420" s="267" t="s">
        <v>170</v>
      </c>
      <c r="D420" s="267">
        <v>1</v>
      </c>
      <c r="E420" s="267">
        <v>1</v>
      </c>
      <c r="F420" s="267" t="s">
        <v>18</v>
      </c>
      <c r="G420" s="267">
        <v>3</v>
      </c>
      <c r="H420" s="266">
        <v>15</v>
      </c>
      <c r="I420" s="266"/>
      <c r="J420" s="268"/>
      <c r="K420" s="268"/>
      <c r="L420" s="268"/>
      <c r="M420" s="268"/>
      <c r="N420" s="268"/>
      <c r="O420" s="268"/>
      <c r="P420" s="268"/>
      <c r="Q420" s="268"/>
      <c r="R420" s="268"/>
      <c r="S420" s="266"/>
      <c r="T420" s="266"/>
      <c r="U420" s="266"/>
      <c r="V420" s="266"/>
      <c r="W420" s="266"/>
      <c r="X420" s="266"/>
      <c r="Y420" s="266"/>
      <c r="Z420" s="266"/>
      <c r="AA420" s="266"/>
      <c r="AB420" s="266"/>
      <c r="AC420" s="266"/>
      <c r="AD420" s="266"/>
      <c r="AE420" s="266"/>
      <c r="AF420" s="266"/>
      <c r="AG420" s="266"/>
      <c r="AH420" s="266"/>
      <c r="AI420" s="266"/>
      <c r="AJ420" s="266"/>
      <c r="AK420" s="266"/>
      <c r="AL420" s="266"/>
      <c r="AM420" s="266"/>
      <c r="AN420" s="266"/>
      <c r="AO420" s="266"/>
      <c r="AP420" s="266"/>
      <c r="AQ420" s="266"/>
      <c r="AR420" s="266"/>
      <c r="AS420" s="266"/>
      <c r="AT420" s="266"/>
      <c r="AU420" s="266"/>
      <c r="AV420" s="266"/>
      <c r="AW420" s="266"/>
      <c r="AX420" s="266"/>
      <c r="AY420" s="266"/>
      <c r="AZ420" s="266"/>
      <c r="BA420" s="266"/>
      <c r="BB420" s="266"/>
      <c r="BC420" s="266"/>
      <c r="BD420" s="266"/>
      <c r="BE420" s="266"/>
      <c r="BF420" s="266"/>
      <c r="BG420" s="266"/>
      <c r="BH420" s="266"/>
      <c r="BI420" s="266"/>
      <c r="BJ420" s="266"/>
      <c r="BK420" s="266"/>
      <c r="BL420" s="266"/>
      <c r="BM420" s="266"/>
      <c r="BN420" s="266"/>
      <c r="BO420" s="266"/>
      <c r="BP420" s="266"/>
      <c r="BQ420" s="266"/>
      <c r="BR420" s="266"/>
      <c r="BS420" s="266"/>
      <c r="BT420" s="266"/>
      <c r="BU420" s="266"/>
      <c r="BV420" s="266"/>
      <c r="BW420" s="266"/>
      <c r="BX420" s="266"/>
      <c r="BY420" s="266"/>
      <c r="BZ420" s="266"/>
      <c r="CA420" s="266"/>
      <c r="CB420" s="266"/>
      <c r="CC420" s="266"/>
      <c r="CD420" s="266"/>
      <c r="CE420" s="266"/>
      <c r="CF420" s="266"/>
      <c r="CG420" s="266"/>
      <c r="CH420" s="266"/>
      <c r="CI420" s="266"/>
      <c r="CJ420" s="266"/>
      <c r="CK420" s="266"/>
      <c r="CL420" s="266"/>
      <c r="CM420" s="266"/>
      <c r="CN420" s="266"/>
      <c r="CO420" s="266"/>
      <c r="CP420" s="266"/>
      <c r="CQ420" s="266"/>
      <c r="CR420" s="266"/>
      <c r="CS420" s="266"/>
      <c r="CT420" s="266"/>
      <c r="CU420" s="266"/>
      <c r="CV420" s="266"/>
      <c r="CW420" s="266"/>
      <c r="CX420" s="266"/>
      <c r="CY420" s="266"/>
      <c r="CZ420" s="266"/>
      <c r="DA420" s="266"/>
      <c r="DB420" s="266"/>
      <c r="DC420" s="266"/>
      <c r="DD420" s="266"/>
      <c r="DE420" s="266"/>
      <c r="DF420" s="266"/>
      <c r="DG420" s="266"/>
      <c r="DH420" s="266"/>
      <c r="DI420" s="266"/>
      <c r="DJ420" s="266"/>
      <c r="DK420" s="266"/>
      <c r="DL420" s="266"/>
      <c r="DM420" s="266"/>
      <c r="DN420" s="266"/>
      <c r="DO420" s="266"/>
      <c r="DP420" s="266"/>
      <c r="DQ420" s="266"/>
      <c r="DR420" s="266"/>
      <c r="DS420" s="266"/>
      <c r="DT420" s="266"/>
      <c r="DU420" s="266"/>
      <c r="DV420" s="266"/>
      <c r="DW420" s="266"/>
      <c r="DX420" s="266"/>
      <c r="DY420" s="266"/>
      <c r="DZ420" s="266"/>
      <c r="EA420" s="266"/>
      <c r="EB420" s="266"/>
      <c r="EC420" s="266"/>
      <c r="ED420" s="266"/>
      <c r="EE420" s="266"/>
      <c r="EF420" s="266"/>
      <c r="EG420" s="266"/>
      <c r="EH420" s="266"/>
      <c r="EI420" s="266"/>
      <c r="EJ420" s="266"/>
      <c r="EK420" s="266"/>
      <c r="EL420" s="266"/>
      <c r="EM420" s="266"/>
      <c r="EN420" s="266"/>
      <c r="EO420" s="266"/>
      <c r="EP420" s="266"/>
      <c r="EQ420" s="266"/>
      <c r="ER420" s="266"/>
      <c r="ES420" s="266"/>
      <c r="ET420" s="266"/>
      <c r="EU420" s="266"/>
      <c r="EV420" s="266"/>
      <c r="EW420" s="266"/>
      <c r="EX420" s="266"/>
      <c r="EY420" s="266"/>
      <c r="EZ420" s="266"/>
      <c r="FA420" s="266"/>
      <c r="FB420" s="266"/>
      <c r="FC420" s="266"/>
      <c r="FD420" s="266"/>
      <c r="FE420" s="266"/>
      <c r="FF420" s="266"/>
      <c r="FG420" s="266"/>
      <c r="FH420" s="266"/>
      <c r="FI420" s="266"/>
      <c r="FJ420" s="266"/>
      <c r="FK420" s="266"/>
      <c r="FL420" s="266"/>
      <c r="FM420" s="266"/>
      <c r="FN420" s="266"/>
      <c r="FO420" s="266"/>
      <c r="FP420" s="266"/>
      <c r="FQ420" s="266"/>
      <c r="FR420" s="266"/>
      <c r="FS420" s="266"/>
      <c r="FT420" s="266"/>
      <c r="FU420" s="266"/>
      <c r="FV420" s="266"/>
      <c r="FW420" s="266"/>
      <c r="FX420" s="266"/>
      <c r="FY420" s="266"/>
      <c r="FZ420" s="266"/>
      <c r="GA420" s="266"/>
      <c r="GB420" s="266"/>
      <c r="GC420" s="266"/>
      <c r="GD420" s="266"/>
      <c r="GE420" s="266"/>
      <c r="GF420" s="266"/>
      <c r="GG420" s="266"/>
      <c r="GH420" s="266"/>
      <c r="GI420" s="266"/>
      <c r="GJ420" s="266"/>
      <c r="GK420" s="266"/>
      <c r="GL420" s="266"/>
      <c r="GM420" s="266"/>
      <c r="GN420" s="266"/>
      <c r="GO420" s="266"/>
      <c r="GP420" s="266"/>
      <c r="GQ420" s="266"/>
      <c r="GR420" s="266"/>
      <c r="GS420" s="266"/>
      <c r="GT420" s="266"/>
      <c r="GU420" s="266"/>
      <c r="GV420" s="266"/>
      <c r="GW420" s="266"/>
      <c r="GX420" s="266"/>
      <c r="GY420" s="266"/>
      <c r="GZ420" s="266"/>
      <c r="HA420" s="266"/>
      <c r="HB420" s="266"/>
      <c r="HC420" s="266"/>
      <c r="HD420" s="266"/>
      <c r="HE420" s="266"/>
      <c r="HF420" s="266"/>
      <c r="HG420" s="266"/>
      <c r="HH420" s="266"/>
      <c r="HI420" s="266"/>
      <c r="HJ420" s="266"/>
      <c r="HK420" s="266"/>
      <c r="HL420" s="266"/>
      <c r="HM420" s="266"/>
      <c r="HN420" s="266"/>
      <c r="HO420" s="266"/>
      <c r="HP420" s="266"/>
      <c r="HQ420" s="266"/>
      <c r="HR420" s="266"/>
      <c r="HS420" s="266"/>
      <c r="HT420" s="266"/>
      <c r="HU420" s="266"/>
      <c r="HV420" s="266"/>
      <c r="HW420" s="266"/>
      <c r="HX420" s="266"/>
      <c r="HY420" s="266"/>
      <c r="HZ420" s="266"/>
      <c r="IA420" s="266"/>
      <c r="IB420" s="266"/>
      <c r="IC420" s="266"/>
      <c r="ID420" s="266"/>
      <c r="IE420" s="266"/>
      <c r="IF420" s="266"/>
      <c r="IG420" s="266"/>
      <c r="IH420" s="266"/>
      <c r="II420" s="266"/>
      <c r="IJ420" s="266"/>
      <c r="IK420" s="266"/>
      <c r="IL420" s="266"/>
      <c r="IM420" s="266"/>
      <c r="IN420" s="266"/>
      <c r="IO420" s="266"/>
      <c r="IP420" s="266"/>
      <c r="IQ420" s="266"/>
      <c r="IR420" s="266"/>
      <c r="IS420" s="266"/>
      <c r="IT420" s="266"/>
      <c r="IU420" s="266"/>
      <c r="IV420" s="266"/>
    </row>
    <row r="421" spans="1:256" s="267" customFormat="1">
      <c r="A421" s="268" t="s">
        <v>359</v>
      </c>
      <c r="B421" s="267">
        <v>3.5</v>
      </c>
      <c r="C421" s="267">
        <v>4</v>
      </c>
      <c r="D421" s="267">
        <v>2</v>
      </c>
      <c r="E421" s="267">
        <v>1.24</v>
      </c>
      <c r="F421" s="267" t="s">
        <v>18</v>
      </c>
      <c r="G421" s="267">
        <v>8</v>
      </c>
      <c r="H421" s="268">
        <v>12</v>
      </c>
      <c r="I421" s="268"/>
      <c r="J421" s="268"/>
      <c r="K421" s="268"/>
      <c r="L421" s="268"/>
      <c r="M421" s="268"/>
      <c r="N421" s="268"/>
      <c r="O421" s="268"/>
      <c r="P421" s="268"/>
      <c r="Q421" s="268"/>
      <c r="R421" s="268"/>
      <c r="S421" s="268"/>
      <c r="T421" s="268"/>
      <c r="U421" s="268"/>
      <c r="V421" s="268"/>
      <c r="W421" s="268"/>
      <c r="X421" s="268"/>
      <c r="Y421" s="268"/>
      <c r="Z421" s="268"/>
      <c r="AA421" s="268"/>
      <c r="AB421" s="268"/>
      <c r="AC421" s="268"/>
      <c r="AD421" s="268"/>
      <c r="AE421" s="268"/>
      <c r="AF421" s="268"/>
      <c r="AG421" s="268"/>
      <c r="AH421" s="268"/>
      <c r="AI421" s="268"/>
      <c r="AJ421" s="268"/>
      <c r="AK421" s="268"/>
      <c r="AL421" s="268"/>
      <c r="AM421" s="268"/>
      <c r="AN421" s="268"/>
      <c r="AO421" s="268"/>
      <c r="AP421" s="268"/>
      <c r="AQ421" s="268"/>
      <c r="AR421" s="268"/>
      <c r="AS421" s="268"/>
      <c r="AT421" s="268"/>
      <c r="AU421" s="268"/>
      <c r="AV421" s="268"/>
      <c r="AW421" s="268"/>
      <c r="AX421" s="268"/>
      <c r="AY421" s="268"/>
      <c r="AZ421" s="268"/>
      <c r="BA421" s="268"/>
      <c r="BB421" s="268"/>
      <c r="BC421" s="268"/>
      <c r="BD421" s="268"/>
      <c r="BE421" s="268"/>
      <c r="BF421" s="268"/>
      <c r="BG421" s="268"/>
      <c r="BH421" s="268"/>
      <c r="BI421" s="268"/>
      <c r="BJ421" s="268"/>
      <c r="BK421" s="268"/>
      <c r="BL421" s="268"/>
      <c r="BM421" s="268"/>
      <c r="BN421" s="268"/>
      <c r="BO421" s="268"/>
      <c r="BP421" s="268"/>
      <c r="BQ421" s="268"/>
      <c r="BR421" s="268"/>
      <c r="BS421" s="268"/>
      <c r="BT421" s="268"/>
      <c r="BU421" s="268"/>
      <c r="BV421" s="268"/>
      <c r="BW421" s="268"/>
      <c r="BX421" s="268"/>
      <c r="BY421" s="268"/>
      <c r="BZ421" s="268"/>
      <c r="CA421" s="268"/>
      <c r="CB421" s="268"/>
      <c r="CC421" s="268"/>
      <c r="CD421" s="268"/>
      <c r="CE421" s="268"/>
      <c r="CF421" s="268"/>
      <c r="CG421" s="268"/>
      <c r="CH421" s="268"/>
      <c r="CI421" s="268"/>
      <c r="CJ421" s="268"/>
      <c r="CK421" s="268"/>
      <c r="CL421" s="268"/>
      <c r="CM421" s="268"/>
      <c r="CN421" s="268"/>
      <c r="CO421" s="268"/>
      <c r="CP421" s="268"/>
      <c r="CQ421" s="268"/>
      <c r="CR421" s="268"/>
      <c r="CS421" s="268"/>
      <c r="CT421" s="268"/>
      <c r="CU421" s="268"/>
      <c r="CV421" s="268"/>
      <c r="CW421" s="268"/>
      <c r="CX421" s="268"/>
      <c r="CY421" s="268"/>
      <c r="CZ421" s="268"/>
      <c r="DA421" s="268"/>
      <c r="DB421" s="268"/>
      <c r="DC421" s="268"/>
      <c r="DD421" s="268"/>
      <c r="DE421" s="268"/>
      <c r="DF421" s="268"/>
      <c r="DG421" s="268"/>
      <c r="DH421" s="268"/>
      <c r="DI421" s="268"/>
      <c r="DJ421" s="268"/>
      <c r="DK421" s="268"/>
      <c r="DL421" s="268"/>
      <c r="DM421" s="268"/>
      <c r="DN421" s="268"/>
      <c r="DO421" s="268"/>
      <c r="DP421" s="268"/>
      <c r="DQ421" s="268"/>
      <c r="DR421" s="268"/>
      <c r="DS421" s="268"/>
      <c r="DT421" s="268"/>
      <c r="DU421" s="268"/>
      <c r="DV421" s="268"/>
      <c r="DW421" s="268"/>
      <c r="DX421" s="268"/>
      <c r="DY421" s="268"/>
      <c r="DZ421" s="268"/>
      <c r="EA421" s="268"/>
      <c r="EB421" s="268"/>
      <c r="EC421" s="268"/>
      <c r="ED421" s="268"/>
      <c r="EE421" s="268"/>
      <c r="EF421" s="268"/>
      <c r="EG421" s="268"/>
      <c r="EH421" s="268"/>
      <c r="EI421" s="268"/>
      <c r="EJ421" s="268"/>
      <c r="EK421" s="268"/>
      <c r="EL421" s="268"/>
      <c r="EM421" s="268"/>
      <c r="EN421" s="268"/>
      <c r="EO421" s="268"/>
      <c r="EP421" s="268"/>
      <c r="EQ421" s="268"/>
      <c r="ER421" s="268"/>
      <c r="ES421" s="268"/>
      <c r="ET421" s="268"/>
      <c r="EU421" s="268"/>
      <c r="EV421" s="268"/>
      <c r="EW421" s="268"/>
      <c r="EX421" s="268"/>
      <c r="EY421" s="268"/>
      <c r="EZ421" s="268"/>
      <c r="FA421" s="268"/>
      <c r="FB421" s="268"/>
      <c r="FC421" s="268"/>
      <c r="FD421" s="268"/>
      <c r="FE421" s="268"/>
      <c r="FF421" s="268"/>
      <c r="FG421" s="268"/>
      <c r="FH421" s="268"/>
      <c r="FI421" s="268"/>
      <c r="FJ421" s="268"/>
      <c r="FK421" s="268"/>
      <c r="FL421" s="268"/>
      <c r="FM421" s="268"/>
      <c r="FN421" s="268"/>
      <c r="FO421" s="268"/>
      <c r="FP421" s="268"/>
      <c r="FQ421" s="268"/>
      <c r="FR421" s="268"/>
      <c r="FS421" s="268"/>
      <c r="FT421" s="268"/>
      <c r="FU421" s="268"/>
      <c r="FV421" s="268"/>
      <c r="FW421" s="268"/>
      <c r="FX421" s="268"/>
      <c r="FY421" s="268"/>
      <c r="FZ421" s="268"/>
      <c r="GA421" s="268"/>
      <c r="GB421" s="268"/>
      <c r="GC421" s="268"/>
      <c r="GD421" s="268"/>
      <c r="GE421" s="268"/>
      <c r="GF421" s="268"/>
      <c r="GG421" s="268"/>
      <c r="GH421" s="268"/>
      <c r="GI421" s="268"/>
      <c r="GJ421" s="268"/>
      <c r="GK421" s="268"/>
      <c r="GL421" s="268"/>
      <c r="GM421" s="268"/>
      <c r="GN421" s="268"/>
      <c r="GO421" s="268"/>
      <c r="GP421" s="268"/>
      <c r="GQ421" s="268"/>
      <c r="GR421" s="268"/>
      <c r="GS421" s="268"/>
      <c r="GT421" s="268"/>
      <c r="GU421" s="268"/>
      <c r="GV421" s="268"/>
      <c r="GW421" s="268"/>
      <c r="GX421" s="268"/>
      <c r="GY421" s="268"/>
      <c r="GZ421" s="268"/>
      <c r="HA421" s="268"/>
      <c r="HB421" s="268"/>
      <c r="HC421" s="268"/>
      <c r="HD421" s="268"/>
      <c r="HE421" s="268"/>
      <c r="HF421" s="268"/>
      <c r="HG421" s="268"/>
      <c r="HH421" s="268"/>
      <c r="HI421" s="268"/>
      <c r="HJ421" s="268"/>
      <c r="HK421" s="268"/>
      <c r="HL421" s="268"/>
      <c r="HM421" s="268"/>
      <c r="HN421" s="268"/>
      <c r="HO421" s="268"/>
      <c r="HP421" s="268"/>
      <c r="HQ421" s="268"/>
      <c r="HR421" s="268"/>
      <c r="HS421" s="268"/>
      <c r="HT421" s="268"/>
      <c r="HU421" s="268"/>
      <c r="HV421" s="268"/>
      <c r="HW421" s="268"/>
      <c r="HX421" s="268"/>
      <c r="HY421" s="268"/>
      <c r="HZ421" s="268"/>
      <c r="IA421" s="268"/>
      <c r="IB421" s="268"/>
      <c r="IC421" s="268"/>
      <c r="ID421" s="268"/>
      <c r="IE421" s="268"/>
      <c r="IF421" s="268"/>
      <c r="IG421" s="268"/>
      <c r="IH421" s="268"/>
      <c r="II421" s="268"/>
      <c r="IJ421" s="268"/>
      <c r="IK421" s="268"/>
      <c r="IL421" s="268"/>
      <c r="IM421" s="268"/>
      <c r="IN421" s="268"/>
      <c r="IO421" s="268"/>
      <c r="IP421" s="268"/>
      <c r="IQ421" s="268"/>
      <c r="IR421" s="268"/>
      <c r="IS421" s="268"/>
      <c r="IT421" s="268"/>
      <c r="IU421" s="268"/>
      <c r="IV421" s="268"/>
    </row>
    <row r="422" spans="1:256" s="267" customFormat="1">
      <c r="A422" s="268" t="s">
        <v>359</v>
      </c>
      <c r="B422" s="267">
        <v>2.6</v>
      </c>
      <c r="C422" s="267">
        <v>3.2</v>
      </c>
      <c r="D422" s="267">
        <v>2</v>
      </c>
      <c r="E422" s="267">
        <v>1.1088888889999999</v>
      </c>
      <c r="F422" s="267">
        <v>1.3048579</v>
      </c>
      <c r="G422" s="267">
        <v>13</v>
      </c>
      <c r="H422" s="268">
        <v>2</v>
      </c>
      <c r="I422" s="268"/>
      <c r="J422" s="268"/>
      <c r="K422" s="268"/>
      <c r="L422" s="268"/>
      <c r="M422" s="268"/>
      <c r="N422" s="268"/>
      <c r="O422" s="268"/>
      <c r="P422" s="268"/>
      <c r="Q422" s="268"/>
      <c r="R422" s="268"/>
      <c r="S422" s="268"/>
      <c r="T422" s="268"/>
      <c r="U422" s="268"/>
      <c r="V422" s="268"/>
      <c r="W422" s="268"/>
      <c r="X422" s="268"/>
      <c r="Y422" s="268"/>
      <c r="Z422" s="268"/>
      <c r="AA422" s="268"/>
      <c r="AB422" s="268"/>
      <c r="AC422" s="268"/>
      <c r="AD422" s="268"/>
      <c r="AE422" s="268"/>
      <c r="AF422" s="268"/>
      <c r="AG422" s="268"/>
      <c r="AH422" s="268"/>
      <c r="AI422" s="268"/>
      <c r="AJ422" s="268"/>
      <c r="AK422" s="268"/>
      <c r="AL422" s="268"/>
      <c r="AM422" s="268"/>
      <c r="AN422" s="268"/>
      <c r="AO422" s="268"/>
      <c r="AP422" s="268"/>
      <c r="AQ422" s="268"/>
      <c r="AR422" s="268"/>
      <c r="AS422" s="268"/>
      <c r="AT422" s="268"/>
      <c r="AU422" s="268"/>
      <c r="AV422" s="268"/>
      <c r="AW422" s="268"/>
      <c r="AX422" s="268"/>
      <c r="AY422" s="268"/>
      <c r="AZ422" s="268"/>
      <c r="BA422" s="268"/>
      <c r="BB422" s="268"/>
      <c r="BC422" s="268"/>
      <c r="BD422" s="268"/>
      <c r="BE422" s="268"/>
      <c r="BF422" s="268"/>
      <c r="BG422" s="268"/>
      <c r="BH422" s="268"/>
      <c r="BI422" s="268"/>
      <c r="BJ422" s="268"/>
      <c r="BK422" s="268"/>
      <c r="BL422" s="268"/>
      <c r="BM422" s="268"/>
      <c r="BN422" s="268"/>
      <c r="BO422" s="268"/>
      <c r="BP422" s="268"/>
      <c r="BQ422" s="268"/>
      <c r="BR422" s="268"/>
      <c r="BS422" s="268"/>
      <c r="BT422" s="268"/>
      <c r="BU422" s="268"/>
      <c r="BV422" s="268"/>
      <c r="BW422" s="268"/>
      <c r="BX422" s="268"/>
      <c r="BY422" s="268"/>
      <c r="BZ422" s="268"/>
      <c r="CA422" s="268"/>
      <c r="CB422" s="268"/>
      <c r="CC422" s="268"/>
      <c r="CD422" s="268"/>
      <c r="CE422" s="268"/>
      <c r="CF422" s="268"/>
      <c r="CG422" s="268"/>
      <c r="CH422" s="268"/>
      <c r="CI422" s="268"/>
      <c r="CJ422" s="268"/>
      <c r="CK422" s="268"/>
      <c r="CL422" s="268"/>
      <c r="CM422" s="268"/>
      <c r="CN422" s="268"/>
      <c r="CO422" s="268"/>
      <c r="CP422" s="268"/>
      <c r="CQ422" s="268"/>
      <c r="CR422" s="268"/>
      <c r="CS422" s="268"/>
      <c r="CT422" s="268"/>
      <c r="CU422" s="268"/>
      <c r="CV422" s="268"/>
      <c r="CW422" s="268"/>
      <c r="CX422" s="268"/>
      <c r="CY422" s="268"/>
      <c r="CZ422" s="268"/>
      <c r="DA422" s="268"/>
      <c r="DB422" s="268"/>
      <c r="DC422" s="268"/>
      <c r="DD422" s="268"/>
      <c r="DE422" s="268"/>
      <c r="DF422" s="268"/>
      <c r="DG422" s="268"/>
      <c r="DH422" s="268"/>
      <c r="DI422" s="268"/>
      <c r="DJ422" s="268"/>
      <c r="DK422" s="268"/>
      <c r="DL422" s="268"/>
      <c r="DM422" s="268"/>
      <c r="DN422" s="268"/>
      <c r="DO422" s="268"/>
      <c r="DP422" s="268"/>
      <c r="DQ422" s="268"/>
      <c r="DR422" s="268"/>
      <c r="DS422" s="268"/>
      <c r="DT422" s="268"/>
      <c r="DU422" s="268"/>
      <c r="DV422" s="268"/>
      <c r="DW422" s="268"/>
      <c r="DX422" s="268"/>
      <c r="DY422" s="268"/>
      <c r="DZ422" s="268"/>
      <c r="EA422" s="268"/>
      <c r="EB422" s="268"/>
      <c r="EC422" s="268"/>
      <c r="ED422" s="268"/>
      <c r="EE422" s="268"/>
      <c r="EF422" s="268"/>
      <c r="EG422" s="268"/>
      <c r="EH422" s="268"/>
      <c r="EI422" s="268"/>
      <c r="EJ422" s="268"/>
      <c r="EK422" s="268"/>
      <c r="EL422" s="268"/>
      <c r="EM422" s="268"/>
      <c r="EN422" s="268"/>
      <c r="EO422" s="268"/>
      <c r="EP422" s="268"/>
      <c r="EQ422" s="268"/>
      <c r="ER422" s="268"/>
      <c r="ES422" s="268"/>
      <c r="ET422" s="268"/>
      <c r="EU422" s="268"/>
      <c r="EV422" s="268"/>
      <c r="EW422" s="268"/>
      <c r="EX422" s="268"/>
      <c r="EY422" s="268"/>
      <c r="EZ422" s="268"/>
      <c r="FA422" s="268"/>
      <c r="FB422" s="268"/>
      <c r="FC422" s="268"/>
      <c r="FD422" s="268"/>
      <c r="FE422" s="268"/>
      <c r="FF422" s="268"/>
      <c r="FG422" s="268"/>
      <c r="FH422" s="268"/>
      <c r="FI422" s="268"/>
      <c r="FJ422" s="268"/>
      <c r="FK422" s="268"/>
      <c r="FL422" s="268"/>
      <c r="FM422" s="268"/>
      <c r="FN422" s="268"/>
      <c r="FO422" s="268"/>
      <c r="FP422" s="268"/>
      <c r="FQ422" s="268"/>
      <c r="FR422" s="268"/>
      <c r="FS422" s="268"/>
      <c r="FT422" s="268"/>
      <c r="FU422" s="268"/>
      <c r="FV422" s="268"/>
      <c r="FW422" s="268"/>
      <c r="FX422" s="268"/>
      <c r="FY422" s="268"/>
      <c r="FZ422" s="268"/>
      <c r="GA422" s="268"/>
      <c r="GB422" s="268"/>
      <c r="GC422" s="268"/>
      <c r="GD422" s="268"/>
      <c r="GE422" s="268"/>
      <c r="GF422" s="268"/>
      <c r="GG422" s="268"/>
      <c r="GH422" s="268"/>
      <c r="GI422" s="268"/>
      <c r="GJ422" s="268"/>
      <c r="GK422" s="268"/>
      <c r="GL422" s="268"/>
      <c r="GM422" s="268"/>
      <c r="GN422" s="268"/>
      <c r="GO422" s="268"/>
      <c r="GP422" s="268"/>
      <c r="GQ422" s="268"/>
      <c r="GR422" s="268"/>
      <c r="GS422" s="268"/>
      <c r="GT422" s="268"/>
      <c r="GU422" s="268"/>
      <c r="GV422" s="268"/>
      <c r="GW422" s="268"/>
      <c r="GX422" s="268"/>
      <c r="GY422" s="268"/>
      <c r="GZ422" s="268"/>
      <c r="HA422" s="268"/>
      <c r="HB422" s="268"/>
      <c r="HC422" s="268"/>
      <c r="HD422" s="268"/>
      <c r="HE422" s="268"/>
      <c r="HF422" s="268"/>
      <c r="HG422" s="268"/>
      <c r="HH422" s="268"/>
      <c r="HI422" s="268"/>
      <c r="HJ422" s="268"/>
      <c r="HK422" s="268"/>
      <c r="HL422" s="268"/>
      <c r="HM422" s="268"/>
      <c r="HN422" s="268"/>
      <c r="HO422" s="268"/>
      <c r="HP422" s="268"/>
      <c r="HQ422" s="268"/>
      <c r="HR422" s="268"/>
      <c r="HS422" s="268"/>
      <c r="HT422" s="268"/>
      <c r="HU422" s="268"/>
      <c r="HV422" s="268"/>
      <c r="HW422" s="268"/>
      <c r="HX422" s="268"/>
      <c r="HY422" s="268"/>
      <c r="HZ422" s="268"/>
      <c r="IA422" s="268"/>
      <c r="IB422" s="268"/>
      <c r="IC422" s="268"/>
      <c r="ID422" s="268"/>
      <c r="IE422" s="268"/>
      <c r="IF422" s="268"/>
      <c r="IG422" s="268"/>
      <c r="IH422" s="268"/>
      <c r="II422" s="268"/>
      <c r="IJ422" s="268"/>
      <c r="IK422" s="268"/>
      <c r="IL422" s="268"/>
      <c r="IM422" s="268"/>
      <c r="IN422" s="268"/>
      <c r="IO422" s="268"/>
      <c r="IP422" s="268"/>
      <c r="IQ422" s="268"/>
      <c r="IR422" s="268"/>
      <c r="IS422" s="268"/>
      <c r="IT422" s="268"/>
      <c r="IU422" s="268"/>
      <c r="IV422" s="268"/>
    </row>
    <row r="423" spans="1:256" s="267" customFormat="1">
      <c r="A423" s="268" t="s">
        <v>359</v>
      </c>
      <c r="B423" s="267">
        <v>2.4500000000000002</v>
      </c>
      <c r="C423" s="267">
        <v>2.8</v>
      </c>
      <c r="D423" s="267">
        <v>1</v>
      </c>
      <c r="E423" s="267">
        <v>1</v>
      </c>
      <c r="F423" s="267" t="s">
        <v>18</v>
      </c>
      <c r="G423" s="267">
        <v>3</v>
      </c>
      <c r="H423" s="268">
        <v>25</v>
      </c>
      <c r="I423" s="268"/>
      <c r="J423" s="268"/>
      <c r="K423" s="268"/>
      <c r="L423" s="268"/>
      <c r="M423" s="268"/>
      <c r="N423" s="268"/>
      <c r="O423" s="268"/>
      <c r="P423" s="268"/>
      <c r="Q423" s="268"/>
      <c r="R423" s="268"/>
      <c r="S423" s="268"/>
      <c r="T423" s="268"/>
      <c r="U423" s="268"/>
      <c r="V423" s="268"/>
      <c r="W423" s="268"/>
      <c r="X423" s="268"/>
      <c r="Y423" s="268"/>
      <c r="Z423" s="268"/>
      <c r="AA423" s="268"/>
      <c r="AB423" s="268"/>
      <c r="AC423" s="268"/>
      <c r="AD423" s="268"/>
      <c r="AE423" s="268"/>
      <c r="AF423" s="268"/>
      <c r="AG423" s="268"/>
      <c r="AH423" s="268"/>
      <c r="AI423" s="268"/>
      <c r="AJ423" s="268"/>
      <c r="AK423" s="268"/>
      <c r="AL423" s="268"/>
      <c r="AM423" s="268"/>
      <c r="AN423" s="268"/>
      <c r="AO423" s="268"/>
      <c r="AP423" s="268"/>
      <c r="AQ423" s="268"/>
      <c r="AR423" s="268"/>
      <c r="AS423" s="268"/>
      <c r="AT423" s="268"/>
      <c r="AU423" s="268"/>
      <c r="AV423" s="268"/>
      <c r="AW423" s="268"/>
      <c r="AX423" s="268"/>
      <c r="AY423" s="268"/>
      <c r="AZ423" s="268"/>
      <c r="BA423" s="268"/>
      <c r="BB423" s="268"/>
      <c r="BC423" s="268"/>
      <c r="BD423" s="268"/>
      <c r="BE423" s="268"/>
      <c r="BF423" s="268"/>
      <c r="BG423" s="268"/>
      <c r="BH423" s="268"/>
      <c r="BI423" s="268"/>
      <c r="BJ423" s="268"/>
      <c r="BK423" s="268"/>
      <c r="BL423" s="268"/>
      <c r="BM423" s="268"/>
      <c r="BN423" s="268"/>
      <c r="BO423" s="268"/>
      <c r="BP423" s="268"/>
      <c r="BQ423" s="268"/>
      <c r="BR423" s="268"/>
      <c r="BS423" s="268"/>
      <c r="BT423" s="268"/>
      <c r="BU423" s="268"/>
      <c r="BV423" s="268"/>
      <c r="BW423" s="268"/>
      <c r="BX423" s="268"/>
      <c r="BY423" s="268"/>
      <c r="BZ423" s="268"/>
      <c r="CA423" s="268"/>
      <c r="CB423" s="268"/>
      <c r="CC423" s="268"/>
      <c r="CD423" s="268"/>
      <c r="CE423" s="268"/>
      <c r="CF423" s="268"/>
      <c r="CG423" s="268"/>
      <c r="CH423" s="268"/>
      <c r="CI423" s="268"/>
      <c r="CJ423" s="268"/>
      <c r="CK423" s="268"/>
      <c r="CL423" s="268"/>
      <c r="CM423" s="268"/>
      <c r="CN423" s="268"/>
      <c r="CO423" s="268"/>
      <c r="CP423" s="268"/>
      <c r="CQ423" s="268"/>
      <c r="CR423" s="268"/>
      <c r="CS423" s="268"/>
      <c r="CT423" s="268"/>
      <c r="CU423" s="268"/>
      <c r="CV423" s="268"/>
      <c r="CW423" s="268"/>
      <c r="CX423" s="268"/>
      <c r="CY423" s="268"/>
      <c r="CZ423" s="268"/>
      <c r="DA423" s="268"/>
      <c r="DB423" s="268"/>
      <c r="DC423" s="268"/>
      <c r="DD423" s="268"/>
      <c r="DE423" s="268"/>
      <c r="DF423" s="268"/>
      <c r="DG423" s="268"/>
      <c r="DH423" s="268"/>
      <c r="DI423" s="268"/>
      <c r="DJ423" s="268"/>
      <c r="DK423" s="268"/>
      <c r="DL423" s="268"/>
      <c r="DM423" s="268"/>
      <c r="DN423" s="268"/>
      <c r="DO423" s="268"/>
      <c r="DP423" s="268"/>
      <c r="DQ423" s="268"/>
      <c r="DR423" s="268"/>
      <c r="DS423" s="268"/>
      <c r="DT423" s="268"/>
      <c r="DU423" s="268"/>
      <c r="DV423" s="268"/>
      <c r="DW423" s="268"/>
      <c r="DX423" s="268"/>
      <c r="DY423" s="268"/>
      <c r="DZ423" s="268"/>
      <c r="EA423" s="268"/>
      <c r="EB423" s="268"/>
      <c r="EC423" s="268"/>
      <c r="ED423" s="268"/>
      <c r="EE423" s="268"/>
      <c r="EF423" s="268"/>
      <c r="EG423" s="268"/>
      <c r="EH423" s="268"/>
      <c r="EI423" s="268"/>
      <c r="EJ423" s="268"/>
      <c r="EK423" s="268"/>
      <c r="EL423" s="268"/>
      <c r="EM423" s="268"/>
      <c r="EN423" s="268"/>
      <c r="EO423" s="268"/>
      <c r="EP423" s="268"/>
      <c r="EQ423" s="268"/>
      <c r="ER423" s="268"/>
      <c r="ES423" s="268"/>
      <c r="ET423" s="268"/>
      <c r="EU423" s="268"/>
      <c r="EV423" s="268"/>
      <c r="EW423" s="268"/>
      <c r="EX423" s="268"/>
      <c r="EY423" s="268"/>
      <c r="EZ423" s="268"/>
      <c r="FA423" s="268"/>
      <c r="FB423" s="268"/>
      <c r="FC423" s="268"/>
      <c r="FD423" s="268"/>
      <c r="FE423" s="268"/>
      <c r="FF423" s="268"/>
      <c r="FG423" s="268"/>
      <c r="FH423" s="268"/>
      <c r="FI423" s="268"/>
      <c r="FJ423" s="268"/>
      <c r="FK423" s="268"/>
      <c r="FL423" s="268"/>
      <c r="FM423" s="268"/>
      <c r="FN423" s="268"/>
      <c r="FO423" s="268"/>
      <c r="FP423" s="268"/>
      <c r="FQ423" s="268"/>
      <c r="FR423" s="268"/>
      <c r="FS423" s="268"/>
      <c r="FT423" s="268"/>
      <c r="FU423" s="268"/>
      <c r="FV423" s="268"/>
      <c r="FW423" s="268"/>
      <c r="FX423" s="268"/>
      <c r="FY423" s="268"/>
      <c r="FZ423" s="268"/>
      <c r="GA423" s="268"/>
      <c r="GB423" s="268"/>
      <c r="GC423" s="268"/>
      <c r="GD423" s="268"/>
      <c r="GE423" s="268"/>
      <c r="GF423" s="268"/>
      <c r="GG423" s="268"/>
      <c r="GH423" s="268"/>
      <c r="GI423" s="268"/>
      <c r="GJ423" s="268"/>
      <c r="GK423" s="268"/>
      <c r="GL423" s="268"/>
      <c r="GM423" s="268"/>
      <c r="GN423" s="268"/>
      <c r="GO423" s="268"/>
      <c r="GP423" s="268"/>
      <c r="GQ423" s="268"/>
      <c r="GR423" s="268"/>
      <c r="GS423" s="268"/>
      <c r="GT423" s="268"/>
      <c r="GU423" s="268"/>
      <c r="GV423" s="268"/>
      <c r="GW423" s="268"/>
      <c r="GX423" s="268"/>
      <c r="GY423" s="268"/>
      <c r="GZ423" s="268"/>
      <c r="HA423" s="268"/>
      <c r="HB423" s="268"/>
      <c r="HC423" s="268"/>
      <c r="HD423" s="268"/>
      <c r="HE423" s="268"/>
      <c r="HF423" s="268"/>
      <c r="HG423" s="268"/>
      <c r="HH423" s="268"/>
      <c r="HI423" s="268"/>
      <c r="HJ423" s="268"/>
      <c r="HK423" s="268"/>
      <c r="HL423" s="268"/>
      <c r="HM423" s="268"/>
      <c r="HN423" s="268"/>
      <c r="HO423" s="268"/>
      <c r="HP423" s="268"/>
      <c r="HQ423" s="268"/>
      <c r="HR423" s="268"/>
      <c r="HS423" s="268"/>
      <c r="HT423" s="268"/>
      <c r="HU423" s="268"/>
      <c r="HV423" s="268"/>
      <c r="HW423" s="268"/>
      <c r="HX423" s="268"/>
      <c r="HY423" s="268"/>
      <c r="HZ423" s="268"/>
      <c r="IA423" s="268"/>
      <c r="IB423" s="268"/>
      <c r="IC423" s="268"/>
      <c r="ID423" s="268"/>
      <c r="IE423" s="268"/>
      <c r="IF423" s="268"/>
      <c r="IG423" s="268"/>
      <c r="IH423" s="268"/>
      <c r="II423" s="268"/>
      <c r="IJ423" s="268"/>
      <c r="IK423" s="268"/>
      <c r="IL423" s="268"/>
      <c r="IM423" s="268"/>
      <c r="IN423" s="268"/>
      <c r="IO423" s="268"/>
      <c r="IP423" s="268"/>
      <c r="IQ423" s="268"/>
      <c r="IR423" s="268"/>
      <c r="IS423" s="268"/>
      <c r="IT423" s="268"/>
      <c r="IU423" s="268"/>
      <c r="IV423" s="268"/>
    </row>
    <row r="424" spans="1:256" s="267" customFormat="1">
      <c r="A424" s="268" t="s">
        <v>359</v>
      </c>
      <c r="B424" s="267">
        <v>3.2</v>
      </c>
      <c r="C424" s="267">
        <v>3.5</v>
      </c>
      <c r="D424" s="267">
        <v>1</v>
      </c>
      <c r="E424" s="267">
        <v>1</v>
      </c>
      <c r="F424" s="267" t="s">
        <v>18</v>
      </c>
      <c r="G424" s="267">
        <v>6</v>
      </c>
      <c r="H424" s="268">
        <v>4</v>
      </c>
      <c r="I424" s="268"/>
      <c r="J424" s="268"/>
      <c r="K424" s="268"/>
      <c r="L424" s="268"/>
      <c r="M424" s="268"/>
      <c r="N424" s="268"/>
      <c r="O424" s="268"/>
      <c r="P424" s="268"/>
      <c r="Q424" s="268"/>
      <c r="R424" s="268"/>
      <c r="S424" s="268"/>
      <c r="T424" s="268"/>
      <c r="U424" s="268"/>
      <c r="V424" s="268"/>
      <c r="W424" s="268"/>
      <c r="X424" s="268"/>
      <c r="Y424" s="268"/>
      <c r="Z424" s="268"/>
      <c r="AA424" s="268"/>
      <c r="AB424" s="268"/>
      <c r="AC424" s="268"/>
      <c r="AD424" s="268"/>
      <c r="AE424" s="268"/>
      <c r="AF424" s="268"/>
      <c r="AG424" s="268"/>
      <c r="AH424" s="268"/>
      <c r="AI424" s="268"/>
      <c r="AJ424" s="268"/>
      <c r="AK424" s="268"/>
      <c r="AL424" s="268"/>
      <c r="AM424" s="268"/>
      <c r="AN424" s="268"/>
      <c r="AO424" s="268"/>
      <c r="AP424" s="268"/>
      <c r="AQ424" s="268"/>
      <c r="AR424" s="268"/>
      <c r="AS424" s="268"/>
      <c r="AT424" s="268"/>
      <c r="AU424" s="268"/>
      <c r="AV424" s="268"/>
      <c r="AW424" s="268"/>
      <c r="AX424" s="268"/>
      <c r="AY424" s="268"/>
      <c r="AZ424" s="268"/>
      <c r="BA424" s="268"/>
      <c r="BB424" s="268"/>
      <c r="BC424" s="268"/>
      <c r="BD424" s="268"/>
      <c r="BE424" s="268"/>
      <c r="BF424" s="268"/>
      <c r="BG424" s="268"/>
      <c r="BH424" s="268"/>
      <c r="BI424" s="268"/>
      <c r="BJ424" s="268"/>
      <c r="BK424" s="268"/>
      <c r="BL424" s="268"/>
      <c r="BM424" s="268"/>
      <c r="BN424" s="268"/>
      <c r="BO424" s="268"/>
      <c r="BP424" s="268"/>
      <c r="BQ424" s="268"/>
      <c r="BR424" s="268"/>
      <c r="BS424" s="268"/>
      <c r="BT424" s="268"/>
      <c r="BU424" s="268"/>
      <c r="BV424" s="268"/>
      <c r="BW424" s="268"/>
      <c r="BX424" s="268"/>
      <c r="BY424" s="268"/>
      <c r="BZ424" s="268"/>
      <c r="CA424" s="268"/>
      <c r="CB424" s="268"/>
      <c r="CC424" s="268"/>
      <c r="CD424" s="268"/>
      <c r="CE424" s="268"/>
      <c r="CF424" s="268"/>
      <c r="CG424" s="268"/>
      <c r="CH424" s="268"/>
      <c r="CI424" s="268"/>
      <c r="CJ424" s="268"/>
      <c r="CK424" s="268"/>
      <c r="CL424" s="268"/>
      <c r="CM424" s="268"/>
      <c r="CN424" s="268"/>
      <c r="CO424" s="268"/>
      <c r="CP424" s="268"/>
      <c r="CQ424" s="268"/>
      <c r="CR424" s="268"/>
      <c r="CS424" s="268"/>
      <c r="CT424" s="268"/>
      <c r="CU424" s="268"/>
      <c r="CV424" s="268"/>
      <c r="CW424" s="268"/>
      <c r="CX424" s="268"/>
      <c r="CY424" s="268"/>
      <c r="CZ424" s="268"/>
      <c r="DA424" s="268"/>
      <c r="DB424" s="268"/>
      <c r="DC424" s="268"/>
      <c r="DD424" s="268"/>
      <c r="DE424" s="268"/>
      <c r="DF424" s="268"/>
      <c r="DG424" s="268"/>
      <c r="DH424" s="268"/>
      <c r="DI424" s="268"/>
      <c r="DJ424" s="268"/>
      <c r="DK424" s="268"/>
      <c r="DL424" s="268"/>
      <c r="DM424" s="268"/>
      <c r="DN424" s="268"/>
      <c r="DO424" s="268"/>
      <c r="DP424" s="268"/>
      <c r="DQ424" s="268"/>
      <c r="DR424" s="268"/>
      <c r="DS424" s="268"/>
      <c r="DT424" s="268"/>
      <c r="DU424" s="268"/>
      <c r="DV424" s="268"/>
      <c r="DW424" s="268"/>
      <c r="DX424" s="268"/>
      <c r="DY424" s="268"/>
      <c r="DZ424" s="268"/>
      <c r="EA424" s="268"/>
      <c r="EB424" s="268"/>
      <c r="EC424" s="268"/>
      <c r="ED424" s="268"/>
      <c r="EE424" s="268"/>
      <c r="EF424" s="268"/>
      <c r="EG424" s="268"/>
      <c r="EH424" s="268"/>
      <c r="EI424" s="268"/>
      <c r="EJ424" s="268"/>
      <c r="EK424" s="268"/>
      <c r="EL424" s="268"/>
      <c r="EM424" s="268"/>
      <c r="EN424" s="268"/>
      <c r="EO424" s="268"/>
      <c r="EP424" s="268"/>
      <c r="EQ424" s="268"/>
      <c r="ER424" s="268"/>
      <c r="ES424" s="268"/>
      <c r="ET424" s="268"/>
      <c r="EU424" s="268"/>
      <c r="EV424" s="268"/>
      <c r="EW424" s="268"/>
      <c r="EX424" s="268"/>
      <c r="EY424" s="268"/>
      <c r="EZ424" s="268"/>
      <c r="FA424" s="268"/>
      <c r="FB424" s="268"/>
      <c r="FC424" s="268"/>
      <c r="FD424" s="268"/>
      <c r="FE424" s="268"/>
      <c r="FF424" s="268"/>
      <c r="FG424" s="268"/>
      <c r="FH424" s="268"/>
      <c r="FI424" s="268"/>
      <c r="FJ424" s="268"/>
      <c r="FK424" s="268"/>
      <c r="FL424" s="268"/>
      <c r="FM424" s="268"/>
      <c r="FN424" s="268"/>
      <c r="FO424" s="268"/>
      <c r="FP424" s="268"/>
      <c r="FQ424" s="268"/>
      <c r="FR424" s="268"/>
      <c r="FS424" s="268"/>
      <c r="FT424" s="268"/>
      <c r="FU424" s="268"/>
      <c r="FV424" s="268"/>
      <c r="FW424" s="268"/>
      <c r="FX424" s="268"/>
      <c r="FY424" s="268"/>
      <c r="FZ424" s="268"/>
      <c r="GA424" s="268"/>
      <c r="GB424" s="268"/>
      <c r="GC424" s="268"/>
      <c r="GD424" s="268"/>
      <c r="GE424" s="268"/>
      <c r="GF424" s="268"/>
      <c r="GG424" s="268"/>
      <c r="GH424" s="268"/>
      <c r="GI424" s="268"/>
      <c r="GJ424" s="268"/>
      <c r="GK424" s="268"/>
      <c r="GL424" s="268"/>
      <c r="GM424" s="268"/>
      <c r="GN424" s="268"/>
      <c r="GO424" s="268"/>
      <c r="GP424" s="268"/>
      <c r="GQ424" s="268"/>
      <c r="GR424" s="268"/>
      <c r="GS424" s="268"/>
      <c r="GT424" s="268"/>
      <c r="GU424" s="268"/>
      <c r="GV424" s="268"/>
      <c r="GW424" s="268"/>
      <c r="GX424" s="268"/>
      <c r="GY424" s="268"/>
      <c r="GZ424" s="268"/>
      <c r="HA424" s="268"/>
      <c r="HB424" s="268"/>
      <c r="HC424" s="268"/>
      <c r="HD424" s="268"/>
      <c r="HE424" s="268"/>
      <c r="HF424" s="268"/>
      <c r="HG424" s="268"/>
      <c r="HH424" s="268"/>
      <c r="HI424" s="268"/>
      <c r="HJ424" s="268"/>
      <c r="HK424" s="268"/>
      <c r="HL424" s="268"/>
      <c r="HM424" s="268"/>
      <c r="HN424" s="268"/>
      <c r="HO424" s="268"/>
      <c r="HP424" s="268"/>
      <c r="HQ424" s="268"/>
      <c r="HR424" s="268"/>
      <c r="HS424" s="268"/>
      <c r="HT424" s="268"/>
      <c r="HU424" s="268"/>
      <c r="HV424" s="268"/>
      <c r="HW424" s="268"/>
      <c r="HX424" s="268"/>
      <c r="HY424" s="268"/>
      <c r="HZ424" s="268"/>
      <c r="IA424" s="268"/>
      <c r="IB424" s="268"/>
      <c r="IC424" s="268"/>
      <c r="ID424" s="268"/>
      <c r="IE424" s="268"/>
      <c r="IF424" s="268"/>
      <c r="IG424" s="268"/>
      <c r="IH424" s="268"/>
      <c r="II424" s="268"/>
      <c r="IJ424" s="268"/>
      <c r="IK424" s="268"/>
      <c r="IL424" s="268"/>
      <c r="IM424" s="268"/>
      <c r="IN424" s="268"/>
      <c r="IO424" s="268"/>
      <c r="IP424" s="268"/>
      <c r="IQ424" s="268"/>
      <c r="IR424" s="268"/>
      <c r="IS424" s="268"/>
      <c r="IT424" s="268"/>
      <c r="IU424" s="268"/>
      <c r="IV424" s="268"/>
    </row>
    <row r="425" spans="1:256" s="267" customFormat="1">
      <c r="A425" s="268" t="s">
        <v>359</v>
      </c>
      <c r="B425" s="267">
        <v>3.6</v>
      </c>
      <c r="C425" s="267" t="s">
        <v>18</v>
      </c>
      <c r="D425" s="267">
        <v>2</v>
      </c>
      <c r="E425" s="267">
        <v>1.028333333</v>
      </c>
      <c r="F425" s="267" t="s">
        <v>18</v>
      </c>
      <c r="G425" s="267">
        <v>9</v>
      </c>
      <c r="H425" s="268">
        <v>18</v>
      </c>
      <c r="I425" s="268"/>
      <c r="J425" s="268"/>
      <c r="K425" s="268"/>
      <c r="L425" s="268"/>
      <c r="M425" s="268"/>
      <c r="N425" s="268"/>
      <c r="O425" s="268"/>
      <c r="P425" s="268"/>
      <c r="Q425" s="268"/>
      <c r="R425" s="268"/>
      <c r="S425" s="268"/>
      <c r="T425" s="268"/>
      <c r="U425" s="268"/>
      <c r="V425" s="268"/>
      <c r="W425" s="268"/>
      <c r="X425" s="268"/>
      <c r="Y425" s="268"/>
      <c r="Z425" s="268"/>
      <c r="AA425" s="268"/>
      <c r="AB425" s="268"/>
      <c r="AC425" s="268"/>
      <c r="AD425" s="268"/>
      <c r="AE425" s="268"/>
      <c r="AF425" s="268"/>
      <c r="AG425" s="268"/>
      <c r="AH425" s="268"/>
      <c r="AI425" s="268"/>
      <c r="AJ425" s="268"/>
      <c r="AK425" s="268"/>
      <c r="AL425" s="268"/>
      <c r="AM425" s="268"/>
      <c r="AN425" s="268"/>
      <c r="AO425" s="268"/>
      <c r="AP425" s="268"/>
      <c r="AQ425" s="268"/>
      <c r="AR425" s="268"/>
      <c r="AS425" s="268"/>
      <c r="AT425" s="268"/>
      <c r="AU425" s="268"/>
      <c r="AV425" s="268"/>
      <c r="AW425" s="268"/>
      <c r="AX425" s="268"/>
      <c r="AY425" s="268"/>
      <c r="AZ425" s="268"/>
      <c r="BA425" s="268"/>
      <c r="BB425" s="268"/>
      <c r="BC425" s="268"/>
      <c r="BD425" s="268"/>
      <c r="BE425" s="268"/>
      <c r="BF425" s="268"/>
      <c r="BG425" s="268"/>
      <c r="BH425" s="268"/>
      <c r="BI425" s="268"/>
      <c r="BJ425" s="268"/>
      <c r="BK425" s="268"/>
      <c r="BL425" s="268"/>
      <c r="BM425" s="268"/>
      <c r="BN425" s="268"/>
      <c r="BO425" s="268"/>
      <c r="BP425" s="268"/>
      <c r="BQ425" s="268"/>
      <c r="BR425" s="268"/>
      <c r="BS425" s="268"/>
      <c r="BT425" s="268"/>
      <c r="BU425" s="268"/>
      <c r="BV425" s="268"/>
      <c r="BW425" s="268"/>
      <c r="BX425" s="268"/>
      <c r="BY425" s="268"/>
      <c r="BZ425" s="268"/>
      <c r="CA425" s="268"/>
      <c r="CB425" s="268"/>
      <c r="CC425" s="268"/>
      <c r="CD425" s="268"/>
      <c r="CE425" s="268"/>
      <c r="CF425" s="268"/>
      <c r="CG425" s="268"/>
      <c r="CH425" s="268"/>
      <c r="CI425" s="268"/>
      <c r="CJ425" s="268"/>
      <c r="CK425" s="268"/>
      <c r="CL425" s="268"/>
      <c r="CM425" s="268"/>
      <c r="CN425" s="268"/>
      <c r="CO425" s="268"/>
      <c r="CP425" s="268"/>
      <c r="CQ425" s="268"/>
      <c r="CR425" s="268"/>
      <c r="CS425" s="268"/>
      <c r="CT425" s="268"/>
      <c r="CU425" s="268"/>
      <c r="CV425" s="268"/>
      <c r="CW425" s="268"/>
      <c r="CX425" s="268"/>
      <c r="CY425" s="268"/>
      <c r="CZ425" s="268"/>
      <c r="DA425" s="268"/>
      <c r="DB425" s="268"/>
      <c r="DC425" s="268"/>
      <c r="DD425" s="268"/>
      <c r="DE425" s="268"/>
      <c r="DF425" s="268"/>
      <c r="DG425" s="268"/>
      <c r="DH425" s="268"/>
      <c r="DI425" s="268"/>
      <c r="DJ425" s="268"/>
      <c r="DK425" s="268"/>
      <c r="DL425" s="268"/>
      <c r="DM425" s="268"/>
      <c r="DN425" s="268"/>
      <c r="DO425" s="268"/>
      <c r="DP425" s="268"/>
      <c r="DQ425" s="268"/>
      <c r="DR425" s="268"/>
      <c r="DS425" s="268"/>
      <c r="DT425" s="268"/>
      <c r="DU425" s="268"/>
      <c r="DV425" s="268"/>
      <c r="DW425" s="268"/>
      <c r="DX425" s="268"/>
      <c r="DY425" s="268"/>
      <c r="DZ425" s="268"/>
      <c r="EA425" s="268"/>
      <c r="EB425" s="268"/>
      <c r="EC425" s="268"/>
      <c r="ED425" s="268"/>
      <c r="EE425" s="268"/>
      <c r="EF425" s="268"/>
      <c r="EG425" s="268"/>
      <c r="EH425" s="268"/>
      <c r="EI425" s="268"/>
      <c r="EJ425" s="268"/>
      <c r="EK425" s="268"/>
      <c r="EL425" s="268"/>
      <c r="EM425" s="268"/>
      <c r="EN425" s="268"/>
      <c r="EO425" s="268"/>
      <c r="EP425" s="268"/>
      <c r="EQ425" s="268"/>
      <c r="ER425" s="268"/>
      <c r="ES425" s="268"/>
      <c r="ET425" s="268"/>
      <c r="EU425" s="268"/>
      <c r="EV425" s="268"/>
      <c r="EW425" s="268"/>
      <c r="EX425" s="268"/>
      <c r="EY425" s="268"/>
      <c r="EZ425" s="268"/>
      <c r="FA425" s="268"/>
      <c r="FB425" s="268"/>
      <c r="FC425" s="268"/>
      <c r="FD425" s="268"/>
      <c r="FE425" s="268"/>
      <c r="FF425" s="268"/>
      <c r="FG425" s="268"/>
      <c r="FH425" s="268"/>
      <c r="FI425" s="268"/>
      <c r="FJ425" s="268"/>
      <c r="FK425" s="268"/>
      <c r="FL425" s="268"/>
      <c r="FM425" s="268"/>
      <c r="FN425" s="268"/>
      <c r="FO425" s="268"/>
      <c r="FP425" s="268"/>
      <c r="FQ425" s="268"/>
      <c r="FR425" s="268"/>
      <c r="FS425" s="268"/>
      <c r="FT425" s="268"/>
      <c r="FU425" s="268"/>
      <c r="FV425" s="268"/>
      <c r="FW425" s="268"/>
      <c r="FX425" s="268"/>
      <c r="FY425" s="268"/>
      <c r="FZ425" s="268"/>
      <c r="GA425" s="268"/>
      <c r="GB425" s="268"/>
      <c r="GC425" s="268"/>
      <c r="GD425" s="268"/>
      <c r="GE425" s="268"/>
      <c r="GF425" s="268"/>
      <c r="GG425" s="268"/>
      <c r="GH425" s="268"/>
      <c r="GI425" s="268"/>
      <c r="GJ425" s="268"/>
      <c r="GK425" s="268"/>
      <c r="GL425" s="268"/>
      <c r="GM425" s="268"/>
      <c r="GN425" s="268"/>
      <c r="GO425" s="268"/>
      <c r="GP425" s="268"/>
      <c r="GQ425" s="268"/>
      <c r="GR425" s="268"/>
      <c r="GS425" s="268"/>
      <c r="GT425" s="268"/>
      <c r="GU425" s="268"/>
      <c r="GV425" s="268"/>
      <c r="GW425" s="268"/>
      <c r="GX425" s="268"/>
      <c r="GY425" s="268"/>
      <c r="GZ425" s="268"/>
      <c r="HA425" s="268"/>
      <c r="HB425" s="268"/>
      <c r="HC425" s="268"/>
      <c r="HD425" s="268"/>
      <c r="HE425" s="268"/>
      <c r="HF425" s="268"/>
      <c r="HG425" s="268"/>
      <c r="HH425" s="268"/>
      <c r="HI425" s="268"/>
      <c r="HJ425" s="268"/>
      <c r="HK425" s="268"/>
      <c r="HL425" s="268"/>
      <c r="HM425" s="268"/>
      <c r="HN425" s="268"/>
      <c r="HO425" s="268"/>
      <c r="HP425" s="268"/>
      <c r="HQ425" s="268"/>
      <c r="HR425" s="268"/>
      <c r="HS425" s="268"/>
      <c r="HT425" s="268"/>
      <c r="HU425" s="268"/>
      <c r="HV425" s="268"/>
      <c r="HW425" s="268"/>
      <c r="HX425" s="268"/>
      <c r="HY425" s="268"/>
      <c r="HZ425" s="268"/>
      <c r="IA425" s="268"/>
      <c r="IB425" s="268"/>
      <c r="IC425" s="268"/>
      <c r="ID425" s="268"/>
      <c r="IE425" s="268"/>
      <c r="IF425" s="268"/>
      <c r="IG425" s="268"/>
      <c r="IH425" s="268"/>
      <c r="II425" s="268"/>
      <c r="IJ425" s="268"/>
      <c r="IK425" s="268"/>
      <c r="IL425" s="268"/>
      <c r="IM425" s="268"/>
      <c r="IN425" s="268"/>
      <c r="IO425" s="268"/>
      <c r="IP425" s="268"/>
      <c r="IQ425" s="268"/>
      <c r="IR425" s="268"/>
      <c r="IS425" s="268"/>
      <c r="IT425" s="268"/>
      <c r="IU425" s="268"/>
      <c r="IV425" s="268"/>
    </row>
    <row r="426" spans="1:256" s="267" customFormat="1">
      <c r="A426" s="268" t="s">
        <v>359</v>
      </c>
      <c r="B426" s="267">
        <v>2.71</v>
      </c>
      <c r="C426" s="267">
        <v>2.71</v>
      </c>
      <c r="D426" s="267">
        <v>1</v>
      </c>
      <c r="E426" s="267">
        <v>1.02</v>
      </c>
      <c r="F426" s="267" t="s">
        <v>18</v>
      </c>
      <c r="G426" s="267">
        <v>5</v>
      </c>
      <c r="H426" s="268">
        <v>14</v>
      </c>
      <c r="I426" s="268"/>
      <c r="J426" s="268"/>
      <c r="K426" s="268"/>
      <c r="L426" s="268"/>
      <c r="M426" s="268"/>
      <c r="N426" s="268"/>
      <c r="O426" s="268"/>
      <c r="P426" s="268"/>
      <c r="Q426" s="268"/>
      <c r="R426" s="268"/>
      <c r="S426" s="268"/>
      <c r="T426" s="268"/>
      <c r="U426" s="268"/>
      <c r="V426" s="268"/>
      <c r="W426" s="268"/>
      <c r="X426" s="268"/>
      <c r="Y426" s="268"/>
      <c r="Z426" s="268"/>
      <c r="AA426" s="268"/>
      <c r="AB426" s="268"/>
      <c r="AC426" s="268"/>
      <c r="AD426" s="268"/>
      <c r="AE426" s="268"/>
      <c r="AF426" s="268"/>
      <c r="AG426" s="268"/>
      <c r="AH426" s="268"/>
      <c r="AI426" s="268"/>
      <c r="AJ426" s="268"/>
      <c r="AK426" s="268"/>
      <c r="AL426" s="268"/>
      <c r="AM426" s="268"/>
      <c r="AN426" s="268"/>
      <c r="AO426" s="268"/>
      <c r="AP426" s="268"/>
      <c r="AQ426" s="268"/>
      <c r="AR426" s="268"/>
      <c r="AS426" s="268"/>
      <c r="AT426" s="268"/>
      <c r="AU426" s="268"/>
      <c r="AV426" s="268"/>
      <c r="AW426" s="268"/>
      <c r="AX426" s="268"/>
      <c r="AY426" s="268"/>
      <c r="AZ426" s="268"/>
      <c r="BA426" s="268"/>
      <c r="BB426" s="268"/>
      <c r="BC426" s="268"/>
      <c r="BD426" s="268"/>
      <c r="BE426" s="268"/>
      <c r="BF426" s="268"/>
      <c r="BG426" s="268"/>
      <c r="BH426" s="268"/>
      <c r="BI426" s="268"/>
      <c r="BJ426" s="268"/>
      <c r="BK426" s="268"/>
      <c r="BL426" s="268"/>
      <c r="BM426" s="268"/>
      <c r="BN426" s="268"/>
      <c r="BO426" s="268"/>
      <c r="BP426" s="268"/>
      <c r="BQ426" s="268"/>
      <c r="BR426" s="268"/>
      <c r="BS426" s="268"/>
      <c r="BT426" s="268"/>
      <c r="BU426" s="268"/>
      <c r="BV426" s="268"/>
      <c r="BW426" s="268"/>
      <c r="BX426" s="268"/>
      <c r="BY426" s="268"/>
      <c r="BZ426" s="268"/>
      <c r="CA426" s="268"/>
      <c r="CB426" s="268"/>
      <c r="CC426" s="268"/>
      <c r="CD426" s="268"/>
      <c r="CE426" s="268"/>
      <c r="CF426" s="268"/>
      <c r="CG426" s="268"/>
      <c r="CH426" s="268"/>
      <c r="CI426" s="268"/>
      <c r="CJ426" s="268"/>
      <c r="CK426" s="268"/>
      <c r="CL426" s="268"/>
      <c r="CM426" s="268"/>
      <c r="CN426" s="268"/>
      <c r="CO426" s="268"/>
      <c r="CP426" s="268"/>
      <c r="CQ426" s="268"/>
      <c r="CR426" s="268"/>
      <c r="CS426" s="268"/>
      <c r="CT426" s="268"/>
      <c r="CU426" s="268"/>
      <c r="CV426" s="268"/>
      <c r="CW426" s="268"/>
      <c r="CX426" s="268"/>
      <c r="CY426" s="268"/>
      <c r="CZ426" s="268"/>
      <c r="DA426" s="268"/>
      <c r="DB426" s="268"/>
      <c r="DC426" s="268"/>
      <c r="DD426" s="268"/>
      <c r="DE426" s="268"/>
      <c r="DF426" s="268"/>
      <c r="DG426" s="268"/>
      <c r="DH426" s="268"/>
      <c r="DI426" s="268"/>
      <c r="DJ426" s="268"/>
      <c r="DK426" s="268"/>
      <c r="DL426" s="268"/>
      <c r="DM426" s="268"/>
      <c r="DN426" s="268"/>
      <c r="DO426" s="268"/>
      <c r="DP426" s="268"/>
      <c r="DQ426" s="268"/>
      <c r="DR426" s="268"/>
      <c r="DS426" s="268"/>
      <c r="DT426" s="268"/>
      <c r="DU426" s="268"/>
      <c r="DV426" s="268"/>
      <c r="DW426" s="268"/>
      <c r="DX426" s="268"/>
      <c r="DY426" s="268"/>
      <c r="DZ426" s="268"/>
      <c r="EA426" s="268"/>
      <c r="EB426" s="268"/>
      <c r="EC426" s="268"/>
      <c r="ED426" s="268"/>
      <c r="EE426" s="268"/>
      <c r="EF426" s="268"/>
      <c r="EG426" s="268"/>
      <c r="EH426" s="268"/>
      <c r="EI426" s="268"/>
      <c r="EJ426" s="268"/>
      <c r="EK426" s="268"/>
      <c r="EL426" s="268"/>
      <c r="EM426" s="268"/>
      <c r="EN426" s="268"/>
      <c r="EO426" s="268"/>
      <c r="EP426" s="268"/>
      <c r="EQ426" s="268"/>
      <c r="ER426" s="268"/>
      <c r="ES426" s="268"/>
      <c r="ET426" s="268"/>
      <c r="EU426" s="268"/>
      <c r="EV426" s="268"/>
      <c r="EW426" s="268"/>
      <c r="EX426" s="268"/>
      <c r="EY426" s="268"/>
      <c r="EZ426" s="268"/>
      <c r="FA426" s="268"/>
      <c r="FB426" s="268"/>
      <c r="FC426" s="268"/>
      <c r="FD426" s="268"/>
      <c r="FE426" s="268"/>
      <c r="FF426" s="268"/>
      <c r="FG426" s="268"/>
      <c r="FH426" s="268"/>
      <c r="FI426" s="268"/>
      <c r="FJ426" s="268"/>
      <c r="FK426" s="268"/>
      <c r="FL426" s="268"/>
      <c r="FM426" s="268"/>
      <c r="FN426" s="268"/>
      <c r="FO426" s="268"/>
      <c r="FP426" s="268"/>
      <c r="FQ426" s="268"/>
      <c r="FR426" s="268"/>
      <c r="FS426" s="268"/>
      <c r="FT426" s="268"/>
      <c r="FU426" s="268"/>
      <c r="FV426" s="268"/>
      <c r="FW426" s="268"/>
      <c r="FX426" s="268"/>
      <c r="FY426" s="268"/>
      <c r="FZ426" s="268"/>
      <c r="GA426" s="268"/>
      <c r="GB426" s="268"/>
      <c r="GC426" s="268"/>
      <c r="GD426" s="268"/>
      <c r="GE426" s="268"/>
      <c r="GF426" s="268"/>
      <c r="GG426" s="268"/>
      <c r="GH426" s="268"/>
      <c r="GI426" s="268"/>
      <c r="GJ426" s="268"/>
      <c r="GK426" s="268"/>
      <c r="GL426" s="268"/>
      <c r="GM426" s="268"/>
      <c r="GN426" s="268"/>
      <c r="GO426" s="268"/>
      <c r="GP426" s="268"/>
      <c r="GQ426" s="268"/>
      <c r="GR426" s="268"/>
      <c r="GS426" s="268"/>
      <c r="GT426" s="268"/>
      <c r="GU426" s="268"/>
      <c r="GV426" s="268"/>
      <c r="GW426" s="268"/>
      <c r="GX426" s="268"/>
      <c r="GY426" s="268"/>
      <c r="GZ426" s="268"/>
      <c r="HA426" s="268"/>
      <c r="HB426" s="268"/>
      <c r="HC426" s="268"/>
      <c r="HD426" s="268"/>
      <c r="HE426" s="268"/>
      <c r="HF426" s="268"/>
      <c r="HG426" s="268"/>
      <c r="HH426" s="268"/>
      <c r="HI426" s="268"/>
      <c r="HJ426" s="268"/>
      <c r="HK426" s="268"/>
      <c r="HL426" s="268"/>
      <c r="HM426" s="268"/>
      <c r="HN426" s="268"/>
      <c r="HO426" s="268"/>
      <c r="HP426" s="268"/>
      <c r="HQ426" s="268"/>
      <c r="HR426" s="268"/>
      <c r="HS426" s="268"/>
      <c r="HT426" s="268"/>
      <c r="HU426" s="268"/>
      <c r="HV426" s="268"/>
      <c r="HW426" s="268"/>
      <c r="HX426" s="268"/>
      <c r="HY426" s="268"/>
      <c r="HZ426" s="268"/>
      <c r="IA426" s="268"/>
      <c r="IB426" s="268"/>
      <c r="IC426" s="268"/>
      <c r="ID426" s="268"/>
      <c r="IE426" s="268"/>
      <c r="IF426" s="268"/>
      <c r="IG426" s="268"/>
      <c r="IH426" s="268"/>
      <c r="II426" s="268"/>
      <c r="IJ426" s="268"/>
      <c r="IK426" s="268"/>
      <c r="IL426" s="268"/>
      <c r="IM426" s="268"/>
      <c r="IN426" s="268"/>
      <c r="IO426" s="268"/>
      <c r="IP426" s="268"/>
      <c r="IQ426" s="268"/>
      <c r="IR426" s="268"/>
      <c r="IS426" s="268"/>
      <c r="IT426" s="268"/>
      <c r="IU426" s="268"/>
      <c r="IV426" s="268"/>
    </row>
    <row r="427" spans="1:256" s="267" customFormat="1">
      <c r="A427" s="268" t="s">
        <v>359</v>
      </c>
      <c r="B427" s="267">
        <v>3.2</v>
      </c>
      <c r="C427" s="267">
        <v>3.5</v>
      </c>
      <c r="D427" s="267">
        <v>1</v>
      </c>
      <c r="E427" s="267">
        <v>1</v>
      </c>
      <c r="F427" s="267" t="s">
        <v>18</v>
      </c>
      <c r="G427" s="267">
        <v>6</v>
      </c>
      <c r="H427" s="268">
        <v>17</v>
      </c>
      <c r="I427" s="268"/>
      <c r="J427" s="268"/>
      <c r="K427" s="268"/>
      <c r="L427" s="268"/>
      <c r="M427" s="268"/>
      <c r="N427" s="268"/>
      <c r="O427" s="268"/>
      <c r="P427" s="268"/>
      <c r="Q427" s="268"/>
      <c r="R427" s="268"/>
      <c r="S427" s="268"/>
      <c r="T427" s="268"/>
      <c r="U427" s="268"/>
      <c r="V427" s="268"/>
      <c r="W427" s="268"/>
      <c r="X427" s="268"/>
      <c r="Y427" s="268"/>
      <c r="Z427" s="268"/>
      <c r="AA427" s="268"/>
      <c r="AB427" s="268"/>
      <c r="AC427" s="268"/>
      <c r="AD427" s="268"/>
      <c r="AE427" s="268"/>
      <c r="AF427" s="268"/>
      <c r="AG427" s="268"/>
      <c r="AH427" s="268"/>
      <c r="AI427" s="268"/>
      <c r="AJ427" s="268"/>
      <c r="AK427" s="268"/>
      <c r="AL427" s="268"/>
      <c r="AM427" s="268"/>
      <c r="AN427" s="268"/>
      <c r="AO427" s="268"/>
      <c r="AP427" s="268"/>
      <c r="AQ427" s="268"/>
      <c r="AR427" s="268"/>
      <c r="AS427" s="268"/>
      <c r="AT427" s="268"/>
      <c r="AU427" s="268"/>
      <c r="AV427" s="268"/>
      <c r="AW427" s="268"/>
      <c r="AX427" s="268"/>
      <c r="AY427" s="268"/>
      <c r="AZ427" s="268"/>
      <c r="BA427" s="268"/>
      <c r="BB427" s="268"/>
      <c r="BC427" s="268"/>
      <c r="BD427" s="268"/>
      <c r="BE427" s="268"/>
      <c r="BF427" s="268"/>
      <c r="BG427" s="268"/>
      <c r="BH427" s="268"/>
      <c r="BI427" s="268"/>
      <c r="BJ427" s="268"/>
      <c r="BK427" s="268"/>
      <c r="BL427" s="268"/>
      <c r="BM427" s="268"/>
      <c r="BN427" s="268"/>
      <c r="BO427" s="268"/>
      <c r="BP427" s="268"/>
      <c r="BQ427" s="268"/>
      <c r="BR427" s="268"/>
      <c r="BS427" s="268"/>
      <c r="BT427" s="268"/>
      <c r="BU427" s="268"/>
      <c r="BV427" s="268"/>
      <c r="BW427" s="268"/>
      <c r="BX427" s="268"/>
      <c r="BY427" s="268"/>
      <c r="BZ427" s="268"/>
      <c r="CA427" s="268"/>
      <c r="CB427" s="268"/>
      <c r="CC427" s="268"/>
      <c r="CD427" s="268"/>
      <c r="CE427" s="268"/>
      <c r="CF427" s="268"/>
      <c r="CG427" s="268"/>
      <c r="CH427" s="268"/>
      <c r="CI427" s="268"/>
      <c r="CJ427" s="268"/>
      <c r="CK427" s="268"/>
      <c r="CL427" s="268"/>
      <c r="CM427" s="268"/>
      <c r="CN427" s="268"/>
      <c r="CO427" s="268"/>
      <c r="CP427" s="268"/>
      <c r="CQ427" s="268"/>
      <c r="CR427" s="268"/>
      <c r="CS427" s="268"/>
      <c r="CT427" s="268"/>
      <c r="CU427" s="268"/>
      <c r="CV427" s="268"/>
      <c r="CW427" s="268"/>
      <c r="CX427" s="268"/>
      <c r="CY427" s="268"/>
      <c r="CZ427" s="268"/>
      <c r="DA427" s="268"/>
      <c r="DB427" s="268"/>
      <c r="DC427" s="268"/>
      <c r="DD427" s="268"/>
      <c r="DE427" s="268"/>
      <c r="DF427" s="268"/>
      <c r="DG427" s="268"/>
      <c r="DH427" s="268"/>
      <c r="DI427" s="268"/>
      <c r="DJ427" s="268"/>
      <c r="DK427" s="268"/>
      <c r="DL427" s="268"/>
      <c r="DM427" s="268"/>
      <c r="DN427" s="268"/>
      <c r="DO427" s="268"/>
      <c r="DP427" s="268"/>
      <c r="DQ427" s="268"/>
      <c r="DR427" s="268"/>
      <c r="DS427" s="268"/>
      <c r="DT427" s="268"/>
      <c r="DU427" s="268"/>
      <c r="DV427" s="268"/>
      <c r="DW427" s="268"/>
      <c r="DX427" s="268"/>
      <c r="DY427" s="268"/>
      <c r="DZ427" s="268"/>
      <c r="EA427" s="268"/>
      <c r="EB427" s="268"/>
      <c r="EC427" s="268"/>
      <c r="ED427" s="268"/>
      <c r="EE427" s="268"/>
      <c r="EF427" s="268"/>
      <c r="EG427" s="268"/>
      <c r="EH427" s="268"/>
      <c r="EI427" s="268"/>
      <c r="EJ427" s="268"/>
      <c r="EK427" s="268"/>
      <c r="EL427" s="268"/>
      <c r="EM427" s="268"/>
      <c r="EN427" s="268"/>
      <c r="EO427" s="268"/>
      <c r="EP427" s="268"/>
      <c r="EQ427" s="268"/>
      <c r="ER427" s="268"/>
      <c r="ES427" s="268"/>
      <c r="ET427" s="268"/>
      <c r="EU427" s="268"/>
      <c r="EV427" s="268"/>
      <c r="EW427" s="268"/>
      <c r="EX427" s="268"/>
      <c r="EY427" s="268"/>
      <c r="EZ427" s="268"/>
      <c r="FA427" s="268"/>
      <c r="FB427" s="268"/>
      <c r="FC427" s="268"/>
      <c r="FD427" s="268"/>
      <c r="FE427" s="268"/>
      <c r="FF427" s="268"/>
      <c r="FG427" s="268"/>
      <c r="FH427" s="268"/>
      <c r="FI427" s="268"/>
      <c r="FJ427" s="268"/>
      <c r="FK427" s="268"/>
      <c r="FL427" s="268"/>
      <c r="FM427" s="268"/>
      <c r="FN427" s="268"/>
      <c r="FO427" s="268"/>
      <c r="FP427" s="268"/>
      <c r="FQ427" s="268"/>
      <c r="FR427" s="268"/>
      <c r="FS427" s="268"/>
      <c r="FT427" s="268"/>
      <c r="FU427" s="268"/>
      <c r="FV427" s="268"/>
      <c r="FW427" s="268"/>
      <c r="FX427" s="268"/>
      <c r="FY427" s="268"/>
      <c r="FZ427" s="268"/>
      <c r="GA427" s="268"/>
      <c r="GB427" s="268"/>
      <c r="GC427" s="268"/>
      <c r="GD427" s="268"/>
      <c r="GE427" s="268"/>
      <c r="GF427" s="268"/>
      <c r="GG427" s="268"/>
      <c r="GH427" s="268"/>
      <c r="GI427" s="268"/>
      <c r="GJ427" s="268"/>
      <c r="GK427" s="268"/>
      <c r="GL427" s="268"/>
      <c r="GM427" s="268"/>
      <c r="GN427" s="268"/>
      <c r="GO427" s="268"/>
      <c r="GP427" s="268"/>
      <c r="GQ427" s="268"/>
      <c r="GR427" s="268"/>
      <c r="GS427" s="268"/>
      <c r="GT427" s="268"/>
      <c r="GU427" s="268"/>
      <c r="GV427" s="268"/>
      <c r="GW427" s="268"/>
      <c r="GX427" s="268"/>
      <c r="GY427" s="268"/>
      <c r="GZ427" s="268"/>
      <c r="HA427" s="268"/>
      <c r="HB427" s="268"/>
      <c r="HC427" s="268"/>
      <c r="HD427" s="268"/>
      <c r="HE427" s="268"/>
      <c r="HF427" s="268"/>
      <c r="HG427" s="268"/>
      <c r="HH427" s="268"/>
      <c r="HI427" s="268"/>
      <c r="HJ427" s="268"/>
      <c r="HK427" s="268"/>
      <c r="HL427" s="268"/>
      <c r="HM427" s="268"/>
      <c r="HN427" s="268"/>
      <c r="HO427" s="268"/>
      <c r="HP427" s="268"/>
      <c r="HQ427" s="268"/>
      <c r="HR427" s="268"/>
      <c r="HS427" s="268"/>
      <c r="HT427" s="268"/>
      <c r="HU427" s="268"/>
      <c r="HV427" s="268"/>
      <c r="HW427" s="268"/>
      <c r="HX427" s="268"/>
      <c r="HY427" s="268"/>
      <c r="HZ427" s="268"/>
      <c r="IA427" s="268"/>
      <c r="IB427" s="268"/>
      <c r="IC427" s="268"/>
      <c r="ID427" s="268"/>
      <c r="IE427" s="268"/>
      <c r="IF427" s="268"/>
      <c r="IG427" s="268"/>
      <c r="IH427" s="268"/>
      <c r="II427" s="268"/>
      <c r="IJ427" s="268"/>
      <c r="IK427" s="268"/>
      <c r="IL427" s="268"/>
      <c r="IM427" s="268"/>
      <c r="IN427" s="268"/>
      <c r="IO427" s="268"/>
      <c r="IP427" s="268"/>
      <c r="IQ427" s="268"/>
      <c r="IR427" s="268"/>
      <c r="IS427" s="268"/>
      <c r="IT427" s="268"/>
      <c r="IU427" s="268"/>
      <c r="IV427" s="268"/>
    </row>
    <row r="428" spans="1:256" s="267" customFormat="1">
      <c r="A428" s="268" t="s">
        <v>359</v>
      </c>
      <c r="B428" s="267">
        <v>5.5</v>
      </c>
      <c r="C428" s="267">
        <v>7</v>
      </c>
      <c r="D428" s="267">
        <v>2</v>
      </c>
      <c r="E428" s="267">
        <v>1.708111111</v>
      </c>
      <c r="F428" s="267">
        <v>0.72607473</v>
      </c>
      <c r="G428" s="267">
        <v>11</v>
      </c>
      <c r="H428" s="268">
        <v>9</v>
      </c>
      <c r="I428" s="268"/>
      <c r="J428" s="268"/>
      <c r="K428" s="268"/>
      <c r="L428" s="268"/>
      <c r="M428" s="268"/>
      <c r="N428" s="268"/>
      <c r="O428" s="268"/>
      <c r="P428" s="268"/>
      <c r="Q428" s="268"/>
      <c r="R428" s="268"/>
      <c r="S428" s="268"/>
      <c r="T428" s="268"/>
      <c r="U428" s="268"/>
      <c r="V428" s="268"/>
      <c r="W428" s="268"/>
      <c r="X428" s="268"/>
      <c r="Y428" s="268"/>
      <c r="Z428" s="268"/>
      <c r="AA428" s="268"/>
      <c r="AB428" s="268"/>
      <c r="AC428" s="268"/>
      <c r="AD428" s="268"/>
      <c r="AE428" s="268"/>
      <c r="AF428" s="268"/>
      <c r="AG428" s="268"/>
      <c r="AH428" s="268"/>
      <c r="AI428" s="268"/>
      <c r="AJ428" s="268"/>
      <c r="AK428" s="268"/>
      <c r="AL428" s="268"/>
      <c r="AM428" s="268"/>
      <c r="AN428" s="268"/>
      <c r="AO428" s="268"/>
      <c r="AP428" s="268"/>
      <c r="AQ428" s="268"/>
      <c r="AR428" s="268"/>
      <c r="AS428" s="268"/>
      <c r="AT428" s="268"/>
      <c r="AU428" s="268"/>
      <c r="AV428" s="268"/>
      <c r="AW428" s="268"/>
      <c r="AX428" s="268"/>
      <c r="AY428" s="268"/>
      <c r="AZ428" s="268"/>
      <c r="BA428" s="268"/>
      <c r="BB428" s="268"/>
      <c r="BC428" s="268"/>
      <c r="BD428" s="268"/>
      <c r="BE428" s="268"/>
      <c r="BF428" s="268"/>
      <c r="BG428" s="268"/>
      <c r="BH428" s="268"/>
      <c r="BI428" s="268"/>
      <c r="BJ428" s="268"/>
      <c r="BK428" s="268"/>
      <c r="BL428" s="268"/>
      <c r="BM428" s="268"/>
      <c r="BN428" s="268"/>
      <c r="BO428" s="268"/>
      <c r="BP428" s="268"/>
      <c r="BQ428" s="268"/>
      <c r="BR428" s="268"/>
      <c r="BS428" s="268"/>
      <c r="BT428" s="268"/>
      <c r="BU428" s="268"/>
      <c r="BV428" s="268"/>
      <c r="BW428" s="268"/>
      <c r="BX428" s="268"/>
      <c r="BY428" s="268"/>
      <c r="BZ428" s="268"/>
      <c r="CA428" s="268"/>
      <c r="CB428" s="268"/>
      <c r="CC428" s="268"/>
      <c r="CD428" s="268"/>
      <c r="CE428" s="268"/>
      <c r="CF428" s="268"/>
      <c r="CG428" s="268"/>
      <c r="CH428" s="268"/>
      <c r="CI428" s="268"/>
      <c r="CJ428" s="268"/>
      <c r="CK428" s="268"/>
      <c r="CL428" s="268"/>
      <c r="CM428" s="268"/>
      <c r="CN428" s="268"/>
      <c r="CO428" s="268"/>
      <c r="CP428" s="268"/>
      <c r="CQ428" s="268"/>
      <c r="CR428" s="268"/>
      <c r="CS428" s="268"/>
      <c r="CT428" s="268"/>
      <c r="CU428" s="268"/>
      <c r="CV428" s="268"/>
      <c r="CW428" s="268"/>
      <c r="CX428" s="268"/>
      <c r="CY428" s="268"/>
      <c r="CZ428" s="268"/>
      <c r="DA428" s="268"/>
      <c r="DB428" s="268"/>
      <c r="DC428" s="268"/>
      <c r="DD428" s="268"/>
      <c r="DE428" s="268"/>
      <c r="DF428" s="268"/>
      <c r="DG428" s="268"/>
      <c r="DH428" s="268"/>
      <c r="DI428" s="268"/>
      <c r="DJ428" s="268"/>
      <c r="DK428" s="268"/>
      <c r="DL428" s="268"/>
      <c r="DM428" s="268"/>
      <c r="DN428" s="268"/>
      <c r="DO428" s="268"/>
      <c r="DP428" s="268"/>
      <c r="DQ428" s="268"/>
      <c r="DR428" s="268"/>
      <c r="DS428" s="268"/>
      <c r="DT428" s="268"/>
      <c r="DU428" s="268"/>
      <c r="DV428" s="268"/>
      <c r="DW428" s="268"/>
      <c r="DX428" s="268"/>
      <c r="DY428" s="268"/>
      <c r="DZ428" s="268"/>
      <c r="EA428" s="268"/>
      <c r="EB428" s="268"/>
      <c r="EC428" s="268"/>
      <c r="ED428" s="268"/>
      <c r="EE428" s="268"/>
      <c r="EF428" s="268"/>
      <c r="EG428" s="268"/>
      <c r="EH428" s="268"/>
      <c r="EI428" s="268"/>
      <c r="EJ428" s="268"/>
      <c r="EK428" s="268"/>
      <c r="EL428" s="268"/>
      <c r="EM428" s="268"/>
      <c r="EN428" s="268"/>
      <c r="EO428" s="268"/>
      <c r="EP428" s="268"/>
      <c r="EQ428" s="268"/>
      <c r="ER428" s="268"/>
      <c r="ES428" s="268"/>
      <c r="ET428" s="268"/>
      <c r="EU428" s="268"/>
      <c r="EV428" s="268"/>
      <c r="EW428" s="268"/>
      <c r="EX428" s="268"/>
      <c r="EY428" s="268"/>
      <c r="EZ428" s="268"/>
      <c r="FA428" s="268"/>
      <c r="FB428" s="268"/>
      <c r="FC428" s="268"/>
      <c r="FD428" s="268"/>
      <c r="FE428" s="268"/>
      <c r="FF428" s="268"/>
      <c r="FG428" s="268"/>
      <c r="FH428" s="268"/>
      <c r="FI428" s="268"/>
      <c r="FJ428" s="268"/>
      <c r="FK428" s="268"/>
      <c r="FL428" s="268"/>
      <c r="FM428" s="268"/>
      <c r="FN428" s="268"/>
      <c r="FO428" s="268"/>
      <c r="FP428" s="268"/>
      <c r="FQ428" s="268"/>
      <c r="FR428" s="268"/>
      <c r="FS428" s="268"/>
      <c r="FT428" s="268"/>
      <c r="FU428" s="268"/>
      <c r="FV428" s="268"/>
      <c r="FW428" s="268"/>
      <c r="FX428" s="268"/>
      <c r="FY428" s="268"/>
      <c r="FZ428" s="268"/>
      <c r="GA428" s="268"/>
      <c r="GB428" s="268"/>
      <c r="GC428" s="268"/>
      <c r="GD428" s="268"/>
      <c r="GE428" s="268"/>
      <c r="GF428" s="268"/>
      <c r="GG428" s="268"/>
      <c r="GH428" s="268"/>
      <c r="GI428" s="268"/>
      <c r="GJ428" s="268"/>
      <c r="GK428" s="268"/>
      <c r="GL428" s="268"/>
      <c r="GM428" s="268"/>
      <c r="GN428" s="268"/>
      <c r="GO428" s="268"/>
      <c r="GP428" s="268"/>
      <c r="GQ428" s="268"/>
      <c r="GR428" s="268"/>
      <c r="GS428" s="268"/>
      <c r="GT428" s="268"/>
      <c r="GU428" s="268"/>
      <c r="GV428" s="268"/>
      <c r="GW428" s="268"/>
      <c r="GX428" s="268"/>
      <c r="GY428" s="268"/>
      <c r="GZ428" s="268"/>
      <c r="HA428" s="268"/>
      <c r="HB428" s="268"/>
      <c r="HC428" s="268"/>
      <c r="HD428" s="268"/>
      <c r="HE428" s="268"/>
      <c r="HF428" s="268"/>
      <c r="HG428" s="268"/>
      <c r="HH428" s="268"/>
      <c r="HI428" s="268"/>
      <c r="HJ428" s="268"/>
      <c r="HK428" s="268"/>
      <c r="HL428" s="268"/>
      <c r="HM428" s="268"/>
      <c r="HN428" s="268"/>
      <c r="HO428" s="268"/>
      <c r="HP428" s="268"/>
      <c r="HQ428" s="268"/>
      <c r="HR428" s="268"/>
      <c r="HS428" s="268"/>
      <c r="HT428" s="268"/>
      <c r="HU428" s="268"/>
      <c r="HV428" s="268"/>
      <c r="HW428" s="268"/>
      <c r="HX428" s="268"/>
      <c r="HY428" s="268"/>
      <c r="HZ428" s="268"/>
      <c r="IA428" s="268"/>
      <c r="IB428" s="268"/>
      <c r="IC428" s="268"/>
      <c r="ID428" s="268"/>
      <c r="IE428" s="268"/>
      <c r="IF428" s="268"/>
      <c r="IG428" s="268"/>
      <c r="IH428" s="268"/>
      <c r="II428" s="268"/>
      <c r="IJ428" s="268"/>
      <c r="IK428" s="268"/>
      <c r="IL428" s="268"/>
      <c r="IM428" s="268"/>
      <c r="IN428" s="268"/>
      <c r="IO428" s="268"/>
      <c r="IP428" s="268"/>
      <c r="IQ428" s="268"/>
      <c r="IR428" s="268"/>
      <c r="IS428" s="268"/>
      <c r="IT428" s="268"/>
      <c r="IU428" s="268"/>
      <c r="IV428" s="268"/>
    </row>
    <row r="429" spans="1:256" s="267" customFormat="1">
      <c r="A429" s="268" t="s">
        <v>359</v>
      </c>
      <c r="B429" s="267">
        <v>5.8</v>
      </c>
      <c r="C429" s="267">
        <v>8.5</v>
      </c>
      <c r="D429" s="267">
        <v>1</v>
      </c>
      <c r="E429" s="267">
        <v>1.0011111109999999</v>
      </c>
      <c r="F429" s="267" t="s">
        <v>18</v>
      </c>
      <c r="G429" s="267">
        <v>5</v>
      </c>
      <c r="H429" s="268">
        <v>4</v>
      </c>
      <c r="I429" s="268"/>
      <c r="J429" s="268"/>
      <c r="K429" s="268"/>
      <c r="L429" s="268"/>
      <c r="M429" s="268"/>
      <c r="N429" s="268"/>
      <c r="O429" s="268"/>
      <c r="P429" s="268"/>
      <c r="Q429" s="268"/>
      <c r="R429" s="268"/>
      <c r="S429" s="268"/>
      <c r="T429" s="268"/>
      <c r="U429" s="268"/>
      <c r="V429" s="268"/>
      <c r="W429" s="268"/>
      <c r="X429" s="268"/>
      <c r="Y429" s="268"/>
      <c r="Z429" s="268"/>
      <c r="AA429" s="268"/>
      <c r="AB429" s="268"/>
      <c r="AC429" s="268"/>
      <c r="AD429" s="268"/>
      <c r="AE429" s="268"/>
      <c r="AF429" s="268"/>
      <c r="AG429" s="268"/>
      <c r="AH429" s="268"/>
      <c r="AI429" s="268"/>
      <c r="AJ429" s="268"/>
      <c r="AK429" s="268"/>
      <c r="AL429" s="268"/>
      <c r="AM429" s="268"/>
      <c r="AN429" s="268"/>
      <c r="AO429" s="268"/>
      <c r="AP429" s="268"/>
      <c r="AQ429" s="268"/>
      <c r="AR429" s="268"/>
      <c r="AS429" s="268"/>
      <c r="AT429" s="268"/>
      <c r="AU429" s="268"/>
      <c r="AV429" s="268"/>
      <c r="AW429" s="268"/>
      <c r="AX429" s="268"/>
      <c r="AY429" s="268"/>
      <c r="AZ429" s="268"/>
      <c r="BA429" s="268"/>
      <c r="BB429" s="268"/>
      <c r="BC429" s="268"/>
      <c r="BD429" s="268"/>
      <c r="BE429" s="268"/>
      <c r="BF429" s="268"/>
      <c r="BG429" s="268"/>
      <c r="BH429" s="268"/>
      <c r="BI429" s="268"/>
      <c r="BJ429" s="268"/>
      <c r="BK429" s="268"/>
      <c r="BL429" s="268"/>
      <c r="BM429" s="268"/>
      <c r="BN429" s="268"/>
      <c r="BO429" s="268"/>
      <c r="BP429" s="268"/>
      <c r="BQ429" s="268"/>
      <c r="BR429" s="268"/>
      <c r="BS429" s="268"/>
      <c r="BT429" s="268"/>
      <c r="BU429" s="268"/>
      <c r="BV429" s="268"/>
      <c r="BW429" s="268"/>
      <c r="BX429" s="268"/>
      <c r="BY429" s="268"/>
      <c r="BZ429" s="268"/>
      <c r="CA429" s="268"/>
      <c r="CB429" s="268"/>
      <c r="CC429" s="268"/>
      <c r="CD429" s="268"/>
      <c r="CE429" s="268"/>
      <c r="CF429" s="268"/>
      <c r="CG429" s="268"/>
      <c r="CH429" s="268"/>
      <c r="CI429" s="268"/>
      <c r="CJ429" s="268"/>
      <c r="CK429" s="268"/>
      <c r="CL429" s="268"/>
      <c r="CM429" s="268"/>
      <c r="CN429" s="268"/>
      <c r="CO429" s="268"/>
      <c r="CP429" s="268"/>
      <c r="CQ429" s="268"/>
      <c r="CR429" s="268"/>
      <c r="CS429" s="268"/>
      <c r="CT429" s="268"/>
      <c r="CU429" s="268"/>
      <c r="CV429" s="268"/>
      <c r="CW429" s="268"/>
      <c r="CX429" s="268"/>
      <c r="CY429" s="268"/>
      <c r="CZ429" s="268"/>
      <c r="DA429" s="268"/>
      <c r="DB429" s="268"/>
      <c r="DC429" s="268"/>
      <c r="DD429" s="268"/>
      <c r="DE429" s="268"/>
      <c r="DF429" s="268"/>
      <c r="DG429" s="268"/>
      <c r="DH429" s="268"/>
      <c r="DI429" s="268"/>
      <c r="DJ429" s="268"/>
      <c r="DK429" s="268"/>
      <c r="DL429" s="268"/>
      <c r="DM429" s="268"/>
      <c r="DN429" s="268"/>
      <c r="DO429" s="268"/>
      <c r="DP429" s="268"/>
      <c r="DQ429" s="268"/>
      <c r="DR429" s="268"/>
      <c r="DS429" s="268"/>
      <c r="DT429" s="268"/>
      <c r="DU429" s="268"/>
      <c r="DV429" s="268"/>
      <c r="DW429" s="268"/>
      <c r="DX429" s="268"/>
      <c r="DY429" s="268"/>
      <c r="DZ429" s="268"/>
      <c r="EA429" s="268"/>
      <c r="EB429" s="268"/>
      <c r="EC429" s="268"/>
      <c r="ED429" s="268"/>
      <c r="EE429" s="268"/>
      <c r="EF429" s="268"/>
      <c r="EG429" s="268"/>
      <c r="EH429" s="268"/>
      <c r="EI429" s="268"/>
      <c r="EJ429" s="268"/>
      <c r="EK429" s="268"/>
      <c r="EL429" s="268"/>
      <c r="EM429" s="268"/>
      <c r="EN429" s="268"/>
      <c r="EO429" s="268"/>
      <c r="EP429" s="268"/>
      <c r="EQ429" s="268"/>
      <c r="ER429" s="268"/>
      <c r="ES429" s="268"/>
      <c r="ET429" s="268"/>
      <c r="EU429" s="268"/>
      <c r="EV429" s="268"/>
      <c r="EW429" s="268"/>
      <c r="EX429" s="268"/>
      <c r="EY429" s="268"/>
      <c r="EZ429" s="268"/>
      <c r="FA429" s="268"/>
      <c r="FB429" s="268"/>
      <c r="FC429" s="268"/>
      <c r="FD429" s="268"/>
      <c r="FE429" s="268"/>
      <c r="FF429" s="268"/>
      <c r="FG429" s="268"/>
      <c r="FH429" s="268"/>
      <c r="FI429" s="268"/>
      <c r="FJ429" s="268"/>
      <c r="FK429" s="268"/>
      <c r="FL429" s="268"/>
      <c r="FM429" s="268"/>
      <c r="FN429" s="268"/>
      <c r="FO429" s="268"/>
      <c r="FP429" s="268"/>
      <c r="FQ429" s="268"/>
      <c r="FR429" s="268"/>
      <c r="FS429" s="268"/>
      <c r="FT429" s="268"/>
      <c r="FU429" s="268"/>
      <c r="FV429" s="268"/>
      <c r="FW429" s="268"/>
      <c r="FX429" s="268"/>
      <c r="FY429" s="268"/>
      <c r="FZ429" s="268"/>
      <c r="GA429" s="268"/>
      <c r="GB429" s="268"/>
      <c r="GC429" s="268"/>
      <c r="GD429" s="268"/>
      <c r="GE429" s="268"/>
      <c r="GF429" s="268"/>
      <c r="GG429" s="268"/>
      <c r="GH429" s="268"/>
      <c r="GI429" s="268"/>
      <c r="GJ429" s="268"/>
      <c r="GK429" s="268"/>
      <c r="GL429" s="268"/>
      <c r="GM429" s="268"/>
      <c r="GN429" s="268"/>
      <c r="GO429" s="268"/>
      <c r="GP429" s="268"/>
      <c r="GQ429" s="268"/>
      <c r="GR429" s="268"/>
      <c r="GS429" s="268"/>
      <c r="GT429" s="268"/>
      <c r="GU429" s="268"/>
      <c r="GV429" s="268"/>
      <c r="GW429" s="268"/>
      <c r="GX429" s="268"/>
      <c r="GY429" s="268"/>
      <c r="GZ429" s="268"/>
      <c r="HA429" s="268"/>
      <c r="HB429" s="268"/>
      <c r="HC429" s="268"/>
      <c r="HD429" s="268"/>
      <c r="HE429" s="268"/>
      <c r="HF429" s="268"/>
      <c r="HG429" s="268"/>
      <c r="HH429" s="268"/>
      <c r="HI429" s="268"/>
      <c r="HJ429" s="268"/>
      <c r="HK429" s="268"/>
      <c r="HL429" s="268"/>
      <c r="HM429" s="268"/>
      <c r="HN429" s="268"/>
      <c r="HO429" s="268"/>
      <c r="HP429" s="268"/>
      <c r="HQ429" s="268"/>
      <c r="HR429" s="268"/>
      <c r="HS429" s="268"/>
      <c r="HT429" s="268"/>
      <c r="HU429" s="268"/>
      <c r="HV429" s="268"/>
      <c r="HW429" s="268"/>
      <c r="HX429" s="268"/>
      <c r="HY429" s="268"/>
      <c r="HZ429" s="268"/>
      <c r="IA429" s="268"/>
      <c r="IB429" s="268"/>
      <c r="IC429" s="268"/>
      <c r="ID429" s="268"/>
      <c r="IE429" s="268"/>
      <c r="IF429" s="268"/>
      <c r="IG429" s="268"/>
      <c r="IH429" s="268"/>
      <c r="II429" s="268"/>
      <c r="IJ429" s="268"/>
      <c r="IK429" s="268"/>
      <c r="IL429" s="268"/>
      <c r="IM429" s="268"/>
      <c r="IN429" s="268"/>
      <c r="IO429" s="268"/>
      <c r="IP429" s="268"/>
      <c r="IQ429" s="268"/>
      <c r="IR429" s="268"/>
      <c r="IS429" s="268"/>
      <c r="IT429" s="268"/>
      <c r="IU429" s="268"/>
      <c r="IV429" s="268"/>
    </row>
    <row r="430" spans="1:256" s="267" customFormat="1">
      <c r="A430" s="268" t="s">
        <v>359</v>
      </c>
      <c r="B430" s="268">
        <v>2.5</v>
      </c>
      <c r="C430" s="268">
        <v>4.7</v>
      </c>
      <c r="D430" s="268">
        <v>1</v>
      </c>
      <c r="E430" s="268">
        <v>1.0455555599999999</v>
      </c>
      <c r="F430" s="268" t="s">
        <v>18</v>
      </c>
      <c r="G430" s="268">
        <v>2</v>
      </c>
      <c r="H430" s="268">
        <v>15</v>
      </c>
      <c r="I430" s="268"/>
      <c r="J430" s="268"/>
      <c r="K430" s="268"/>
      <c r="L430" s="268"/>
      <c r="M430" s="268"/>
      <c r="N430" s="268"/>
      <c r="O430" s="268"/>
      <c r="P430" s="268"/>
      <c r="Q430" s="268"/>
      <c r="R430" s="268"/>
      <c r="S430" s="268"/>
      <c r="T430" s="268"/>
      <c r="U430" s="268"/>
      <c r="V430" s="268"/>
      <c r="W430" s="268"/>
      <c r="X430" s="268"/>
      <c r="Y430" s="268"/>
      <c r="Z430" s="268"/>
      <c r="AA430" s="268"/>
      <c r="AB430" s="268"/>
      <c r="AC430" s="268"/>
      <c r="AD430" s="268"/>
      <c r="AE430" s="268"/>
      <c r="AF430" s="268"/>
      <c r="AG430" s="268"/>
      <c r="AH430" s="268"/>
      <c r="AI430" s="268"/>
      <c r="AJ430" s="268"/>
      <c r="AK430" s="268"/>
      <c r="AL430" s="268"/>
      <c r="AM430" s="268"/>
      <c r="AN430" s="268"/>
      <c r="AO430" s="268"/>
      <c r="AP430" s="268"/>
      <c r="AQ430" s="268"/>
      <c r="AR430" s="268"/>
      <c r="AS430" s="268"/>
      <c r="AT430" s="268"/>
      <c r="AU430" s="268"/>
      <c r="AV430" s="268"/>
      <c r="AW430" s="268"/>
      <c r="AX430" s="268"/>
      <c r="AY430" s="268"/>
      <c r="AZ430" s="268"/>
      <c r="BA430" s="268"/>
      <c r="BB430" s="268"/>
      <c r="BC430" s="268"/>
      <c r="BD430" s="268"/>
      <c r="BE430" s="268"/>
      <c r="BF430" s="268"/>
      <c r="BG430" s="268"/>
      <c r="BH430" s="268"/>
      <c r="BI430" s="268"/>
      <c r="BJ430" s="268"/>
      <c r="BK430" s="268"/>
      <c r="BL430" s="268"/>
      <c r="BM430" s="268"/>
      <c r="BN430" s="268"/>
      <c r="BO430" s="268"/>
      <c r="BP430" s="268"/>
      <c r="BQ430" s="268"/>
      <c r="BR430" s="268"/>
      <c r="BS430" s="268"/>
      <c r="BT430" s="268"/>
      <c r="BU430" s="268"/>
      <c r="BV430" s="268"/>
      <c r="BW430" s="268"/>
      <c r="BX430" s="268"/>
      <c r="BY430" s="268"/>
      <c r="BZ430" s="268"/>
      <c r="CA430" s="268"/>
      <c r="CB430" s="268"/>
      <c r="CC430" s="268"/>
      <c r="CD430" s="268"/>
      <c r="CE430" s="268"/>
      <c r="CF430" s="268"/>
      <c r="CG430" s="268"/>
      <c r="CH430" s="268"/>
      <c r="CI430" s="268"/>
      <c r="CJ430" s="268"/>
      <c r="CK430" s="268"/>
      <c r="CL430" s="268"/>
      <c r="CM430" s="268"/>
      <c r="CN430" s="268"/>
      <c r="CO430" s="268"/>
      <c r="CP430" s="268"/>
      <c r="CQ430" s="268"/>
      <c r="CR430" s="268"/>
      <c r="CS430" s="268"/>
      <c r="CT430" s="268"/>
      <c r="CU430" s="268"/>
      <c r="CV430" s="268"/>
      <c r="CW430" s="268"/>
      <c r="CX430" s="268"/>
      <c r="CY430" s="268"/>
      <c r="CZ430" s="268"/>
      <c r="DA430" s="268"/>
      <c r="DB430" s="268"/>
      <c r="DC430" s="268"/>
      <c r="DD430" s="268"/>
      <c r="DE430" s="268"/>
      <c r="DF430" s="268"/>
      <c r="DG430" s="268"/>
      <c r="DH430" s="268"/>
      <c r="DI430" s="268"/>
      <c r="DJ430" s="268"/>
      <c r="DK430" s="268"/>
      <c r="DL430" s="268"/>
      <c r="DM430" s="268"/>
      <c r="DN430" s="268"/>
      <c r="DO430" s="268"/>
      <c r="DP430" s="268"/>
      <c r="DQ430" s="268"/>
      <c r="DR430" s="268"/>
      <c r="DS430" s="268"/>
      <c r="DT430" s="268"/>
      <c r="DU430" s="268"/>
      <c r="DV430" s="268"/>
      <c r="DW430" s="268"/>
      <c r="DX430" s="268"/>
      <c r="DY430" s="268"/>
      <c r="DZ430" s="268"/>
      <c r="EA430" s="268"/>
      <c r="EB430" s="268"/>
      <c r="EC430" s="268"/>
      <c r="ED430" s="268"/>
      <c r="EE430" s="268"/>
      <c r="EF430" s="268"/>
      <c r="EG430" s="268"/>
      <c r="EH430" s="268"/>
      <c r="EI430" s="268"/>
      <c r="EJ430" s="268"/>
      <c r="EK430" s="268"/>
      <c r="EL430" s="268"/>
      <c r="EM430" s="268"/>
      <c r="EN430" s="268"/>
      <c r="EO430" s="268"/>
      <c r="EP430" s="268"/>
      <c r="EQ430" s="268"/>
      <c r="ER430" s="268"/>
      <c r="ES430" s="268"/>
      <c r="ET430" s="268"/>
      <c r="EU430" s="268"/>
      <c r="EV430" s="268"/>
      <c r="EW430" s="268"/>
      <c r="EX430" s="268"/>
      <c r="EY430" s="268"/>
      <c r="EZ430" s="268"/>
      <c r="FA430" s="268"/>
      <c r="FB430" s="268"/>
      <c r="FC430" s="268"/>
      <c r="FD430" s="268"/>
      <c r="FE430" s="268"/>
      <c r="FF430" s="268"/>
      <c r="FG430" s="268"/>
      <c r="FH430" s="268"/>
      <c r="FI430" s="268"/>
      <c r="FJ430" s="268"/>
      <c r="FK430" s="268"/>
      <c r="FL430" s="268"/>
      <c r="FM430" s="268"/>
      <c r="FN430" s="268"/>
      <c r="FO430" s="268"/>
      <c r="FP430" s="268"/>
      <c r="FQ430" s="268"/>
      <c r="FR430" s="268"/>
      <c r="FS430" s="268"/>
      <c r="FT430" s="268"/>
      <c r="FU430" s="268"/>
      <c r="FV430" s="268"/>
      <c r="FW430" s="268"/>
      <c r="FX430" s="268"/>
      <c r="FY430" s="268"/>
      <c r="FZ430" s="268"/>
      <c r="GA430" s="268"/>
      <c r="GB430" s="268"/>
      <c r="GC430" s="268"/>
      <c r="GD430" s="268"/>
      <c r="GE430" s="268"/>
      <c r="GF430" s="268"/>
      <c r="GG430" s="268"/>
      <c r="GH430" s="268"/>
      <c r="GI430" s="268"/>
      <c r="GJ430" s="268"/>
      <c r="GK430" s="268"/>
      <c r="GL430" s="268"/>
      <c r="GM430" s="268"/>
      <c r="GN430" s="268"/>
      <c r="GO430" s="268"/>
      <c r="GP430" s="268"/>
      <c r="GQ430" s="268"/>
      <c r="GR430" s="268"/>
      <c r="GS430" s="268"/>
      <c r="GT430" s="268"/>
      <c r="GU430" s="268"/>
      <c r="GV430" s="268"/>
      <c r="GW430" s="268"/>
      <c r="GX430" s="268"/>
      <c r="GY430" s="268"/>
      <c r="GZ430" s="268"/>
      <c r="HA430" s="268"/>
      <c r="HB430" s="268"/>
      <c r="HC430" s="268"/>
      <c r="HD430" s="268"/>
      <c r="HE430" s="268"/>
      <c r="HF430" s="268"/>
      <c r="HG430" s="268"/>
      <c r="HH430" s="268"/>
      <c r="HI430" s="268"/>
      <c r="HJ430" s="268"/>
      <c r="HK430" s="268"/>
      <c r="HL430" s="268"/>
      <c r="HM430" s="268"/>
      <c r="HN430" s="268"/>
      <c r="HO430" s="268"/>
      <c r="HP430" s="268"/>
      <c r="HQ430" s="268"/>
      <c r="HR430" s="268"/>
      <c r="HS430" s="268"/>
      <c r="HT430" s="268"/>
      <c r="HU430" s="268"/>
      <c r="HV430" s="268"/>
      <c r="HW430" s="268"/>
      <c r="HX430" s="268"/>
      <c r="HY430" s="268"/>
      <c r="HZ430" s="268"/>
      <c r="IA430" s="268"/>
      <c r="IB430" s="268"/>
      <c r="IC430" s="268"/>
      <c r="ID430" s="268"/>
      <c r="IE430" s="268"/>
      <c r="IF430" s="268"/>
      <c r="IG430" s="268"/>
      <c r="IH430" s="268"/>
      <c r="II430" s="268"/>
      <c r="IJ430" s="268"/>
      <c r="IK430" s="268"/>
      <c r="IL430" s="268"/>
      <c r="IM430" s="268"/>
      <c r="IN430" s="268"/>
      <c r="IO430" s="268"/>
      <c r="IP430" s="268"/>
      <c r="IQ430" s="268"/>
      <c r="IR430" s="268"/>
      <c r="IS430" s="268"/>
      <c r="IT430" s="268"/>
      <c r="IU430" s="268"/>
      <c r="IV430" s="268"/>
    </row>
    <row r="431" spans="1:256" s="267" customFormat="1">
      <c r="A431" s="268" t="s">
        <v>359</v>
      </c>
      <c r="B431" s="267">
        <v>4.8</v>
      </c>
      <c r="C431" s="267" t="s">
        <v>18</v>
      </c>
      <c r="D431" s="267">
        <v>1</v>
      </c>
      <c r="E431" s="267">
        <v>1.02</v>
      </c>
      <c r="F431" s="267" t="s">
        <v>18</v>
      </c>
      <c r="G431" s="267">
        <v>3</v>
      </c>
      <c r="H431" s="268">
        <v>13</v>
      </c>
      <c r="I431" s="268"/>
      <c r="J431" s="268"/>
      <c r="K431" s="268"/>
      <c r="L431" s="268"/>
      <c r="M431" s="268"/>
      <c r="N431" s="268"/>
      <c r="O431" s="268"/>
      <c r="P431" s="268"/>
      <c r="Q431" s="268"/>
      <c r="R431" s="268"/>
      <c r="S431" s="268"/>
      <c r="T431" s="268"/>
      <c r="U431" s="268"/>
      <c r="V431" s="268"/>
      <c r="W431" s="268"/>
      <c r="X431" s="268"/>
      <c r="Y431" s="268"/>
      <c r="Z431" s="268"/>
      <c r="AA431" s="268"/>
      <c r="AB431" s="268"/>
      <c r="AC431" s="268"/>
      <c r="AD431" s="268"/>
      <c r="AE431" s="268"/>
      <c r="AF431" s="268"/>
      <c r="AG431" s="268"/>
      <c r="AH431" s="268"/>
      <c r="AI431" s="268"/>
      <c r="AJ431" s="268"/>
      <c r="AK431" s="268"/>
      <c r="AL431" s="268"/>
      <c r="AM431" s="268"/>
      <c r="AN431" s="268"/>
      <c r="AO431" s="268"/>
      <c r="AP431" s="268"/>
      <c r="AQ431" s="268"/>
      <c r="AR431" s="268"/>
      <c r="AS431" s="268"/>
      <c r="AT431" s="268"/>
      <c r="AU431" s="268"/>
      <c r="AV431" s="268"/>
      <c r="AW431" s="268"/>
      <c r="AX431" s="268"/>
      <c r="AY431" s="268"/>
      <c r="AZ431" s="268"/>
      <c r="BA431" s="268"/>
      <c r="BB431" s="268"/>
      <c r="BC431" s="268"/>
      <c r="BD431" s="268"/>
      <c r="BE431" s="268"/>
      <c r="BF431" s="268"/>
      <c r="BG431" s="268"/>
      <c r="BH431" s="268"/>
      <c r="BI431" s="268"/>
      <c r="BJ431" s="268"/>
      <c r="BK431" s="268"/>
      <c r="BL431" s="268"/>
      <c r="BM431" s="268"/>
      <c r="BN431" s="268"/>
      <c r="BO431" s="268"/>
      <c r="BP431" s="268"/>
      <c r="BQ431" s="268"/>
      <c r="BR431" s="268"/>
      <c r="BS431" s="268"/>
      <c r="BT431" s="268"/>
      <c r="BU431" s="268"/>
      <c r="BV431" s="268"/>
      <c r="BW431" s="268"/>
      <c r="BX431" s="268"/>
      <c r="BY431" s="268"/>
      <c r="BZ431" s="268"/>
      <c r="CA431" s="268"/>
      <c r="CB431" s="268"/>
      <c r="CC431" s="268"/>
      <c r="CD431" s="268"/>
      <c r="CE431" s="268"/>
      <c r="CF431" s="268"/>
      <c r="CG431" s="268"/>
      <c r="CH431" s="268"/>
      <c r="CI431" s="268"/>
      <c r="CJ431" s="268"/>
      <c r="CK431" s="268"/>
      <c r="CL431" s="268"/>
      <c r="CM431" s="268"/>
      <c r="CN431" s="268"/>
      <c r="CO431" s="268"/>
      <c r="CP431" s="268"/>
      <c r="CQ431" s="268"/>
      <c r="CR431" s="268"/>
      <c r="CS431" s="268"/>
      <c r="CT431" s="268"/>
      <c r="CU431" s="268"/>
      <c r="CV431" s="268"/>
      <c r="CW431" s="268"/>
      <c r="CX431" s="268"/>
      <c r="CY431" s="268"/>
      <c r="CZ431" s="268"/>
      <c r="DA431" s="268"/>
      <c r="DB431" s="268"/>
      <c r="DC431" s="268"/>
      <c r="DD431" s="268"/>
      <c r="DE431" s="268"/>
      <c r="DF431" s="268"/>
      <c r="DG431" s="268"/>
      <c r="DH431" s="268"/>
      <c r="DI431" s="268"/>
      <c r="DJ431" s="268"/>
      <c r="DK431" s="268"/>
      <c r="DL431" s="268"/>
      <c r="DM431" s="268"/>
      <c r="DN431" s="268"/>
      <c r="DO431" s="268"/>
      <c r="DP431" s="268"/>
      <c r="DQ431" s="268"/>
      <c r="DR431" s="268"/>
      <c r="DS431" s="268"/>
      <c r="DT431" s="268"/>
      <c r="DU431" s="268"/>
      <c r="DV431" s="268"/>
      <c r="DW431" s="268"/>
      <c r="DX431" s="268"/>
      <c r="DY431" s="268"/>
      <c r="DZ431" s="268"/>
      <c r="EA431" s="268"/>
      <c r="EB431" s="268"/>
      <c r="EC431" s="268"/>
      <c r="ED431" s="268"/>
      <c r="EE431" s="268"/>
      <c r="EF431" s="268"/>
      <c r="EG431" s="268"/>
      <c r="EH431" s="268"/>
      <c r="EI431" s="268"/>
      <c r="EJ431" s="268"/>
      <c r="EK431" s="268"/>
      <c r="EL431" s="268"/>
      <c r="EM431" s="268"/>
      <c r="EN431" s="268"/>
      <c r="EO431" s="268"/>
      <c r="EP431" s="268"/>
      <c r="EQ431" s="268"/>
      <c r="ER431" s="268"/>
      <c r="ES431" s="268"/>
      <c r="ET431" s="268"/>
      <c r="EU431" s="268"/>
      <c r="EV431" s="268"/>
      <c r="EW431" s="268"/>
      <c r="EX431" s="268"/>
      <c r="EY431" s="268"/>
      <c r="EZ431" s="268"/>
      <c r="FA431" s="268"/>
      <c r="FB431" s="268"/>
      <c r="FC431" s="268"/>
      <c r="FD431" s="268"/>
      <c r="FE431" s="268"/>
      <c r="FF431" s="268"/>
      <c r="FG431" s="268"/>
      <c r="FH431" s="268"/>
      <c r="FI431" s="268"/>
      <c r="FJ431" s="268"/>
      <c r="FK431" s="268"/>
      <c r="FL431" s="268"/>
      <c r="FM431" s="268"/>
      <c r="FN431" s="268"/>
      <c r="FO431" s="268"/>
      <c r="FP431" s="268"/>
      <c r="FQ431" s="268"/>
      <c r="FR431" s="268"/>
      <c r="FS431" s="268"/>
      <c r="FT431" s="268"/>
      <c r="FU431" s="268"/>
      <c r="FV431" s="268"/>
      <c r="FW431" s="268"/>
      <c r="FX431" s="268"/>
      <c r="FY431" s="268"/>
      <c r="FZ431" s="268"/>
      <c r="GA431" s="268"/>
      <c r="GB431" s="268"/>
      <c r="GC431" s="268"/>
      <c r="GD431" s="268"/>
      <c r="GE431" s="268"/>
      <c r="GF431" s="268"/>
      <c r="GG431" s="268"/>
      <c r="GH431" s="268"/>
      <c r="GI431" s="268"/>
      <c r="GJ431" s="268"/>
      <c r="GK431" s="268"/>
      <c r="GL431" s="268"/>
      <c r="GM431" s="268"/>
      <c r="GN431" s="268"/>
      <c r="GO431" s="268"/>
      <c r="GP431" s="268"/>
      <c r="GQ431" s="268"/>
      <c r="GR431" s="268"/>
      <c r="GS431" s="268"/>
      <c r="GT431" s="268"/>
      <c r="GU431" s="268"/>
      <c r="GV431" s="268"/>
      <c r="GW431" s="268"/>
      <c r="GX431" s="268"/>
      <c r="GY431" s="268"/>
      <c r="GZ431" s="268"/>
      <c r="HA431" s="268"/>
      <c r="HB431" s="268"/>
      <c r="HC431" s="268"/>
      <c r="HD431" s="268"/>
      <c r="HE431" s="268"/>
      <c r="HF431" s="268"/>
      <c r="HG431" s="268"/>
      <c r="HH431" s="268"/>
      <c r="HI431" s="268"/>
      <c r="HJ431" s="268"/>
      <c r="HK431" s="268"/>
      <c r="HL431" s="268"/>
      <c r="HM431" s="268"/>
      <c r="HN431" s="268"/>
      <c r="HO431" s="268"/>
      <c r="HP431" s="268"/>
      <c r="HQ431" s="268"/>
      <c r="HR431" s="268"/>
      <c r="HS431" s="268"/>
      <c r="HT431" s="268"/>
      <c r="HU431" s="268"/>
      <c r="HV431" s="268"/>
      <c r="HW431" s="268"/>
      <c r="HX431" s="268"/>
      <c r="HY431" s="268"/>
      <c r="HZ431" s="268"/>
      <c r="IA431" s="268"/>
      <c r="IB431" s="268"/>
      <c r="IC431" s="268"/>
      <c r="ID431" s="268"/>
      <c r="IE431" s="268"/>
      <c r="IF431" s="268"/>
      <c r="IG431" s="268"/>
      <c r="IH431" s="268"/>
      <c r="II431" s="268"/>
      <c r="IJ431" s="268"/>
      <c r="IK431" s="268"/>
      <c r="IL431" s="268"/>
      <c r="IM431" s="268"/>
      <c r="IN431" s="268"/>
      <c r="IO431" s="268"/>
      <c r="IP431" s="268"/>
      <c r="IQ431" s="268"/>
      <c r="IR431" s="268"/>
      <c r="IS431" s="268"/>
      <c r="IT431" s="268"/>
      <c r="IU431" s="268"/>
      <c r="IV431" s="268"/>
    </row>
    <row r="432" spans="1:256" s="267" customFormat="1">
      <c r="A432" s="268" t="s">
        <v>359</v>
      </c>
      <c r="B432" s="268">
        <v>-7</v>
      </c>
      <c r="C432" s="268">
        <v>-7</v>
      </c>
      <c r="D432" s="268">
        <v>1</v>
      </c>
      <c r="E432" s="267">
        <v>1</v>
      </c>
      <c r="F432" s="268" t="s">
        <v>18</v>
      </c>
      <c r="G432" s="268">
        <v>6</v>
      </c>
      <c r="H432" s="268">
        <v>6</v>
      </c>
      <c r="I432" s="268"/>
      <c r="S432" s="268"/>
      <c r="T432" s="268"/>
      <c r="U432" s="268"/>
      <c r="V432" s="268"/>
      <c r="W432" s="268"/>
      <c r="X432" s="268"/>
      <c r="Y432" s="268"/>
      <c r="Z432" s="268"/>
      <c r="AA432" s="268"/>
      <c r="AB432" s="268"/>
      <c r="AC432" s="268"/>
      <c r="AD432" s="268"/>
      <c r="AE432" s="268"/>
      <c r="AF432" s="268"/>
      <c r="AG432" s="268"/>
      <c r="AH432" s="268"/>
      <c r="AI432" s="268"/>
      <c r="AJ432" s="268"/>
      <c r="AK432" s="268"/>
      <c r="AL432" s="268"/>
      <c r="AM432" s="268"/>
      <c r="AN432" s="268"/>
      <c r="AO432" s="268"/>
      <c r="AP432" s="268"/>
      <c r="AQ432" s="268"/>
      <c r="AR432" s="268"/>
      <c r="AS432" s="268"/>
      <c r="AT432" s="268"/>
      <c r="AU432" s="268"/>
      <c r="AV432" s="268"/>
      <c r="AW432" s="268"/>
      <c r="AX432" s="268"/>
      <c r="AY432" s="268"/>
      <c r="AZ432" s="268"/>
      <c r="BA432" s="268"/>
      <c r="BB432" s="268"/>
      <c r="BC432" s="268"/>
      <c r="BD432" s="268"/>
      <c r="BE432" s="268"/>
      <c r="BF432" s="268"/>
      <c r="BG432" s="268"/>
      <c r="BH432" s="268"/>
      <c r="BI432" s="268"/>
      <c r="BJ432" s="268"/>
      <c r="BK432" s="268"/>
      <c r="BL432" s="268"/>
      <c r="BM432" s="268"/>
      <c r="BN432" s="268"/>
      <c r="BO432" s="268"/>
      <c r="BP432" s="268"/>
      <c r="BQ432" s="268"/>
      <c r="BR432" s="268"/>
      <c r="BS432" s="268"/>
      <c r="BT432" s="268"/>
      <c r="BU432" s="268"/>
      <c r="BV432" s="268"/>
      <c r="BW432" s="268"/>
      <c r="BX432" s="268"/>
      <c r="BY432" s="268"/>
      <c r="BZ432" s="268"/>
      <c r="CA432" s="268"/>
      <c r="CB432" s="268"/>
      <c r="CC432" s="268"/>
      <c r="CD432" s="268"/>
      <c r="CE432" s="268"/>
      <c r="CF432" s="268"/>
      <c r="CG432" s="268"/>
      <c r="CH432" s="268"/>
      <c r="CI432" s="268"/>
      <c r="CJ432" s="268"/>
      <c r="CK432" s="268"/>
      <c r="CL432" s="268"/>
      <c r="CM432" s="268"/>
      <c r="CN432" s="268"/>
      <c r="CO432" s="268"/>
      <c r="CP432" s="268"/>
      <c r="CQ432" s="268"/>
      <c r="CR432" s="268"/>
      <c r="CS432" s="268"/>
      <c r="CT432" s="268"/>
      <c r="CU432" s="268"/>
      <c r="CV432" s="268"/>
      <c r="CW432" s="268"/>
      <c r="CX432" s="268"/>
      <c r="CY432" s="268"/>
      <c r="CZ432" s="268"/>
      <c r="DA432" s="268"/>
      <c r="DB432" s="268"/>
      <c r="DC432" s="268"/>
      <c r="DD432" s="268"/>
      <c r="DE432" s="268"/>
      <c r="DF432" s="268"/>
      <c r="DG432" s="268"/>
      <c r="DH432" s="268"/>
      <c r="DI432" s="268"/>
      <c r="DJ432" s="268"/>
      <c r="DK432" s="268"/>
      <c r="DL432" s="268"/>
      <c r="DM432" s="268"/>
      <c r="DN432" s="268"/>
      <c r="DO432" s="268"/>
      <c r="DP432" s="268"/>
      <c r="DQ432" s="268"/>
      <c r="DR432" s="268"/>
      <c r="DS432" s="268"/>
      <c r="DT432" s="268"/>
      <c r="DU432" s="268"/>
      <c r="DV432" s="268"/>
      <c r="DW432" s="268"/>
      <c r="DX432" s="268"/>
      <c r="DY432" s="268"/>
      <c r="DZ432" s="268"/>
      <c r="EA432" s="268"/>
      <c r="EB432" s="268"/>
      <c r="EC432" s="268"/>
      <c r="ED432" s="268"/>
      <c r="EE432" s="268"/>
      <c r="EF432" s="268"/>
      <c r="EG432" s="268"/>
      <c r="EH432" s="268"/>
      <c r="EI432" s="268"/>
      <c r="EJ432" s="268"/>
      <c r="EK432" s="268"/>
      <c r="EL432" s="268"/>
      <c r="EM432" s="268"/>
      <c r="EN432" s="268"/>
      <c r="EO432" s="268"/>
      <c r="EP432" s="268"/>
      <c r="EQ432" s="268"/>
      <c r="ER432" s="268"/>
      <c r="ES432" s="268"/>
      <c r="ET432" s="268"/>
      <c r="EU432" s="268"/>
      <c r="EV432" s="268"/>
      <c r="EW432" s="268"/>
      <c r="EX432" s="268"/>
      <c r="EY432" s="268"/>
      <c r="EZ432" s="268"/>
      <c r="FA432" s="268"/>
      <c r="FB432" s="268"/>
      <c r="FC432" s="268"/>
      <c r="FD432" s="268"/>
      <c r="FE432" s="268"/>
      <c r="FF432" s="268"/>
      <c r="FG432" s="268"/>
      <c r="FH432" s="268"/>
      <c r="FI432" s="268"/>
      <c r="FJ432" s="268"/>
      <c r="FK432" s="268"/>
      <c r="FL432" s="268"/>
      <c r="FM432" s="268"/>
      <c r="FN432" s="268"/>
      <c r="FO432" s="268"/>
      <c r="FP432" s="268"/>
      <c r="FQ432" s="268"/>
      <c r="FR432" s="268"/>
      <c r="FS432" s="268"/>
      <c r="FT432" s="268"/>
      <c r="FU432" s="268"/>
      <c r="FV432" s="268"/>
      <c r="FW432" s="268"/>
      <c r="FX432" s="268"/>
      <c r="FY432" s="268"/>
      <c r="FZ432" s="268"/>
      <c r="GA432" s="268"/>
      <c r="GB432" s="268"/>
      <c r="GC432" s="268"/>
      <c r="GD432" s="268"/>
      <c r="GE432" s="268"/>
      <c r="GF432" s="268"/>
      <c r="GG432" s="268"/>
      <c r="GH432" s="268"/>
      <c r="GI432" s="268"/>
      <c r="GJ432" s="268"/>
      <c r="GK432" s="268"/>
      <c r="GL432" s="268"/>
      <c r="GM432" s="268"/>
      <c r="GN432" s="268"/>
      <c r="GO432" s="268"/>
      <c r="GP432" s="268"/>
      <c r="GQ432" s="268"/>
      <c r="GR432" s="268"/>
      <c r="GS432" s="268"/>
      <c r="GT432" s="268"/>
      <c r="GU432" s="268"/>
      <c r="GV432" s="268"/>
      <c r="GW432" s="268"/>
      <c r="GX432" s="268"/>
      <c r="GY432" s="268"/>
      <c r="GZ432" s="268"/>
      <c r="HA432" s="268"/>
      <c r="HB432" s="268"/>
      <c r="HC432" s="268"/>
      <c r="HD432" s="268"/>
      <c r="HE432" s="268"/>
      <c r="HF432" s="268"/>
      <c r="HG432" s="268"/>
      <c r="HH432" s="268"/>
      <c r="HI432" s="268"/>
      <c r="HJ432" s="268"/>
      <c r="HK432" s="268"/>
      <c r="HL432" s="268"/>
      <c r="HM432" s="268"/>
      <c r="HN432" s="268"/>
      <c r="HO432" s="268"/>
      <c r="HP432" s="268"/>
      <c r="HQ432" s="268"/>
      <c r="HR432" s="268"/>
      <c r="HS432" s="268"/>
      <c r="HT432" s="268"/>
      <c r="HU432" s="268"/>
      <c r="HV432" s="268"/>
      <c r="HW432" s="268"/>
      <c r="HX432" s="268"/>
      <c r="HY432" s="268"/>
      <c r="HZ432" s="268"/>
      <c r="IA432" s="268"/>
      <c r="IB432" s="268"/>
      <c r="IC432" s="268"/>
      <c r="ID432" s="268"/>
      <c r="IE432" s="268"/>
      <c r="IF432" s="268"/>
      <c r="IG432" s="268"/>
      <c r="IH432" s="268"/>
      <c r="II432" s="268"/>
      <c r="IJ432" s="268"/>
      <c r="IK432" s="268"/>
      <c r="IL432" s="268"/>
      <c r="IM432" s="268"/>
      <c r="IN432" s="268"/>
      <c r="IO432" s="268"/>
      <c r="IP432" s="268"/>
      <c r="IQ432" s="268"/>
      <c r="IR432" s="268"/>
      <c r="IS432" s="268"/>
      <c r="IT432" s="268"/>
      <c r="IU432" s="268"/>
      <c r="IV432" s="268"/>
    </row>
    <row r="433" spans="1:256" s="267" customFormat="1">
      <c r="A433" s="268" t="s">
        <v>359</v>
      </c>
      <c r="B433" s="267">
        <v>11</v>
      </c>
      <c r="C433" s="267">
        <v>14</v>
      </c>
      <c r="D433" s="267">
        <v>2</v>
      </c>
      <c r="E433" s="267">
        <v>1.1000000000000001</v>
      </c>
      <c r="F433" s="267">
        <v>1.3904382621603799</v>
      </c>
      <c r="G433" s="267">
        <v>15</v>
      </c>
      <c r="H433" s="267">
        <v>2</v>
      </c>
    </row>
    <row r="434" spans="1:256" s="267" customFormat="1">
      <c r="A434" s="266" t="s">
        <v>359</v>
      </c>
      <c r="B434" s="267">
        <v>13</v>
      </c>
      <c r="C434" s="267">
        <v>16</v>
      </c>
      <c r="D434" s="267">
        <v>2</v>
      </c>
      <c r="E434" s="267">
        <v>1.2</v>
      </c>
      <c r="F434" s="267">
        <v>1.4392092076043614</v>
      </c>
      <c r="G434" s="267">
        <v>11</v>
      </c>
      <c r="H434" s="267">
        <v>2</v>
      </c>
      <c r="J434" s="268"/>
      <c r="K434" s="268"/>
      <c r="L434" s="268"/>
      <c r="M434" s="268"/>
      <c r="N434" s="268"/>
      <c r="O434" s="268"/>
      <c r="P434" s="268"/>
      <c r="Q434" s="268"/>
      <c r="R434" s="268"/>
    </row>
    <row r="435" spans="1:256" s="251" customFormat="1">
      <c r="A435" s="82" t="s">
        <v>147</v>
      </c>
      <c r="B435" s="63">
        <v>3.2</v>
      </c>
      <c r="C435" s="63">
        <v>3.5</v>
      </c>
      <c r="D435" s="63">
        <v>1</v>
      </c>
      <c r="E435" s="63">
        <v>1</v>
      </c>
      <c r="F435" s="63" t="s">
        <v>18</v>
      </c>
      <c r="G435" s="63">
        <v>6</v>
      </c>
      <c r="H435" s="82">
        <v>3</v>
      </c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  <c r="AA435" s="82"/>
      <c r="AB435" s="82"/>
      <c r="AC435" s="82"/>
      <c r="AD435" s="82"/>
      <c r="AE435" s="82"/>
      <c r="AF435" s="82"/>
      <c r="AG435" s="82"/>
      <c r="AH435" s="82"/>
      <c r="AI435" s="82"/>
      <c r="AJ435" s="82"/>
      <c r="AK435" s="82"/>
      <c r="AL435" s="82"/>
      <c r="AM435" s="82"/>
      <c r="AN435" s="82"/>
      <c r="AO435" s="82"/>
      <c r="AP435" s="82"/>
      <c r="AQ435" s="82"/>
      <c r="AR435" s="82"/>
      <c r="AS435" s="82"/>
      <c r="AT435" s="82"/>
      <c r="AU435" s="82"/>
      <c r="AV435" s="82"/>
      <c r="AW435" s="82"/>
      <c r="AX435" s="82"/>
      <c r="AY435" s="82"/>
      <c r="AZ435" s="82"/>
      <c r="BA435" s="82"/>
      <c r="BB435" s="82"/>
      <c r="BC435" s="82"/>
      <c r="BD435" s="82"/>
      <c r="BE435" s="82"/>
      <c r="BF435" s="82"/>
      <c r="BG435" s="82"/>
      <c r="BH435" s="82"/>
      <c r="BI435" s="82"/>
      <c r="BJ435" s="82"/>
      <c r="BK435" s="82"/>
      <c r="BL435" s="82"/>
      <c r="BM435" s="82"/>
      <c r="BN435" s="82"/>
      <c r="BO435" s="82"/>
      <c r="BP435" s="82"/>
      <c r="BQ435" s="82"/>
      <c r="BR435" s="82"/>
      <c r="BS435" s="82"/>
      <c r="BT435" s="82"/>
      <c r="BU435" s="82"/>
      <c r="BV435" s="82"/>
      <c r="BW435" s="82"/>
      <c r="BX435" s="82"/>
      <c r="BY435" s="82"/>
      <c r="BZ435" s="82"/>
      <c r="CA435" s="82"/>
      <c r="CB435" s="82"/>
      <c r="CC435" s="82"/>
      <c r="CD435" s="82"/>
      <c r="CE435" s="82"/>
      <c r="CF435" s="82"/>
      <c r="CG435" s="82"/>
      <c r="CH435" s="82"/>
      <c r="CI435" s="82"/>
      <c r="CJ435" s="82"/>
      <c r="CK435" s="82"/>
      <c r="CL435" s="82"/>
      <c r="CM435" s="82"/>
      <c r="CN435" s="82"/>
      <c r="CO435" s="82"/>
      <c r="CP435" s="82"/>
      <c r="CQ435" s="82"/>
      <c r="CR435" s="82"/>
      <c r="CS435" s="82"/>
      <c r="CT435" s="82"/>
      <c r="CU435" s="82"/>
      <c r="CV435" s="82"/>
      <c r="CW435" s="82"/>
      <c r="CX435" s="82"/>
      <c r="CY435" s="82"/>
      <c r="CZ435" s="82"/>
      <c r="DA435" s="82"/>
      <c r="DB435" s="82"/>
      <c r="DC435" s="82"/>
      <c r="DD435" s="82"/>
      <c r="DE435" s="82"/>
      <c r="DF435" s="82"/>
      <c r="DG435" s="82"/>
      <c r="DH435" s="82"/>
      <c r="DI435" s="82"/>
      <c r="DJ435" s="82"/>
      <c r="DK435" s="82"/>
      <c r="DL435" s="82"/>
      <c r="DM435" s="82"/>
      <c r="DN435" s="82"/>
      <c r="DO435" s="82"/>
      <c r="DP435" s="82"/>
      <c r="DQ435" s="82"/>
      <c r="DR435" s="82"/>
      <c r="DS435" s="82"/>
      <c r="DT435" s="82"/>
      <c r="DU435" s="82"/>
      <c r="DV435" s="82"/>
      <c r="DW435" s="82"/>
      <c r="DX435" s="82"/>
      <c r="DY435" s="82"/>
      <c r="DZ435" s="82"/>
      <c r="EA435" s="82"/>
      <c r="EB435" s="82"/>
      <c r="EC435" s="82"/>
      <c r="ED435" s="82"/>
      <c r="EE435" s="82"/>
      <c r="EF435" s="82"/>
      <c r="EG435" s="82"/>
      <c r="EH435" s="82"/>
      <c r="EI435" s="82"/>
      <c r="EJ435" s="82"/>
      <c r="EK435" s="82"/>
      <c r="EL435" s="82"/>
      <c r="EM435" s="82"/>
      <c r="EN435" s="82"/>
      <c r="EO435" s="82"/>
      <c r="EP435" s="82"/>
      <c r="EQ435" s="82"/>
      <c r="ER435" s="82"/>
      <c r="ES435" s="82"/>
      <c r="ET435" s="82"/>
      <c r="EU435" s="82"/>
      <c r="EV435" s="82"/>
      <c r="EW435" s="82"/>
      <c r="EX435" s="82"/>
      <c r="EY435" s="82"/>
      <c r="EZ435" s="82"/>
      <c r="FA435" s="82"/>
      <c r="FB435" s="82"/>
      <c r="FC435" s="82"/>
      <c r="FD435" s="82"/>
      <c r="FE435" s="82"/>
      <c r="FF435" s="82"/>
      <c r="FG435" s="82"/>
      <c r="FH435" s="82"/>
      <c r="FI435" s="82"/>
      <c r="FJ435" s="82"/>
      <c r="FK435" s="82"/>
      <c r="FL435" s="82"/>
      <c r="FM435" s="82"/>
      <c r="FN435" s="82"/>
      <c r="FO435" s="82"/>
      <c r="FP435" s="82"/>
      <c r="FQ435" s="82"/>
      <c r="FR435" s="82"/>
      <c r="FS435" s="82"/>
      <c r="FT435" s="82"/>
      <c r="FU435" s="82"/>
      <c r="FV435" s="82"/>
      <c r="FW435" s="82"/>
      <c r="FX435" s="82"/>
      <c r="FY435" s="82"/>
      <c r="FZ435" s="82"/>
      <c r="GA435" s="82"/>
      <c r="GB435" s="82"/>
      <c r="GC435" s="82"/>
      <c r="GD435" s="82"/>
      <c r="GE435" s="82"/>
      <c r="GF435" s="82"/>
      <c r="GG435" s="82"/>
      <c r="GH435" s="82"/>
      <c r="GI435" s="82"/>
      <c r="GJ435" s="82"/>
      <c r="GK435" s="82"/>
      <c r="GL435" s="82"/>
      <c r="GM435" s="82"/>
      <c r="GN435" s="82"/>
      <c r="GO435" s="82"/>
      <c r="GP435" s="82"/>
      <c r="GQ435" s="82"/>
      <c r="GR435" s="82"/>
      <c r="GS435" s="82"/>
      <c r="GT435" s="82"/>
      <c r="GU435" s="82"/>
      <c r="GV435" s="82"/>
      <c r="GW435" s="82"/>
      <c r="GX435" s="82"/>
      <c r="GY435" s="82"/>
      <c r="GZ435" s="82"/>
      <c r="HA435" s="82"/>
      <c r="HB435" s="82"/>
      <c r="HC435" s="82"/>
      <c r="HD435" s="82"/>
      <c r="HE435" s="82"/>
      <c r="HF435" s="82"/>
      <c r="HG435" s="82"/>
      <c r="HH435" s="82"/>
      <c r="HI435" s="82"/>
      <c r="HJ435" s="82"/>
      <c r="HK435" s="82"/>
      <c r="HL435" s="82"/>
      <c r="HM435" s="82"/>
      <c r="HN435" s="82"/>
      <c r="HO435" s="82"/>
      <c r="HP435" s="82"/>
      <c r="HQ435" s="82"/>
      <c r="HR435" s="82"/>
      <c r="HS435" s="82"/>
      <c r="HT435" s="82"/>
      <c r="HU435" s="82"/>
      <c r="HV435" s="82"/>
      <c r="HW435" s="82"/>
      <c r="HX435" s="82"/>
      <c r="HY435" s="82"/>
      <c r="HZ435" s="82"/>
      <c r="IA435" s="82"/>
      <c r="IB435" s="82"/>
      <c r="IC435" s="82"/>
      <c r="ID435" s="82"/>
      <c r="IE435" s="82"/>
      <c r="IF435" s="82"/>
      <c r="IG435" s="82"/>
      <c r="IH435" s="82"/>
      <c r="II435" s="82"/>
      <c r="IJ435" s="82"/>
      <c r="IK435" s="82"/>
      <c r="IL435" s="82"/>
      <c r="IM435" s="82"/>
      <c r="IN435" s="82"/>
      <c r="IO435" s="82"/>
      <c r="IP435" s="82"/>
      <c r="IQ435" s="82"/>
      <c r="IR435" s="82"/>
      <c r="IS435" s="82"/>
      <c r="IT435" s="82"/>
      <c r="IU435" s="82"/>
      <c r="IV435" s="82"/>
    </row>
    <row r="436" spans="1:256" s="264" customFormat="1">
      <c r="A436" s="263" t="s">
        <v>471</v>
      </c>
      <c r="B436" s="264">
        <v>3.79</v>
      </c>
      <c r="C436" s="264">
        <v>3.79</v>
      </c>
      <c r="D436" s="264">
        <v>1</v>
      </c>
      <c r="E436" s="264">
        <v>1.036666667</v>
      </c>
      <c r="F436" s="264" t="s">
        <v>18</v>
      </c>
      <c r="G436" s="264">
        <v>2</v>
      </c>
      <c r="H436" s="263">
        <v>26</v>
      </c>
      <c r="I436" s="263"/>
      <c r="J436" s="263"/>
      <c r="K436" s="263"/>
      <c r="L436" s="263"/>
      <c r="M436" s="263"/>
      <c r="N436" s="263"/>
      <c r="O436" s="263"/>
      <c r="P436" s="263"/>
      <c r="Q436" s="263"/>
      <c r="R436" s="263"/>
      <c r="S436" s="263"/>
      <c r="T436" s="263"/>
      <c r="U436" s="263"/>
      <c r="V436" s="263"/>
      <c r="W436" s="263"/>
      <c r="X436" s="263"/>
      <c r="Y436" s="263"/>
      <c r="Z436" s="263"/>
      <c r="AA436" s="263"/>
      <c r="AB436" s="263"/>
      <c r="AC436" s="263"/>
      <c r="AD436" s="263"/>
      <c r="AE436" s="263"/>
      <c r="AF436" s="263"/>
      <c r="AG436" s="263"/>
      <c r="AH436" s="263"/>
      <c r="AI436" s="263"/>
      <c r="AJ436" s="263"/>
      <c r="AK436" s="263"/>
      <c r="AL436" s="263"/>
      <c r="AM436" s="263"/>
      <c r="AN436" s="263"/>
      <c r="AO436" s="263"/>
      <c r="AP436" s="263"/>
      <c r="AQ436" s="263"/>
      <c r="AR436" s="263"/>
      <c r="AS436" s="263"/>
      <c r="AT436" s="263"/>
      <c r="AU436" s="263"/>
      <c r="AV436" s="263"/>
      <c r="AW436" s="263"/>
      <c r="AX436" s="263"/>
      <c r="AY436" s="263"/>
      <c r="AZ436" s="263"/>
      <c r="BA436" s="263"/>
      <c r="BB436" s="263"/>
      <c r="BC436" s="263"/>
      <c r="BD436" s="263"/>
      <c r="BE436" s="263"/>
      <c r="BF436" s="263"/>
      <c r="BG436" s="263"/>
      <c r="BH436" s="263"/>
      <c r="BI436" s="263"/>
      <c r="BJ436" s="263"/>
      <c r="BK436" s="263"/>
      <c r="BL436" s="263"/>
      <c r="BM436" s="263"/>
      <c r="BN436" s="263"/>
      <c r="BO436" s="263"/>
      <c r="BP436" s="263"/>
      <c r="BQ436" s="263"/>
      <c r="BR436" s="263"/>
      <c r="BS436" s="263"/>
      <c r="BT436" s="263"/>
      <c r="BU436" s="263"/>
      <c r="BV436" s="263"/>
      <c r="BW436" s="263"/>
      <c r="BX436" s="263"/>
      <c r="BY436" s="263"/>
      <c r="BZ436" s="263"/>
      <c r="CA436" s="263"/>
      <c r="CB436" s="263"/>
      <c r="CC436" s="263"/>
      <c r="CD436" s="263"/>
      <c r="CE436" s="263"/>
      <c r="CF436" s="263"/>
      <c r="CG436" s="263"/>
      <c r="CH436" s="263"/>
      <c r="CI436" s="263"/>
      <c r="CJ436" s="263"/>
      <c r="CK436" s="263"/>
      <c r="CL436" s="263"/>
      <c r="CM436" s="263"/>
      <c r="CN436" s="263"/>
      <c r="CO436" s="263"/>
      <c r="CP436" s="263"/>
      <c r="CQ436" s="263"/>
      <c r="CR436" s="263"/>
      <c r="CS436" s="263"/>
      <c r="CT436" s="263"/>
      <c r="CU436" s="263"/>
      <c r="CV436" s="263"/>
      <c r="CW436" s="263"/>
      <c r="CX436" s="263"/>
      <c r="CY436" s="263"/>
      <c r="CZ436" s="263"/>
      <c r="DA436" s="263"/>
      <c r="DB436" s="263"/>
      <c r="DC436" s="263"/>
      <c r="DD436" s="263"/>
      <c r="DE436" s="263"/>
      <c r="DF436" s="263"/>
      <c r="DG436" s="263"/>
      <c r="DH436" s="263"/>
      <c r="DI436" s="263"/>
      <c r="DJ436" s="263"/>
      <c r="DK436" s="263"/>
      <c r="DL436" s="263"/>
      <c r="DM436" s="263"/>
      <c r="DN436" s="263"/>
      <c r="DO436" s="263"/>
      <c r="DP436" s="263"/>
      <c r="DQ436" s="263"/>
      <c r="DR436" s="263"/>
      <c r="DS436" s="263"/>
      <c r="DT436" s="263"/>
      <c r="DU436" s="263"/>
      <c r="DV436" s="263"/>
      <c r="DW436" s="263"/>
      <c r="DX436" s="263"/>
      <c r="DY436" s="263"/>
      <c r="DZ436" s="263"/>
      <c r="EA436" s="263"/>
      <c r="EB436" s="263"/>
      <c r="EC436" s="263"/>
      <c r="ED436" s="263"/>
      <c r="EE436" s="263"/>
      <c r="EF436" s="263"/>
      <c r="EG436" s="263"/>
      <c r="EH436" s="263"/>
      <c r="EI436" s="263"/>
      <c r="EJ436" s="263"/>
      <c r="EK436" s="263"/>
      <c r="EL436" s="263"/>
      <c r="EM436" s="263"/>
      <c r="EN436" s="263"/>
      <c r="EO436" s="263"/>
      <c r="EP436" s="263"/>
      <c r="EQ436" s="263"/>
      <c r="ER436" s="263"/>
      <c r="ES436" s="263"/>
      <c r="ET436" s="263"/>
      <c r="EU436" s="263"/>
      <c r="EV436" s="263"/>
      <c r="EW436" s="263"/>
      <c r="EX436" s="263"/>
      <c r="EY436" s="263"/>
      <c r="EZ436" s="263"/>
      <c r="FA436" s="263"/>
      <c r="FB436" s="263"/>
      <c r="FC436" s="263"/>
      <c r="FD436" s="263"/>
      <c r="FE436" s="263"/>
      <c r="FF436" s="263"/>
      <c r="FG436" s="263"/>
      <c r="FH436" s="263"/>
      <c r="FI436" s="263"/>
      <c r="FJ436" s="263"/>
      <c r="FK436" s="263"/>
      <c r="FL436" s="263"/>
      <c r="FM436" s="263"/>
      <c r="FN436" s="263"/>
      <c r="FO436" s="263"/>
      <c r="FP436" s="263"/>
      <c r="FQ436" s="263"/>
      <c r="FR436" s="263"/>
      <c r="FS436" s="263"/>
      <c r="FT436" s="263"/>
      <c r="FU436" s="263"/>
      <c r="FV436" s="263"/>
      <c r="FW436" s="263"/>
      <c r="FX436" s="263"/>
      <c r="FY436" s="263"/>
      <c r="FZ436" s="263"/>
      <c r="GA436" s="263"/>
      <c r="GB436" s="263"/>
      <c r="GC436" s="263"/>
      <c r="GD436" s="263"/>
      <c r="GE436" s="263"/>
      <c r="GF436" s="263"/>
      <c r="GG436" s="263"/>
      <c r="GH436" s="263"/>
      <c r="GI436" s="263"/>
      <c r="GJ436" s="263"/>
      <c r="GK436" s="263"/>
      <c r="GL436" s="263"/>
      <c r="GM436" s="263"/>
      <c r="GN436" s="263"/>
      <c r="GO436" s="263"/>
      <c r="GP436" s="263"/>
      <c r="GQ436" s="263"/>
      <c r="GR436" s="263"/>
      <c r="GS436" s="263"/>
      <c r="GT436" s="263"/>
      <c r="GU436" s="263"/>
      <c r="GV436" s="263"/>
      <c r="GW436" s="263"/>
      <c r="GX436" s="263"/>
      <c r="GY436" s="263"/>
      <c r="GZ436" s="263"/>
      <c r="HA436" s="263"/>
      <c r="HB436" s="263"/>
      <c r="HC436" s="263"/>
      <c r="HD436" s="263"/>
      <c r="HE436" s="263"/>
      <c r="HF436" s="263"/>
      <c r="HG436" s="263"/>
      <c r="HH436" s="263"/>
      <c r="HI436" s="263"/>
      <c r="HJ436" s="263"/>
      <c r="HK436" s="263"/>
      <c r="HL436" s="263"/>
      <c r="HM436" s="263"/>
      <c r="HN436" s="263"/>
      <c r="HO436" s="263"/>
      <c r="HP436" s="263"/>
      <c r="HQ436" s="263"/>
      <c r="HR436" s="263"/>
      <c r="HS436" s="263"/>
      <c r="HT436" s="263"/>
      <c r="HU436" s="263"/>
      <c r="HV436" s="263"/>
      <c r="HW436" s="263"/>
      <c r="HX436" s="263"/>
      <c r="HY436" s="263"/>
      <c r="HZ436" s="263"/>
      <c r="IA436" s="263"/>
      <c r="IB436" s="263"/>
      <c r="IC436" s="263"/>
      <c r="ID436" s="263"/>
      <c r="IE436" s="263"/>
      <c r="IF436" s="263"/>
      <c r="IG436" s="263"/>
      <c r="IH436" s="263"/>
      <c r="II436" s="263"/>
      <c r="IJ436" s="263"/>
      <c r="IK436" s="263"/>
      <c r="IL436" s="263"/>
      <c r="IM436" s="263"/>
      <c r="IN436" s="263"/>
      <c r="IO436" s="263"/>
      <c r="IP436" s="263"/>
      <c r="IQ436" s="263"/>
      <c r="IR436" s="263"/>
      <c r="IS436" s="263"/>
      <c r="IT436" s="263"/>
      <c r="IU436" s="263"/>
      <c r="IV436" s="263"/>
    </row>
    <row r="437" spans="1:256" s="264" customFormat="1">
      <c r="A437" s="263" t="s">
        <v>471</v>
      </c>
      <c r="B437" s="263">
        <v>7</v>
      </c>
      <c r="C437" s="263">
        <v>7</v>
      </c>
      <c r="D437" s="263">
        <v>1</v>
      </c>
      <c r="E437" s="264">
        <v>1</v>
      </c>
      <c r="F437" s="263" t="s">
        <v>18</v>
      </c>
      <c r="G437" s="263">
        <v>6</v>
      </c>
      <c r="H437" s="263">
        <v>12</v>
      </c>
      <c r="I437" s="263"/>
      <c r="J437" s="263"/>
      <c r="K437" s="263"/>
      <c r="L437" s="263"/>
      <c r="M437" s="263"/>
      <c r="N437" s="263"/>
      <c r="O437" s="263"/>
      <c r="P437" s="263"/>
      <c r="Q437" s="263"/>
      <c r="R437" s="263"/>
      <c r="S437" s="263"/>
      <c r="T437" s="263"/>
      <c r="U437" s="263"/>
      <c r="V437" s="263"/>
      <c r="W437" s="263"/>
      <c r="X437" s="263"/>
      <c r="Y437" s="263"/>
      <c r="Z437" s="263"/>
      <c r="AA437" s="263"/>
      <c r="AB437" s="263"/>
      <c r="AC437" s="263"/>
      <c r="AD437" s="263"/>
      <c r="AE437" s="263"/>
      <c r="AF437" s="263"/>
      <c r="AG437" s="263"/>
      <c r="AH437" s="263"/>
      <c r="AI437" s="263"/>
      <c r="AJ437" s="263"/>
      <c r="AK437" s="263"/>
      <c r="AL437" s="263"/>
      <c r="AM437" s="263"/>
      <c r="AN437" s="263"/>
      <c r="AO437" s="263"/>
      <c r="AP437" s="263"/>
      <c r="AQ437" s="263"/>
      <c r="AR437" s="263"/>
      <c r="AS437" s="263"/>
      <c r="AT437" s="263"/>
      <c r="AU437" s="263"/>
      <c r="AV437" s="263"/>
      <c r="AW437" s="263"/>
      <c r="AX437" s="263"/>
      <c r="AY437" s="263"/>
      <c r="AZ437" s="263"/>
      <c r="BA437" s="263"/>
      <c r="BB437" s="263"/>
      <c r="BC437" s="263"/>
      <c r="BD437" s="263"/>
      <c r="BE437" s="263"/>
      <c r="BF437" s="263"/>
      <c r="BG437" s="263"/>
      <c r="BH437" s="263"/>
      <c r="BI437" s="263"/>
      <c r="BJ437" s="263"/>
      <c r="BK437" s="263"/>
      <c r="BL437" s="263"/>
      <c r="BM437" s="263"/>
      <c r="BN437" s="263"/>
      <c r="BO437" s="263"/>
      <c r="BP437" s="263"/>
      <c r="BQ437" s="263"/>
      <c r="BR437" s="263"/>
      <c r="BS437" s="263"/>
      <c r="BT437" s="263"/>
      <c r="BU437" s="263"/>
      <c r="BV437" s="263"/>
      <c r="BW437" s="263"/>
      <c r="BX437" s="263"/>
      <c r="BY437" s="263"/>
      <c r="BZ437" s="263"/>
      <c r="CA437" s="263"/>
      <c r="CB437" s="263"/>
      <c r="CC437" s="263"/>
      <c r="CD437" s="263"/>
      <c r="CE437" s="263"/>
      <c r="CF437" s="263"/>
      <c r="CG437" s="263"/>
      <c r="CH437" s="263"/>
      <c r="CI437" s="263"/>
      <c r="CJ437" s="263"/>
      <c r="CK437" s="263"/>
      <c r="CL437" s="263"/>
      <c r="CM437" s="263"/>
      <c r="CN437" s="263"/>
      <c r="CO437" s="263"/>
      <c r="CP437" s="263"/>
      <c r="CQ437" s="263"/>
      <c r="CR437" s="263"/>
      <c r="CS437" s="263"/>
      <c r="CT437" s="263"/>
      <c r="CU437" s="263"/>
      <c r="CV437" s="263"/>
      <c r="CW437" s="263"/>
      <c r="CX437" s="263"/>
      <c r="CY437" s="263"/>
      <c r="CZ437" s="263"/>
      <c r="DA437" s="263"/>
      <c r="DB437" s="263"/>
      <c r="DC437" s="263"/>
      <c r="DD437" s="263"/>
      <c r="DE437" s="263"/>
      <c r="DF437" s="263"/>
      <c r="DG437" s="263"/>
      <c r="DH437" s="263"/>
      <c r="DI437" s="263"/>
      <c r="DJ437" s="263"/>
      <c r="DK437" s="263"/>
      <c r="DL437" s="263"/>
      <c r="DM437" s="263"/>
      <c r="DN437" s="263"/>
      <c r="DO437" s="263"/>
      <c r="DP437" s="263"/>
      <c r="DQ437" s="263"/>
      <c r="DR437" s="263"/>
      <c r="DS437" s="263"/>
      <c r="DT437" s="263"/>
      <c r="DU437" s="263"/>
      <c r="DV437" s="263"/>
      <c r="DW437" s="263"/>
      <c r="DX437" s="263"/>
      <c r="DY437" s="263"/>
      <c r="DZ437" s="263"/>
      <c r="EA437" s="263"/>
      <c r="EB437" s="263"/>
      <c r="EC437" s="263"/>
      <c r="ED437" s="263"/>
      <c r="EE437" s="263"/>
      <c r="EF437" s="263"/>
      <c r="EG437" s="263"/>
      <c r="EH437" s="263"/>
      <c r="EI437" s="263"/>
      <c r="EJ437" s="263"/>
      <c r="EK437" s="263"/>
      <c r="EL437" s="263"/>
      <c r="EM437" s="263"/>
      <c r="EN437" s="263"/>
      <c r="EO437" s="263"/>
      <c r="EP437" s="263"/>
      <c r="EQ437" s="263"/>
      <c r="ER437" s="263"/>
      <c r="ES437" s="263"/>
      <c r="ET437" s="263"/>
      <c r="EU437" s="263"/>
      <c r="EV437" s="263"/>
      <c r="EW437" s="263"/>
      <c r="EX437" s="263"/>
      <c r="EY437" s="263"/>
      <c r="EZ437" s="263"/>
      <c r="FA437" s="263"/>
      <c r="FB437" s="263"/>
      <c r="FC437" s="263"/>
      <c r="FD437" s="263"/>
      <c r="FE437" s="263"/>
      <c r="FF437" s="263"/>
      <c r="FG437" s="263"/>
      <c r="FH437" s="263"/>
      <c r="FI437" s="263"/>
      <c r="FJ437" s="263"/>
      <c r="FK437" s="263"/>
      <c r="FL437" s="263"/>
      <c r="FM437" s="263"/>
      <c r="FN437" s="263"/>
      <c r="FO437" s="263"/>
      <c r="FP437" s="263"/>
      <c r="FQ437" s="263"/>
      <c r="FR437" s="263"/>
      <c r="FS437" s="263"/>
      <c r="FT437" s="263"/>
      <c r="FU437" s="263"/>
      <c r="FV437" s="263"/>
      <c r="FW437" s="263"/>
      <c r="FX437" s="263"/>
      <c r="FY437" s="263"/>
      <c r="FZ437" s="263"/>
      <c r="GA437" s="263"/>
      <c r="GB437" s="263"/>
      <c r="GC437" s="263"/>
      <c r="GD437" s="263"/>
      <c r="GE437" s="263"/>
      <c r="GF437" s="263"/>
      <c r="GG437" s="263"/>
      <c r="GH437" s="263"/>
      <c r="GI437" s="263"/>
      <c r="GJ437" s="263"/>
      <c r="GK437" s="263"/>
      <c r="GL437" s="263"/>
      <c r="GM437" s="263"/>
      <c r="GN437" s="263"/>
      <c r="GO437" s="263"/>
      <c r="GP437" s="263"/>
      <c r="GQ437" s="263"/>
      <c r="GR437" s="263"/>
      <c r="GS437" s="263"/>
      <c r="GT437" s="263"/>
      <c r="GU437" s="263"/>
      <c r="GV437" s="263"/>
      <c r="GW437" s="263"/>
      <c r="GX437" s="263"/>
      <c r="GY437" s="263"/>
      <c r="GZ437" s="263"/>
      <c r="HA437" s="263"/>
      <c r="HB437" s="263"/>
      <c r="HC437" s="263"/>
      <c r="HD437" s="263"/>
      <c r="HE437" s="263"/>
      <c r="HF437" s="263"/>
      <c r="HG437" s="263"/>
      <c r="HH437" s="263"/>
      <c r="HI437" s="263"/>
      <c r="HJ437" s="263"/>
      <c r="HK437" s="263"/>
      <c r="HL437" s="263"/>
      <c r="HM437" s="263"/>
      <c r="HN437" s="263"/>
      <c r="HO437" s="263"/>
      <c r="HP437" s="263"/>
      <c r="HQ437" s="263"/>
      <c r="HR437" s="263"/>
      <c r="HS437" s="263"/>
      <c r="HT437" s="263"/>
      <c r="HU437" s="263"/>
      <c r="HV437" s="263"/>
      <c r="HW437" s="263"/>
      <c r="HX437" s="263"/>
      <c r="HY437" s="263"/>
      <c r="HZ437" s="263"/>
      <c r="IA437" s="263"/>
      <c r="IB437" s="263"/>
      <c r="IC437" s="263"/>
      <c r="ID437" s="263"/>
      <c r="IE437" s="263"/>
      <c r="IF437" s="263"/>
      <c r="IG437" s="263"/>
      <c r="IH437" s="263"/>
      <c r="II437" s="263"/>
      <c r="IJ437" s="263"/>
      <c r="IK437" s="263"/>
      <c r="IL437" s="263"/>
      <c r="IM437" s="263"/>
      <c r="IN437" s="263"/>
      <c r="IO437" s="263"/>
      <c r="IP437" s="263"/>
      <c r="IQ437" s="263"/>
      <c r="IR437" s="263"/>
      <c r="IS437" s="263"/>
      <c r="IT437" s="263"/>
      <c r="IU437" s="263"/>
      <c r="IV437" s="263"/>
    </row>
    <row r="438" spans="1:256" s="251" customFormat="1">
      <c r="A438" s="82" t="s">
        <v>622</v>
      </c>
      <c r="B438" s="63">
        <v>5.5</v>
      </c>
      <c r="C438" s="63">
        <v>7</v>
      </c>
      <c r="D438" s="63">
        <v>2</v>
      </c>
      <c r="E438" s="63">
        <v>1.708111111</v>
      </c>
      <c r="F438" s="63">
        <v>0.72607473</v>
      </c>
      <c r="G438" s="63">
        <v>11</v>
      </c>
      <c r="H438" s="82">
        <v>8</v>
      </c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  <c r="AA438" s="82"/>
      <c r="AB438" s="82"/>
      <c r="AC438" s="82"/>
      <c r="AD438" s="82"/>
      <c r="AE438" s="82"/>
      <c r="AF438" s="82"/>
      <c r="AG438" s="82"/>
      <c r="AH438" s="82"/>
      <c r="AI438" s="82"/>
      <c r="AJ438" s="82"/>
      <c r="AK438" s="82"/>
      <c r="AL438" s="82"/>
      <c r="AM438" s="82"/>
      <c r="AN438" s="82"/>
      <c r="AO438" s="82"/>
      <c r="AP438" s="82"/>
      <c r="AQ438" s="82"/>
      <c r="AR438" s="82"/>
      <c r="AS438" s="82"/>
      <c r="AT438" s="82"/>
      <c r="AU438" s="82"/>
      <c r="AV438" s="82"/>
      <c r="AW438" s="82"/>
      <c r="AX438" s="82"/>
      <c r="AY438" s="82"/>
      <c r="AZ438" s="82"/>
      <c r="BA438" s="82"/>
      <c r="BB438" s="82"/>
      <c r="BC438" s="82"/>
      <c r="BD438" s="82"/>
      <c r="BE438" s="82"/>
      <c r="BF438" s="82"/>
      <c r="BG438" s="82"/>
      <c r="BH438" s="82"/>
      <c r="BI438" s="82"/>
      <c r="BJ438" s="82"/>
      <c r="BK438" s="82"/>
      <c r="BL438" s="82"/>
      <c r="BM438" s="82"/>
      <c r="BN438" s="82"/>
      <c r="BO438" s="82"/>
      <c r="BP438" s="82"/>
      <c r="BQ438" s="82"/>
      <c r="BR438" s="82"/>
      <c r="BS438" s="82"/>
      <c r="BT438" s="82"/>
      <c r="BU438" s="82"/>
      <c r="BV438" s="82"/>
      <c r="BW438" s="82"/>
      <c r="BX438" s="82"/>
      <c r="BY438" s="82"/>
      <c r="BZ438" s="82"/>
      <c r="CA438" s="82"/>
      <c r="CB438" s="82"/>
      <c r="CC438" s="82"/>
      <c r="CD438" s="82"/>
      <c r="CE438" s="82"/>
      <c r="CF438" s="82"/>
      <c r="CG438" s="82"/>
      <c r="CH438" s="82"/>
      <c r="CI438" s="82"/>
      <c r="CJ438" s="82"/>
      <c r="CK438" s="82"/>
      <c r="CL438" s="82"/>
      <c r="CM438" s="82"/>
      <c r="CN438" s="82"/>
      <c r="CO438" s="82"/>
      <c r="CP438" s="82"/>
      <c r="CQ438" s="82"/>
      <c r="CR438" s="82"/>
      <c r="CS438" s="82"/>
      <c r="CT438" s="82"/>
      <c r="CU438" s="82"/>
      <c r="CV438" s="82"/>
      <c r="CW438" s="82"/>
      <c r="CX438" s="82"/>
      <c r="CY438" s="82"/>
      <c r="CZ438" s="82"/>
      <c r="DA438" s="82"/>
      <c r="DB438" s="82"/>
      <c r="DC438" s="82"/>
      <c r="DD438" s="82"/>
      <c r="DE438" s="82"/>
      <c r="DF438" s="82"/>
      <c r="DG438" s="82"/>
      <c r="DH438" s="82"/>
      <c r="DI438" s="82"/>
      <c r="DJ438" s="82"/>
      <c r="DK438" s="82"/>
      <c r="DL438" s="82"/>
      <c r="DM438" s="82"/>
      <c r="DN438" s="82"/>
      <c r="DO438" s="82"/>
      <c r="DP438" s="82"/>
      <c r="DQ438" s="82"/>
      <c r="DR438" s="82"/>
      <c r="DS438" s="82"/>
      <c r="DT438" s="82"/>
      <c r="DU438" s="82"/>
      <c r="DV438" s="82"/>
      <c r="DW438" s="82"/>
      <c r="DX438" s="82"/>
      <c r="DY438" s="82"/>
      <c r="DZ438" s="82"/>
      <c r="EA438" s="82"/>
      <c r="EB438" s="82"/>
      <c r="EC438" s="82"/>
      <c r="ED438" s="82"/>
      <c r="EE438" s="82"/>
      <c r="EF438" s="82"/>
      <c r="EG438" s="82"/>
      <c r="EH438" s="82"/>
      <c r="EI438" s="82"/>
      <c r="EJ438" s="82"/>
      <c r="EK438" s="82"/>
      <c r="EL438" s="82"/>
      <c r="EM438" s="82"/>
      <c r="EN438" s="82"/>
      <c r="EO438" s="82"/>
      <c r="EP438" s="82"/>
      <c r="EQ438" s="82"/>
      <c r="ER438" s="82"/>
      <c r="ES438" s="82"/>
      <c r="ET438" s="82"/>
      <c r="EU438" s="82"/>
      <c r="EV438" s="82"/>
      <c r="EW438" s="82"/>
      <c r="EX438" s="82"/>
      <c r="EY438" s="82"/>
      <c r="EZ438" s="82"/>
      <c r="FA438" s="82"/>
      <c r="FB438" s="82"/>
      <c r="FC438" s="82"/>
      <c r="FD438" s="82"/>
      <c r="FE438" s="82"/>
      <c r="FF438" s="82"/>
      <c r="FG438" s="82"/>
      <c r="FH438" s="82"/>
      <c r="FI438" s="82"/>
      <c r="FJ438" s="82"/>
      <c r="FK438" s="82"/>
      <c r="FL438" s="82"/>
      <c r="FM438" s="82"/>
      <c r="FN438" s="82"/>
      <c r="FO438" s="82"/>
      <c r="FP438" s="82"/>
      <c r="FQ438" s="82"/>
      <c r="FR438" s="82"/>
      <c r="FS438" s="82"/>
      <c r="FT438" s="82"/>
      <c r="FU438" s="82"/>
      <c r="FV438" s="82"/>
      <c r="FW438" s="82"/>
      <c r="FX438" s="82"/>
      <c r="FY438" s="82"/>
      <c r="FZ438" s="82"/>
      <c r="GA438" s="82"/>
      <c r="GB438" s="82"/>
      <c r="GC438" s="82"/>
      <c r="GD438" s="82"/>
      <c r="GE438" s="82"/>
      <c r="GF438" s="82"/>
      <c r="GG438" s="82"/>
      <c r="GH438" s="82"/>
      <c r="GI438" s="82"/>
      <c r="GJ438" s="82"/>
      <c r="GK438" s="82"/>
      <c r="GL438" s="82"/>
      <c r="GM438" s="82"/>
      <c r="GN438" s="82"/>
      <c r="GO438" s="82"/>
      <c r="GP438" s="82"/>
      <c r="GQ438" s="82"/>
      <c r="GR438" s="82"/>
      <c r="GS438" s="82"/>
      <c r="GT438" s="82"/>
      <c r="GU438" s="82"/>
      <c r="GV438" s="82"/>
      <c r="GW438" s="82"/>
      <c r="GX438" s="82"/>
      <c r="GY438" s="82"/>
      <c r="GZ438" s="82"/>
      <c r="HA438" s="82"/>
      <c r="HB438" s="82"/>
      <c r="HC438" s="82"/>
      <c r="HD438" s="82"/>
      <c r="HE438" s="82"/>
      <c r="HF438" s="82"/>
      <c r="HG438" s="82"/>
      <c r="HH438" s="82"/>
      <c r="HI438" s="82"/>
      <c r="HJ438" s="82"/>
      <c r="HK438" s="82"/>
      <c r="HL438" s="82"/>
      <c r="HM438" s="82"/>
      <c r="HN438" s="82"/>
      <c r="HO438" s="82"/>
      <c r="HP438" s="82"/>
      <c r="HQ438" s="82"/>
      <c r="HR438" s="82"/>
      <c r="HS438" s="82"/>
      <c r="HT438" s="82"/>
      <c r="HU438" s="82"/>
      <c r="HV438" s="82"/>
      <c r="HW438" s="82"/>
      <c r="HX438" s="82"/>
      <c r="HY438" s="82"/>
      <c r="HZ438" s="82"/>
      <c r="IA438" s="82"/>
      <c r="IB438" s="82"/>
      <c r="IC438" s="82"/>
      <c r="ID438" s="82"/>
      <c r="IE438" s="82"/>
      <c r="IF438" s="82"/>
      <c r="IG438" s="82"/>
      <c r="IH438" s="82"/>
      <c r="II438" s="82"/>
      <c r="IJ438" s="82"/>
      <c r="IK438" s="82"/>
      <c r="IL438" s="82"/>
      <c r="IM438" s="82"/>
      <c r="IN438" s="82"/>
      <c r="IO438" s="82"/>
      <c r="IP438" s="82"/>
      <c r="IQ438" s="82"/>
      <c r="IR438" s="82"/>
      <c r="IS438" s="82"/>
      <c r="IT438" s="82"/>
      <c r="IU438" s="82"/>
      <c r="IV438" s="82"/>
    </row>
    <row r="439" spans="1:256" s="251" customFormat="1">
      <c r="A439" s="82" t="s">
        <v>622</v>
      </c>
      <c r="B439" s="63">
        <v>3.6</v>
      </c>
      <c r="C439" s="63" t="s">
        <v>18</v>
      </c>
      <c r="D439" s="63">
        <v>2</v>
      </c>
      <c r="E439" s="63">
        <v>1.028333333</v>
      </c>
      <c r="F439" s="63" t="s">
        <v>18</v>
      </c>
      <c r="G439" s="63">
        <v>9</v>
      </c>
      <c r="H439" s="82">
        <v>2</v>
      </c>
      <c r="I439" s="82"/>
      <c r="J439" s="246"/>
      <c r="K439" s="246"/>
      <c r="L439" s="246"/>
      <c r="M439" s="246"/>
      <c r="N439" s="246"/>
      <c r="O439" s="246"/>
      <c r="P439" s="246"/>
      <c r="Q439" s="246"/>
      <c r="R439" s="246"/>
      <c r="S439" s="82"/>
      <c r="T439" s="82"/>
      <c r="U439" s="82"/>
      <c r="V439" s="82"/>
      <c r="W439" s="82"/>
      <c r="X439" s="82"/>
      <c r="Y439" s="82"/>
      <c r="Z439" s="82"/>
      <c r="AA439" s="82"/>
      <c r="AB439" s="82"/>
      <c r="AC439" s="82"/>
      <c r="AD439" s="82"/>
      <c r="AE439" s="82"/>
      <c r="AF439" s="82"/>
      <c r="AG439" s="82"/>
      <c r="AH439" s="82"/>
      <c r="AI439" s="82"/>
      <c r="AJ439" s="82"/>
      <c r="AK439" s="82"/>
      <c r="AL439" s="82"/>
      <c r="AM439" s="82"/>
      <c r="AN439" s="82"/>
      <c r="AO439" s="82"/>
      <c r="AP439" s="82"/>
      <c r="AQ439" s="82"/>
      <c r="AR439" s="82"/>
      <c r="AS439" s="82"/>
      <c r="AT439" s="82"/>
      <c r="AU439" s="82"/>
      <c r="AV439" s="82"/>
      <c r="AW439" s="82"/>
      <c r="AX439" s="82"/>
      <c r="AY439" s="82"/>
      <c r="AZ439" s="82"/>
      <c r="BA439" s="82"/>
      <c r="BB439" s="82"/>
      <c r="BC439" s="82"/>
      <c r="BD439" s="82"/>
      <c r="BE439" s="82"/>
      <c r="BF439" s="82"/>
      <c r="BG439" s="82"/>
      <c r="BH439" s="82"/>
      <c r="BI439" s="82"/>
      <c r="BJ439" s="82"/>
      <c r="BK439" s="82"/>
      <c r="BL439" s="82"/>
      <c r="BM439" s="82"/>
      <c r="BN439" s="82"/>
      <c r="BO439" s="82"/>
      <c r="BP439" s="82"/>
      <c r="BQ439" s="82"/>
      <c r="BR439" s="82"/>
      <c r="BS439" s="82"/>
      <c r="BT439" s="82"/>
      <c r="BU439" s="82"/>
      <c r="BV439" s="82"/>
      <c r="BW439" s="82"/>
      <c r="BX439" s="82"/>
      <c r="BY439" s="82"/>
      <c r="BZ439" s="82"/>
      <c r="CA439" s="82"/>
      <c r="CB439" s="82"/>
      <c r="CC439" s="82"/>
      <c r="CD439" s="82"/>
      <c r="CE439" s="82"/>
      <c r="CF439" s="82"/>
      <c r="CG439" s="82"/>
      <c r="CH439" s="82"/>
      <c r="CI439" s="82"/>
      <c r="CJ439" s="82"/>
      <c r="CK439" s="82"/>
      <c r="CL439" s="82"/>
      <c r="CM439" s="82"/>
      <c r="CN439" s="82"/>
      <c r="CO439" s="82"/>
      <c r="CP439" s="82"/>
      <c r="CQ439" s="82"/>
      <c r="CR439" s="82"/>
      <c r="CS439" s="82"/>
      <c r="CT439" s="82"/>
      <c r="CU439" s="82"/>
      <c r="CV439" s="82"/>
      <c r="CW439" s="82"/>
      <c r="CX439" s="82"/>
      <c r="CY439" s="82"/>
      <c r="CZ439" s="82"/>
      <c r="DA439" s="82"/>
      <c r="DB439" s="82"/>
      <c r="DC439" s="82"/>
      <c r="DD439" s="82"/>
      <c r="DE439" s="82"/>
      <c r="DF439" s="82"/>
      <c r="DG439" s="82"/>
      <c r="DH439" s="82"/>
      <c r="DI439" s="82"/>
      <c r="DJ439" s="82"/>
      <c r="DK439" s="82"/>
      <c r="DL439" s="82"/>
      <c r="DM439" s="82"/>
      <c r="DN439" s="82"/>
      <c r="DO439" s="82"/>
      <c r="DP439" s="82"/>
      <c r="DQ439" s="82"/>
      <c r="DR439" s="82"/>
      <c r="DS439" s="82"/>
      <c r="DT439" s="82"/>
      <c r="DU439" s="82"/>
      <c r="DV439" s="82"/>
      <c r="DW439" s="82"/>
      <c r="DX439" s="82"/>
      <c r="DY439" s="82"/>
      <c r="DZ439" s="82"/>
      <c r="EA439" s="82"/>
      <c r="EB439" s="82"/>
      <c r="EC439" s="82"/>
      <c r="ED439" s="82"/>
      <c r="EE439" s="82"/>
      <c r="EF439" s="82"/>
      <c r="EG439" s="82"/>
      <c r="EH439" s="82"/>
      <c r="EI439" s="82"/>
      <c r="EJ439" s="82"/>
      <c r="EK439" s="82"/>
      <c r="EL439" s="82"/>
      <c r="EM439" s="82"/>
      <c r="EN439" s="82"/>
      <c r="EO439" s="82"/>
      <c r="EP439" s="82"/>
      <c r="EQ439" s="82"/>
      <c r="ER439" s="82"/>
      <c r="ES439" s="82"/>
      <c r="ET439" s="82"/>
      <c r="EU439" s="82"/>
      <c r="EV439" s="82"/>
      <c r="EW439" s="82"/>
      <c r="EX439" s="82"/>
      <c r="EY439" s="82"/>
      <c r="EZ439" s="82"/>
      <c r="FA439" s="82"/>
      <c r="FB439" s="82"/>
      <c r="FC439" s="82"/>
      <c r="FD439" s="82"/>
      <c r="FE439" s="82"/>
      <c r="FF439" s="82"/>
      <c r="FG439" s="82"/>
      <c r="FH439" s="82"/>
      <c r="FI439" s="82"/>
      <c r="FJ439" s="82"/>
      <c r="FK439" s="82"/>
      <c r="FL439" s="82"/>
      <c r="FM439" s="82"/>
      <c r="FN439" s="82"/>
      <c r="FO439" s="82"/>
      <c r="FP439" s="82"/>
      <c r="FQ439" s="82"/>
      <c r="FR439" s="82"/>
      <c r="FS439" s="82"/>
      <c r="FT439" s="82"/>
      <c r="FU439" s="82"/>
      <c r="FV439" s="82"/>
      <c r="FW439" s="82"/>
      <c r="FX439" s="82"/>
      <c r="FY439" s="82"/>
      <c r="FZ439" s="82"/>
      <c r="GA439" s="82"/>
      <c r="GB439" s="82"/>
      <c r="GC439" s="82"/>
      <c r="GD439" s="82"/>
      <c r="GE439" s="82"/>
      <c r="GF439" s="82"/>
      <c r="GG439" s="82"/>
      <c r="GH439" s="82"/>
      <c r="GI439" s="82"/>
      <c r="GJ439" s="82"/>
      <c r="GK439" s="82"/>
      <c r="GL439" s="82"/>
      <c r="GM439" s="82"/>
      <c r="GN439" s="82"/>
      <c r="GO439" s="82"/>
      <c r="GP439" s="82"/>
      <c r="GQ439" s="82"/>
      <c r="GR439" s="82"/>
      <c r="GS439" s="82"/>
      <c r="GT439" s="82"/>
      <c r="GU439" s="82"/>
      <c r="GV439" s="82"/>
      <c r="GW439" s="82"/>
      <c r="GX439" s="82"/>
      <c r="GY439" s="82"/>
      <c r="GZ439" s="82"/>
      <c r="HA439" s="82"/>
      <c r="HB439" s="82"/>
      <c r="HC439" s="82"/>
      <c r="HD439" s="82"/>
      <c r="HE439" s="82"/>
      <c r="HF439" s="82"/>
      <c r="HG439" s="82"/>
      <c r="HH439" s="82"/>
      <c r="HI439" s="82"/>
      <c r="HJ439" s="82"/>
      <c r="HK439" s="82"/>
      <c r="HL439" s="82"/>
      <c r="HM439" s="82"/>
      <c r="HN439" s="82"/>
      <c r="HO439" s="82"/>
      <c r="HP439" s="82"/>
      <c r="HQ439" s="82"/>
      <c r="HR439" s="82"/>
      <c r="HS439" s="82"/>
      <c r="HT439" s="82"/>
      <c r="HU439" s="82"/>
      <c r="HV439" s="82"/>
      <c r="HW439" s="82"/>
      <c r="HX439" s="82"/>
      <c r="HY439" s="82"/>
      <c r="HZ439" s="82"/>
      <c r="IA439" s="82"/>
      <c r="IB439" s="82"/>
      <c r="IC439" s="82"/>
      <c r="ID439" s="82"/>
      <c r="IE439" s="82"/>
      <c r="IF439" s="82"/>
      <c r="IG439" s="82"/>
      <c r="IH439" s="82"/>
      <c r="II439" s="82"/>
      <c r="IJ439" s="82"/>
      <c r="IK439" s="82"/>
      <c r="IL439" s="82"/>
      <c r="IM439" s="82"/>
      <c r="IN439" s="82"/>
      <c r="IO439" s="82"/>
      <c r="IP439" s="82"/>
      <c r="IQ439" s="82"/>
      <c r="IR439" s="82"/>
      <c r="IS439" s="82"/>
      <c r="IT439" s="82"/>
      <c r="IU439" s="82"/>
      <c r="IV439" s="82"/>
    </row>
    <row r="440" spans="1:256" s="251" customFormat="1">
      <c r="A440" s="82" t="s">
        <v>524</v>
      </c>
      <c r="B440" s="82">
        <v>2.5</v>
      </c>
      <c r="C440" s="82">
        <v>5.5</v>
      </c>
      <c r="D440" s="82">
        <v>2</v>
      </c>
      <c r="E440" s="82">
        <v>1.33444444</v>
      </c>
      <c r="F440" s="82">
        <v>1.3044636700000001</v>
      </c>
      <c r="G440" s="63">
        <v>11</v>
      </c>
      <c r="H440" s="82">
        <v>2</v>
      </c>
      <c r="I440" s="246"/>
      <c r="S440" s="246"/>
      <c r="T440" s="246"/>
      <c r="U440" s="246"/>
      <c r="V440" s="246"/>
      <c r="W440" s="246"/>
      <c r="X440" s="246"/>
      <c r="Y440" s="246"/>
      <c r="Z440" s="246"/>
      <c r="AA440" s="246"/>
      <c r="AB440" s="246"/>
      <c r="AC440" s="246"/>
      <c r="AD440" s="246"/>
      <c r="AE440" s="246"/>
      <c r="AF440" s="246"/>
      <c r="AG440" s="246"/>
      <c r="AH440" s="246"/>
      <c r="AI440" s="246"/>
      <c r="AJ440" s="246"/>
      <c r="AK440" s="246"/>
      <c r="AL440" s="246"/>
      <c r="AM440" s="246"/>
      <c r="AN440" s="246"/>
      <c r="AO440" s="246"/>
      <c r="AP440" s="246"/>
      <c r="AQ440" s="246"/>
      <c r="AR440" s="246"/>
      <c r="AS440" s="246"/>
      <c r="AT440" s="246"/>
      <c r="AU440" s="246"/>
      <c r="AV440" s="246"/>
      <c r="AW440" s="246"/>
      <c r="AX440" s="246"/>
      <c r="AY440" s="246"/>
      <c r="AZ440" s="246"/>
      <c r="BA440" s="246"/>
      <c r="BB440" s="246"/>
      <c r="BC440" s="246"/>
      <c r="BD440" s="246"/>
      <c r="BE440" s="246"/>
      <c r="BF440" s="246"/>
      <c r="BG440" s="246"/>
      <c r="BH440" s="246"/>
      <c r="BI440" s="246"/>
      <c r="BJ440" s="246"/>
      <c r="BK440" s="246"/>
      <c r="BL440" s="246"/>
      <c r="BM440" s="246"/>
      <c r="BN440" s="246"/>
      <c r="BO440" s="246"/>
      <c r="BP440" s="246"/>
      <c r="BQ440" s="246"/>
      <c r="BR440" s="246"/>
      <c r="BS440" s="246"/>
      <c r="BT440" s="246"/>
      <c r="BU440" s="246"/>
      <c r="BV440" s="246"/>
      <c r="BW440" s="246"/>
      <c r="BX440" s="246"/>
      <c r="BY440" s="246"/>
      <c r="BZ440" s="246"/>
      <c r="CA440" s="246"/>
      <c r="CB440" s="246"/>
      <c r="CC440" s="246"/>
      <c r="CD440" s="246"/>
      <c r="CE440" s="246"/>
      <c r="CF440" s="246"/>
      <c r="CG440" s="246"/>
      <c r="CH440" s="246"/>
      <c r="CI440" s="246"/>
      <c r="CJ440" s="246"/>
      <c r="CK440" s="246"/>
      <c r="CL440" s="246"/>
      <c r="CM440" s="246"/>
      <c r="CN440" s="246"/>
      <c r="CO440" s="246"/>
      <c r="CP440" s="246"/>
      <c r="CQ440" s="246"/>
      <c r="CR440" s="246"/>
      <c r="CS440" s="246"/>
      <c r="CT440" s="246"/>
      <c r="CU440" s="246"/>
      <c r="CV440" s="246"/>
      <c r="CW440" s="246"/>
      <c r="CX440" s="246"/>
      <c r="CY440" s="246"/>
      <c r="CZ440" s="246"/>
      <c r="DA440" s="246"/>
      <c r="DB440" s="246"/>
      <c r="DC440" s="246"/>
      <c r="DD440" s="246"/>
      <c r="DE440" s="246"/>
      <c r="DF440" s="246"/>
      <c r="DG440" s="246"/>
      <c r="DH440" s="246"/>
      <c r="DI440" s="246"/>
      <c r="DJ440" s="246"/>
      <c r="DK440" s="246"/>
      <c r="DL440" s="246"/>
      <c r="DM440" s="246"/>
      <c r="DN440" s="246"/>
      <c r="DO440" s="246"/>
      <c r="DP440" s="246"/>
      <c r="DQ440" s="246"/>
      <c r="DR440" s="246"/>
      <c r="DS440" s="246"/>
      <c r="DT440" s="246"/>
      <c r="DU440" s="246"/>
      <c r="DV440" s="246"/>
      <c r="DW440" s="246"/>
      <c r="DX440" s="246"/>
      <c r="DY440" s="246"/>
      <c r="DZ440" s="246"/>
      <c r="EA440" s="246"/>
      <c r="EB440" s="246"/>
      <c r="EC440" s="246"/>
      <c r="ED440" s="246"/>
      <c r="EE440" s="246"/>
      <c r="EF440" s="246"/>
      <c r="EG440" s="246"/>
      <c r="EH440" s="246"/>
      <c r="EI440" s="246"/>
      <c r="EJ440" s="246"/>
      <c r="EK440" s="246"/>
      <c r="EL440" s="246"/>
      <c r="EM440" s="246"/>
      <c r="EN440" s="246"/>
      <c r="EO440" s="246"/>
      <c r="EP440" s="246"/>
      <c r="EQ440" s="246"/>
      <c r="ER440" s="246"/>
      <c r="ES440" s="246"/>
      <c r="ET440" s="246"/>
      <c r="EU440" s="246"/>
      <c r="EV440" s="246"/>
      <c r="EW440" s="246"/>
      <c r="EX440" s="246"/>
      <c r="EY440" s="246"/>
      <c r="EZ440" s="246"/>
      <c r="FA440" s="246"/>
      <c r="FB440" s="246"/>
      <c r="FC440" s="246"/>
      <c r="FD440" s="246"/>
      <c r="FE440" s="246"/>
      <c r="FF440" s="246"/>
      <c r="FG440" s="246"/>
      <c r="FH440" s="246"/>
      <c r="FI440" s="246"/>
      <c r="FJ440" s="246"/>
      <c r="FK440" s="246"/>
      <c r="FL440" s="246"/>
      <c r="FM440" s="246"/>
      <c r="FN440" s="246"/>
      <c r="FO440" s="246"/>
      <c r="FP440" s="246"/>
      <c r="FQ440" s="246"/>
      <c r="FR440" s="246"/>
      <c r="FS440" s="246"/>
      <c r="FT440" s="246"/>
      <c r="FU440" s="246"/>
      <c r="FV440" s="246"/>
      <c r="FW440" s="246"/>
      <c r="FX440" s="246"/>
      <c r="FY440" s="246"/>
      <c r="FZ440" s="246"/>
      <c r="GA440" s="246"/>
      <c r="GB440" s="246"/>
      <c r="GC440" s="246"/>
      <c r="GD440" s="246"/>
      <c r="GE440" s="246"/>
      <c r="GF440" s="246"/>
      <c r="GG440" s="246"/>
      <c r="GH440" s="246"/>
      <c r="GI440" s="246"/>
      <c r="GJ440" s="246"/>
      <c r="GK440" s="246"/>
      <c r="GL440" s="246"/>
      <c r="GM440" s="246"/>
      <c r="GN440" s="246"/>
      <c r="GO440" s="246"/>
      <c r="GP440" s="246"/>
      <c r="GQ440" s="246"/>
      <c r="GR440" s="246"/>
      <c r="GS440" s="246"/>
      <c r="GT440" s="246"/>
      <c r="GU440" s="246"/>
      <c r="GV440" s="246"/>
      <c r="GW440" s="246"/>
      <c r="GX440" s="246"/>
      <c r="GY440" s="246"/>
      <c r="GZ440" s="246"/>
      <c r="HA440" s="246"/>
      <c r="HB440" s="246"/>
      <c r="HC440" s="246"/>
      <c r="HD440" s="246"/>
      <c r="HE440" s="246"/>
      <c r="HF440" s="246"/>
      <c r="HG440" s="246"/>
      <c r="HH440" s="246"/>
      <c r="HI440" s="246"/>
      <c r="HJ440" s="246"/>
      <c r="HK440" s="246"/>
      <c r="HL440" s="246"/>
      <c r="HM440" s="246"/>
      <c r="HN440" s="246"/>
      <c r="HO440" s="246"/>
      <c r="HP440" s="246"/>
      <c r="HQ440" s="246"/>
      <c r="HR440" s="246"/>
      <c r="HS440" s="246"/>
      <c r="HT440" s="246"/>
      <c r="HU440" s="246"/>
      <c r="HV440" s="246"/>
      <c r="HW440" s="246"/>
      <c r="HX440" s="246"/>
      <c r="HY440" s="246"/>
      <c r="HZ440" s="246"/>
      <c r="IA440" s="246"/>
      <c r="IB440" s="246"/>
      <c r="IC440" s="246"/>
      <c r="ID440" s="246"/>
      <c r="IE440" s="246"/>
      <c r="IF440" s="246"/>
      <c r="IG440" s="246"/>
      <c r="IH440" s="246"/>
      <c r="II440" s="246"/>
      <c r="IJ440" s="246"/>
      <c r="IK440" s="246"/>
      <c r="IL440" s="246"/>
      <c r="IM440" s="246"/>
      <c r="IN440" s="246"/>
      <c r="IO440" s="246"/>
      <c r="IP440" s="246"/>
      <c r="IQ440" s="246"/>
      <c r="IR440" s="246"/>
      <c r="IS440" s="246"/>
      <c r="IT440" s="246"/>
      <c r="IU440" s="246"/>
      <c r="IV440" s="246"/>
    </row>
    <row r="441" spans="1:256" s="251" customFormat="1">
      <c r="A441" s="82" t="s">
        <v>524</v>
      </c>
      <c r="B441" s="63">
        <v>2</v>
      </c>
      <c r="C441" s="63">
        <v>2.6</v>
      </c>
      <c r="D441" s="63">
        <v>2</v>
      </c>
      <c r="E441" s="63">
        <v>1.1499999999999999</v>
      </c>
      <c r="F441" s="63">
        <v>1.0560369691177922</v>
      </c>
      <c r="G441" s="63">
        <v>10</v>
      </c>
      <c r="H441" s="63">
        <v>7</v>
      </c>
    </row>
    <row r="442" spans="1:256" s="251" customFormat="1">
      <c r="A442" s="82" t="s">
        <v>524</v>
      </c>
      <c r="B442" s="63">
        <v>3</v>
      </c>
      <c r="C442" s="63">
        <v>5</v>
      </c>
      <c r="D442" s="63">
        <v>2</v>
      </c>
      <c r="E442" s="63">
        <v>1.0222222000000001</v>
      </c>
      <c r="F442" s="63">
        <f>AVERAGE('Data by Q'!I44:I48)</f>
        <v>0.93839698842000685</v>
      </c>
      <c r="G442" s="63">
        <v>11</v>
      </c>
      <c r="H442" s="63">
        <v>2</v>
      </c>
    </row>
    <row r="443" spans="1:256" s="251" customFormat="1">
      <c r="A443" s="82" t="s">
        <v>524</v>
      </c>
      <c r="B443" s="63">
        <v>12</v>
      </c>
      <c r="C443" s="63">
        <v>13</v>
      </c>
      <c r="D443" s="63">
        <v>2</v>
      </c>
      <c r="E443" s="63">
        <v>1.1000000000000001</v>
      </c>
      <c r="F443" s="63">
        <v>0.74609679494659298</v>
      </c>
      <c r="G443" s="63">
        <v>17</v>
      </c>
      <c r="H443" s="63" t="s">
        <v>396</v>
      </c>
      <c r="J443" s="82"/>
      <c r="K443" s="82"/>
      <c r="L443" s="82"/>
      <c r="M443" s="82"/>
      <c r="N443" s="82"/>
      <c r="O443" s="82"/>
      <c r="P443" s="82"/>
      <c r="Q443" s="82"/>
      <c r="R443" s="82"/>
    </row>
    <row r="444" spans="1:256" s="251" customFormat="1">
      <c r="A444" s="82" t="s">
        <v>524</v>
      </c>
      <c r="B444" s="63">
        <v>3.6</v>
      </c>
      <c r="C444" s="63" t="s">
        <v>18</v>
      </c>
      <c r="D444" s="63">
        <v>2</v>
      </c>
      <c r="E444" s="63">
        <v>1.028333333</v>
      </c>
      <c r="F444" s="63" t="s">
        <v>18</v>
      </c>
      <c r="G444" s="63">
        <v>9</v>
      </c>
      <c r="H444" s="82">
        <v>4</v>
      </c>
      <c r="I444" s="82"/>
      <c r="S444" s="82"/>
      <c r="T444" s="82"/>
      <c r="U444" s="82"/>
      <c r="V444" s="82"/>
      <c r="W444" s="82"/>
      <c r="X444" s="82"/>
      <c r="Y444" s="82"/>
      <c r="Z444" s="82"/>
      <c r="AA444" s="82"/>
      <c r="AB444" s="82"/>
      <c r="AC444" s="82"/>
      <c r="AD444" s="82"/>
      <c r="AE444" s="82"/>
      <c r="AF444" s="82"/>
      <c r="AG444" s="82"/>
      <c r="AH444" s="82"/>
      <c r="AI444" s="82"/>
      <c r="AJ444" s="82"/>
      <c r="AK444" s="82"/>
      <c r="AL444" s="82"/>
      <c r="AM444" s="82"/>
      <c r="AN444" s="82"/>
      <c r="AO444" s="82"/>
      <c r="AP444" s="82"/>
      <c r="AQ444" s="82"/>
      <c r="AR444" s="82"/>
      <c r="AS444" s="82"/>
      <c r="AT444" s="82"/>
      <c r="AU444" s="82"/>
      <c r="AV444" s="82"/>
      <c r="AW444" s="82"/>
      <c r="AX444" s="82"/>
      <c r="AY444" s="82"/>
      <c r="AZ444" s="82"/>
      <c r="BA444" s="82"/>
      <c r="BB444" s="82"/>
      <c r="BC444" s="82"/>
      <c r="BD444" s="82"/>
      <c r="BE444" s="82"/>
      <c r="BF444" s="82"/>
      <c r="BG444" s="82"/>
      <c r="BH444" s="82"/>
      <c r="BI444" s="82"/>
      <c r="BJ444" s="82"/>
      <c r="BK444" s="82"/>
      <c r="BL444" s="82"/>
      <c r="BM444" s="82"/>
      <c r="BN444" s="82"/>
      <c r="BO444" s="82"/>
      <c r="BP444" s="82"/>
      <c r="BQ444" s="82"/>
      <c r="BR444" s="82"/>
      <c r="BS444" s="82"/>
      <c r="BT444" s="82"/>
      <c r="BU444" s="82"/>
      <c r="BV444" s="82"/>
      <c r="BW444" s="82"/>
      <c r="BX444" s="82"/>
      <c r="BY444" s="82"/>
      <c r="BZ444" s="82"/>
      <c r="CA444" s="82"/>
      <c r="CB444" s="82"/>
      <c r="CC444" s="82"/>
      <c r="CD444" s="82"/>
      <c r="CE444" s="82"/>
      <c r="CF444" s="82"/>
      <c r="CG444" s="82"/>
      <c r="CH444" s="82"/>
      <c r="CI444" s="82"/>
      <c r="CJ444" s="82"/>
      <c r="CK444" s="82"/>
      <c r="CL444" s="82"/>
      <c r="CM444" s="82"/>
      <c r="CN444" s="82"/>
      <c r="CO444" s="82"/>
      <c r="CP444" s="82"/>
      <c r="CQ444" s="82"/>
      <c r="CR444" s="82"/>
      <c r="CS444" s="82"/>
      <c r="CT444" s="82"/>
      <c r="CU444" s="82"/>
      <c r="CV444" s="82"/>
      <c r="CW444" s="82"/>
      <c r="CX444" s="82"/>
      <c r="CY444" s="82"/>
      <c r="CZ444" s="82"/>
      <c r="DA444" s="82"/>
      <c r="DB444" s="82"/>
      <c r="DC444" s="82"/>
      <c r="DD444" s="82"/>
      <c r="DE444" s="82"/>
      <c r="DF444" s="82"/>
      <c r="DG444" s="82"/>
      <c r="DH444" s="82"/>
      <c r="DI444" s="82"/>
      <c r="DJ444" s="82"/>
      <c r="DK444" s="82"/>
      <c r="DL444" s="82"/>
      <c r="DM444" s="82"/>
      <c r="DN444" s="82"/>
      <c r="DO444" s="82"/>
      <c r="DP444" s="82"/>
      <c r="DQ444" s="82"/>
      <c r="DR444" s="82"/>
      <c r="DS444" s="82"/>
      <c r="DT444" s="82"/>
      <c r="DU444" s="82"/>
      <c r="DV444" s="82"/>
      <c r="DW444" s="82"/>
      <c r="DX444" s="82"/>
      <c r="DY444" s="82"/>
      <c r="DZ444" s="82"/>
      <c r="EA444" s="82"/>
      <c r="EB444" s="82"/>
      <c r="EC444" s="82"/>
      <c r="ED444" s="82"/>
      <c r="EE444" s="82"/>
      <c r="EF444" s="82"/>
      <c r="EG444" s="82"/>
      <c r="EH444" s="82"/>
      <c r="EI444" s="82"/>
      <c r="EJ444" s="82"/>
      <c r="EK444" s="82"/>
      <c r="EL444" s="82"/>
      <c r="EM444" s="82"/>
      <c r="EN444" s="82"/>
      <c r="EO444" s="82"/>
      <c r="EP444" s="82"/>
      <c r="EQ444" s="82"/>
      <c r="ER444" s="82"/>
      <c r="ES444" s="82"/>
      <c r="ET444" s="82"/>
      <c r="EU444" s="82"/>
      <c r="EV444" s="82"/>
      <c r="EW444" s="82"/>
      <c r="EX444" s="82"/>
      <c r="EY444" s="82"/>
      <c r="EZ444" s="82"/>
      <c r="FA444" s="82"/>
      <c r="FB444" s="82"/>
      <c r="FC444" s="82"/>
      <c r="FD444" s="82"/>
      <c r="FE444" s="82"/>
      <c r="FF444" s="82"/>
      <c r="FG444" s="82"/>
      <c r="FH444" s="82"/>
      <c r="FI444" s="82"/>
      <c r="FJ444" s="82"/>
      <c r="FK444" s="82"/>
      <c r="FL444" s="82"/>
      <c r="FM444" s="82"/>
      <c r="FN444" s="82"/>
      <c r="FO444" s="82"/>
      <c r="FP444" s="82"/>
      <c r="FQ444" s="82"/>
      <c r="FR444" s="82"/>
      <c r="FS444" s="82"/>
      <c r="FT444" s="82"/>
      <c r="FU444" s="82"/>
      <c r="FV444" s="82"/>
      <c r="FW444" s="82"/>
      <c r="FX444" s="82"/>
      <c r="FY444" s="82"/>
      <c r="FZ444" s="82"/>
      <c r="GA444" s="82"/>
      <c r="GB444" s="82"/>
      <c r="GC444" s="82"/>
      <c r="GD444" s="82"/>
      <c r="GE444" s="82"/>
      <c r="GF444" s="82"/>
      <c r="GG444" s="82"/>
      <c r="GH444" s="82"/>
      <c r="GI444" s="82"/>
      <c r="GJ444" s="82"/>
      <c r="GK444" s="82"/>
      <c r="GL444" s="82"/>
      <c r="GM444" s="82"/>
      <c r="GN444" s="82"/>
      <c r="GO444" s="82"/>
      <c r="GP444" s="82"/>
      <c r="GQ444" s="82"/>
      <c r="GR444" s="82"/>
      <c r="GS444" s="82"/>
      <c r="GT444" s="82"/>
      <c r="GU444" s="82"/>
      <c r="GV444" s="82"/>
      <c r="GW444" s="82"/>
      <c r="GX444" s="82"/>
      <c r="GY444" s="82"/>
      <c r="GZ444" s="82"/>
      <c r="HA444" s="82"/>
      <c r="HB444" s="82"/>
      <c r="HC444" s="82"/>
      <c r="HD444" s="82"/>
      <c r="HE444" s="82"/>
      <c r="HF444" s="82"/>
      <c r="HG444" s="82"/>
      <c r="HH444" s="82"/>
      <c r="HI444" s="82"/>
      <c r="HJ444" s="82"/>
      <c r="HK444" s="82"/>
      <c r="HL444" s="82"/>
      <c r="HM444" s="82"/>
      <c r="HN444" s="82"/>
      <c r="HO444" s="82"/>
      <c r="HP444" s="82"/>
      <c r="HQ444" s="82"/>
      <c r="HR444" s="82"/>
      <c r="HS444" s="82"/>
      <c r="HT444" s="82"/>
      <c r="HU444" s="82"/>
      <c r="HV444" s="82"/>
      <c r="HW444" s="82"/>
      <c r="HX444" s="82"/>
      <c r="HY444" s="82"/>
      <c r="HZ444" s="82"/>
      <c r="IA444" s="82"/>
      <c r="IB444" s="82"/>
      <c r="IC444" s="82"/>
      <c r="ID444" s="82"/>
      <c r="IE444" s="82"/>
      <c r="IF444" s="82"/>
      <c r="IG444" s="82"/>
      <c r="IH444" s="82"/>
      <c r="II444" s="82"/>
      <c r="IJ444" s="82"/>
      <c r="IK444" s="82"/>
      <c r="IL444" s="82"/>
      <c r="IM444" s="82"/>
      <c r="IN444" s="82"/>
      <c r="IO444" s="82"/>
      <c r="IP444" s="82"/>
      <c r="IQ444" s="82"/>
      <c r="IR444" s="82"/>
      <c r="IS444" s="82"/>
      <c r="IT444" s="82"/>
      <c r="IU444" s="82"/>
      <c r="IV444" s="82"/>
    </row>
    <row r="445" spans="1:256" s="251" customFormat="1">
      <c r="A445" s="82" t="s">
        <v>524</v>
      </c>
      <c r="B445" s="63">
        <v>4.0999999999999996</v>
      </c>
      <c r="C445" s="63">
        <v>4.7</v>
      </c>
      <c r="D445" s="63">
        <v>2</v>
      </c>
      <c r="E445" s="63">
        <v>1.3333333000000001</v>
      </c>
      <c r="F445" s="63">
        <v>1.1896018399999999</v>
      </c>
      <c r="G445" s="63">
        <v>16</v>
      </c>
      <c r="H445" s="63">
        <v>3</v>
      </c>
    </row>
    <row r="446" spans="1:256" s="251" customFormat="1">
      <c r="A446" s="82" t="s">
        <v>524</v>
      </c>
      <c r="B446" s="63">
        <v>0.5</v>
      </c>
      <c r="C446" s="63">
        <v>3</v>
      </c>
      <c r="D446" s="63">
        <v>2</v>
      </c>
      <c r="E446" s="63">
        <v>1.4444444439999999</v>
      </c>
      <c r="F446" s="63">
        <v>1.0482123999999999</v>
      </c>
      <c r="G446" s="63">
        <v>20</v>
      </c>
      <c r="H446" s="63">
        <v>2</v>
      </c>
    </row>
    <row r="447" spans="1:256" s="251" customFormat="1">
      <c r="A447" s="63"/>
      <c r="B447" s="63"/>
      <c r="C447" s="63"/>
      <c r="D447" s="63"/>
      <c r="E447" s="63"/>
      <c r="F447" s="63"/>
      <c r="G447" s="63"/>
      <c r="H447" s="63"/>
    </row>
    <row r="448" spans="1:256" s="251" customFormat="1">
      <c r="A448" s="63"/>
      <c r="B448" s="63"/>
      <c r="C448" s="63"/>
      <c r="D448" s="63"/>
      <c r="E448" s="63"/>
      <c r="F448" s="63"/>
      <c r="G448" s="63"/>
      <c r="H448" s="63"/>
    </row>
    <row r="449" spans="1:8" s="251" customFormat="1">
      <c r="A449" s="250"/>
      <c r="B449" s="250"/>
      <c r="C449" s="250"/>
      <c r="D449" s="250"/>
      <c r="E449" s="250"/>
      <c r="F449" s="250"/>
      <c r="G449" s="250"/>
      <c r="H449" s="250"/>
    </row>
    <row r="450" spans="1:8" s="251" customFormat="1">
      <c r="A450" s="250"/>
      <c r="B450" s="250"/>
      <c r="C450" s="246"/>
      <c r="D450" s="250"/>
      <c r="E450" s="250"/>
      <c r="F450" s="250"/>
      <c r="G450" s="250"/>
      <c r="H450" s="250"/>
    </row>
    <row r="451" spans="1:8" s="251" customFormat="1">
      <c r="A451" s="250"/>
      <c r="B451" s="250"/>
      <c r="C451" s="250"/>
      <c r="D451" s="250"/>
      <c r="E451" s="250"/>
      <c r="F451" s="250"/>
      <c r="G451" s="250"/>
      <c r="H451" s="250"/>
    </row>
    <row r="452" spans="1:8" s="251" customFormat="1">
      <c r="A452" s="250"/>
      <c r="B452" s="250"/>
      <c r="C452" s="250"/>
      <c r="D452" s="250"/>
      <c r="E452" s="250"/>
      <c r="F452" s="250"/>
      <c r="G452" s="250"/>
      <c r="H452" s="250"/>
    </row>
    <row r="453" spans="1:8" s="251" customFormat="1">
      <c r="A453" s="250"/>
      <c r="B453" s="250"/>
      <c r="C453" s="250"/>
      <c r="D453" s="250"/>
      <c r="E453" s="250"/>
      <c r="F453" s="250"/>
      <c r="G453" s="250"/>
      <c r="H453" s="250"/>
    </row>
    <row r="454" spans="1:8" s="251" customFormat="1">
      <c r="A454" s="250"/>
      <c r="B454" s="250"/>
      <c r="C454" s="250"/>
      <c r="D454" s="250"/>
      <c r="E454" s="250"/>
      <c r="F454" s="250"/>
      <c r="G454" s="250"/>
      <c r="H454" s="250"/>
    </row>
    <row r="455" spans="1:8" s="251" customFormat="1">
      <c r="A455" s="250"/>
      <c r="B455" s="250"/>
      <c r="C455" s="250"/>
      <c r="D455" s="250"/>
      <c r="E455" s="250"/>
      <c r="F455" s="250"/>
      <c r="G455" s="250"/>
      <c r="H455" s="250"/>
    </row>
    <row r="456" spans="1:8" s="251" customFormat="1">
      <c r="A456" s="244"/>
      <c r="B456" s="250"/>
      <c r="C456" s="250"/>
      <c r="D456" s="250"/>
      <c r="E456" s="250"/>
      <c r="F456" s="250"/>
      <c r="G456" s="250"/>
      <c r="H456" s="250"/>
    </row>
    <row r="457" spans="1:8" s="251" customFormat="1">
      <c r="A457" s="250"/>
      <c r="B457" s="250"/>
      <c r="C457" s="250"/>
      <c r="D457" s="250"/>
      <c r="E457" s="250"/>
      <c r="F457" s="250"/>
      <c r="G457" s="250"/>
      <c r="H457" s="250"/>
    </row>
    <row r="458" spans="1:8" s="251" customFormat="1">
      <c r="A458" s="250"/>
      <c r="B458" s="250"/>
      <c r="C458" s="250"/>
      <c r="D458" s="250"/>
      <c r="E458" s="250"/>
      <c r="F458" s="250"/>
      <c r="G458" s="250"/>
      <c r="H458" s="250"/>
    </row>
    <row r="459" spans="1:8" s="251" customFormat="1">
      <c r="A459" s="250"/>
      <c r="B459" s="250"/>
      <c r="C459" s="250"/>
      <c r="D459" s="250"/>
      <c r="E459" s="250"/>
      <c r="F459" s="250"/>
      <c r="G459" s="250"/>
      <c r="H459" s="250"/>
    </row>
    <row r="460" spans="1:8" s="251" customFormat="1">
      <c r="A460" s="250"/>
      <c r="B460" s="250"/>
      <c r="C460" s="250"/>
      <c r="D460" s="250"/>
      <c r="E460" s="250"/>
      <c r="F460" s="250"/>
      <c r="G460" s="250"/>
      <c r="H460" s="250"/>
    </row>
    <row r="461" spans="1:8" s="251" customFormat="1">
      <c r="A461" s="250"/>
      <c r="B461" s="250"/>
      <c r="C461" s="250"/>
      <c r="D461" s="250"/>
      <c r="E461" s="250"/>
      <c r="F461" s="250"/>
      <c r="G461" s="250"/>
      <c r="H461" s="250"/>
    </row>
    <row r="462" spans="1:8" s="251" customFormat="1">
      <c r="A462" s="250"/>
      <c r="B462" s="250"/>
      <c r="C462" s="250"/>
      <c r="D462" s="250"/>
      <c r="E462" s="250"/>
      <c r="F462" s="250"/>
      <c r="G462" s="250"/>
      <c r="H462" s="250"/>
    </row>
    <row r="463" spans="1:8" s="251" customFormat="1">
      <c r="A463" s="250"/>
      <c r="B463" s="250"/>
      <c r="C463" s="250"/>
      <c r="D463" s="250"/>
      <c r="E463" s="250"/>
      <c r="F463" s="250"/>
      <c r="G463" s="250"/>
      <c r="H463" s="250"/>
    </row>
    <row r="464" spans="1:8" s="251" customFormat="1">
      <c r="A464" s="250"/>
      <c r="B464" s="250"/>
      <c r="C464" s="250"/>
      <c r="D464" s="250"/>
      <c r="E464" s="250"/>
      <c r="F464" s="250"/>
      <c r="G464" s="250"/>
      <c r="H464" s="250"/>
    </row>
    <row r="465" spans="1:8" s="251" customFormat="1">
      <c r="A465" s="250"/>
      <c r="B465" s="250"/>
      <c r="C465" s="250"/>
      <c r="D465" s="250"/>
      <c r="E465" s="250"/>
      <c r="F465" s="250"/>
      <c r="G465" s="250"/>
      <c r="H465" s="250"/>
    </row>
    <row r="466" spans="1:8" s="251" customFormat="1">
      <c r="A466" s="250"/>
      <c r="B466" s="250"/>
      <c r="C466" s="250"/>
      <c r="D466" s="250"/>
      <c r="E466" s="250"/>
      <c r="F466" s="250"/>
      <c r="G466" s="250"/>
      <c r="H466" s="250"/>
    </row>
    <row r="467" spans="1:8" s="251" customFormat="1">
      <c r="A467" s="250"/>
      <c r="B467" s="250"/>
      <c r="C467" s="250"/>
      <c r="D467" s="250"/>
      <c r="E467" s="250"/>
      <c r="F467" s="250"/>
      <c r="G467" s="250"/>
      <c r="H467" s="250"/>
    </row>
    <row r="468" spans="1:8" s="251" customFormat="1">
      <c r="A468" s="250"/>
      <c r="B468" s="250"/>
      <c r="C468" s="250"/>
      <c r="D468" s="250"/>
      <c r="E468" s="250"/>
      <c r="F468" s="250"/>
      <c r="G468" s="250"/>
      <c r="H468" s="250"/>
    </row>
    <row r="469" spans="1:8" s="251" customFormat="1">
      <c r="A469" s="250"/>
      <c r="B469" s="250"/>
      <c r="C469" s="250"/>
      <c r="D469" s="250"/>
      <c r="E469" s="250"/>
      <c r="F469" s="250"/>
      <c r="G469" s="250"/>
      <c r="H469" s="250"/>
    </row>
    <row r="470" spans="1:8" s="251" customFormat="1">
      <c r="A470" s="250"/>
      <c r="B470" s="250"/>
      <c r="C470" s="250"/>
      <c r="D470" s="250"/>
      <c r="E470" s="250"/>
      <c r="F470" s="250"/>
      <c r="G470" s="250"/>
      <c r="H470" s="250"/>
    </row>
    <row r="471" spans="1:8" s="251" customFormat="1">
      <c r="A471" s="250"/>
      <c r="B471" s="250"/>
      <c r="C471" s="250"/>
      <c r="D471" s="250"/>
      <c r="E471" s="250"/>
      <c r="F471" s="250"/>
      <c r="G471" s="250"/>
      <c r="H471" s="250"/>
    </row>
    <row r="472" spans="1:8" s="251" customFormat="1">
      <c r="A472" s="250"/>
      <c r="B472" s="250"/>
      <c r="C472" s="250"/>
      <c r="D472" s="250"/>
      <c r="E472" s="250"/>
      <c r="F472" s="250"/>
      <c r="G472" s="250"/>
      <c r="H472" s="250"/>
    </row>
    <row r="473" spans="1:8" s="251" customFormat="1">
      <c r="A473" s="250"/>
      <c r="B473" s="250"/>
      <c r="C473" s="250"/>
      <c r="D473" s="250"/>
      <c r="E473" s="250"/>
      <c r="F473" s="250"/>
      <c r="G473" s="250"/>
      <c r="H473" s="250"/>
    </row>
    <row r="474" spans="1:8" s="251" customFormat="1">
      <c r="A474" s="250"/>
      <c r="B474" s="250"/>
      <c r="C474" s="250"/>
      <c r="D474" s="250"/>
      <c r="E474" s="250"/>
      <c r="F474" s="250"/>
      <c r="G474" s="250"/>
      <c r="H474" s="250"/>
    </row>
    <row r="475" spans="1:8" s="251" customFormat="1">
      <c r="A475" s="250"/>
      <c r="B475" s="250"/>
      <c r="C475" s="250"/>
      <c r="D475" s="250"/>
      <c r="E475" s="250"/>
      <c r="F475" s="250"/>
      <c r="G475" s="250"/>
      <c r="H475" s="250"/>
    </row>
    <row r="476" spans="1:8" s="251" customFormat="1">
      <c r="A476" s="250"/>
      <c r="B476" s="250"/>
      <c r="C476" s="250"/>
      <c r="D476" s="250"/>
      <c r="E476" s="250"/>
      <c r="F476" s="250"/>
      <c r="G476" s="250"/>
      <c r="H476" s="250"/>
    </row>
    <row r="477" spans="1:8" s="251" customFormat="1">
      <c r="A477" s="250"/>
      <c r="B477" s="250"/>
      <c r="C477" s="250"/>
      <c r="D477" s="250"/>
      <c r="E477" s="250"/>
      <c r="F477" s="250"/>
      <c r="G477" s="250"/>
      <c r="H477" s="250"/>
    </row>
    <row r="478" spans="1:8" s="251" customFormat="1">
      <c r="A478" s="250"/>
      <c r="B478" s="250"/>
      <c r="C478" s="250"/>
      <c r="D478" s="250"/>
      <c r="E478" s="250"/>
      <c r="F478" s="250"/>
      <c r="G478" s="250"/>
      <c r="H478" s="250"/>
    </row>
    <row r="479" spans="1:8" s="251" customFormat="1">
      <c r="A479" s="250"/>
      <c r="B479" s="250"/>
      <c r="C479" s="250"/>
      <c r="D479" s="250"/>
      <c r="E479" s="250"/>
      <c r="F479" s="250"/>
      <c r="G479" s="250"/>
      <c r="H479" s="250"/>
    </row>
    <row r="480" spans="1:8" s="251" customFormat="1">
      <c r="A480" s="250"/>
      <c r="B480" s="250"/>
      <c r="C480" s="250"/>
      <c r="D480" s="250"/>
      <c r="E480" s="250"/>
      <c r="F480" s="250"/>
      <c r="G480" s="250"/>
      <c r="H480" s="250"/>
    </row>
    <row r="481" spans="1:8" s="251" customFormat="1">
      <c r="A481" s="250"/>
      <c r="B481" s="250"/>
      <c r="C481" s="250"/>
      <c r="D481" s="250"/>
      <c r="E481" s="250"/>
      <c r="F481" s="250"/>
      <c r="G481" s="250"/>
      <c r="H481" s="250"/>
    </row>
    <row r="482" spans="1:8" s="251" customFormat="1">
      <c r="A482" s="250"/>
      <c r="B482" s="250"/>
      <c r="C482" s="250"/>
      <c r="D482" s="250"/>
      <c r="E482" s="250"/>
      <c r="F482" s="250"/>
      <c r="G482" s="250"/>
      <c r="H482" s="250"/>
    </row>
    <row r="483" spans="1:8" s="251" customFormat="1">
      <c r="A483" s="250"/>
      <c r="B483" s="250"/>
      <c r="C483" s="250"/>
      <c r="D483" s="250"/>
      <c r="E483" s="250"/>
      <c r="F483" s="250"/>
      <c r="G483" s="250"/>
      <c r="H483" s="250"/>
    </row>
    <row r="484" spans="1:8" s="251" customFormat="1">
      <c r="A484" s="250"/>
      <c r="B484" s="250"/>
      <c r="C484" s="250"/>
      <c r="D484" s="250"/>
      <c r="E484" s="250"/>
      <c r="F484" s="250"/>
      <c r="G484" s="250"/>
      <c r="H484" s="250"/>
    </row>
    <row r="485" spans="1:8" s="251" customFormat="1">
      <c r="A485" s="250"/>
      <c r="B485" s="250"/>
      <c r="C485" s="250"/>
      <c r="D485" s="250"/>
      <c r="E485" s="250"/>
      <c r="F485" s="250"/>
      <c r="G485" s="250"/>
      <c r="H485" s="250"/>
    </row>
    <row r="486" spans="1:8" s="251" customFormat="1">
      <c r="A486" s="250"/>
      <c r="B486" s="250"/>
      <c r="C486" s="250"/>
      <c r="D486" s="250"/>
      <c r="E486" s="250"/>
      <c r="F486" s="250"/>
      <c r="G486" s="250"/>
      <c r="H486" s="250"/>
    </row>
    <row r="487" spans="1:8" s="251" customFormat="1">
      <c r="A487" s="250"/>
      <c r="B487" s="250"/>
      <c r="C487" s="250"/>
      <c r="D487" s="250"/>
      <c r="E487" s="250"/>
      <c r="F487" s="250"/>
      <c r="G487" s="250"/>
      <c r="H487" s="250"/>
    </row>
    <row r="488" spans="1:8" s="251" customFormat="1">
      <c r="A488" s="250"/>
      <c r="B488" s="250"/>
      <c r="C488" s="250"/>
      <c r="D488" s="250"/>
      <c r="E488" s="250"/>
      <c r="F488" s="250"/>
      <c r="G488" s="250"/>
      <c r="H488" s="250"/>
    </row>
    <row r="489" spans="1:8" s="251" customFormat="1">
      <c r="A489" s="250"/>
      <c r="B489" s="250"/>
      <c r="C489" s="250"/>
      <c r="D489" s="250"/>
      <c r="E489" s="250"/>
      <c r="F489" s="250"/>
      <c r="G489" s="250"/>
      <c r="H489" s="250"/>
    </row>
    <row r="490" spans="1:8" s="251" customFormat="1">
      <c r="A490" s="250"/>
      <c r="B490" s="250"/>
      <c r="C490" s="250"/>
      <c r="D490" s="250"/>
      <c r="E490" s="250"/>
      <c r="F490" s="250"/>
      <c r="G490" s="250"/>
      <c r="H490" s="250"/>
    </row>
    <row r="491" spans="1:8" s="251" customFormat="1">
      <c r="A491" s="250"/>
      <c r="B491" s="250"/>
      <c r="C491" s="250"/>
      <c r="D491" s="250"/>
      <c r="E491" s="250"/>
      <c r="F491" s="250"/>
      <c r="G491" s="250"/>
      <c r="H491" s="250"/>
    </row>
    <row r="492" spans="1:8" s="251" customFormat="1">
      <c r="A492" s="250"/>
      <c r="B492" s="250"/>
      <c r="C492" s="250"/>
      <c r="D492" s="250"/>
      <c r="E492" s="250"/>
      <c r="F492" s="250"/>
      <c r="G492" s="250"/>
      <c r="H492" s="250"/>
    </row>
    <row r="493" spans="1:8" s="251" customFormat="1">
      <c r="A493" s="250"/>
      <c r="B493" s="250"/>
      <c r="C493" s="250"/>
      <c r="D493" s="250"/>
      <c r="E493" s="250"/>
      <c r="F493" s="250"/>
      <c r="G493" s="250"/>
      <c r="H493" s="250"/>
    </row>
    <row r="494" spans="1:8" s="251" customFormat="1">
      <c r="A494" s="250"/>
      <c r="B494" s="250"/>
      <c r="C494" s="250"/>
      <c r="D494" s="250"/>
      <c r="E494" s="250"/>
      <c r="F494" s="250"/>
      <c r="G494" s="250"/>
      <c r="H494" s="250"/>
    </row>
    <row r="495" spans="1:8" s="251" customFormat="1">
      <c r="A495" s="250"/>
      <c r="B495" s="250"/>
      <c r="C495" s="250"/>
      <c r="D495" s="250"/>
      <c r="E495" s="250"/>
      <c r="F495" s="250"/>
      <c r="G495" s="250"/>
      <c r="H495" s="250"/>
    </row>
    <row r="496" spans="1:8" s="251" customFormat="1">
      <c r="A496" s="250"/>
      <c r="B496" s="250"/>
      <c r="C496" s="250"/>
      <c r="D496" s="250"/>
      <c r="E496" s="250"/>
      <c r="F496" s="250"/>
      <c r="G496" s="250"/>
      <c r="H496" s="250"/>
    </row>
    <row r="497" spans="1:8" s="251" customFormat="1">
      <c r="A497" s="250"/>
      <c r="B497" s="250"/>
      <c r="C497" s="250"/>
      <c r="D497" s="250"/>
      <c r="E497" s="250"/>
      <c r="F497" s="250"/>
      <c r="G497" s="250"/>
      <c r="H497" s="250"/>
    </row>
    <row r="498" spans="1:8" s="251" customFormat="1">
      <c r="A498" s="250"/>
      <c r="B498" s="250"/>
      <c r="C498" s="250"/>
      <c r="D498" s="250"/>
      <c r="E498" s="250"/>
      <c r="F498" s="250"/>
      <c r="G498" s="250"/>
      <c r="H498" s="250"/>
    </row>
    <row r="499" spans="1:8" s="251" customFormat="1">
      <c r="A499" s="250"/>
      <c r="B499" s="250"/>
      <c r="C499" s="250"/>
      <c r="D499" s="250"/>
      <c r="E499" s="250"/>
      <c r="F499" s="250"/>
      <c r="G499" s="250"/>
      <c r="H499" s="250"/>
    </row>
    <row r="500" spans="1:8" s="251" customFormat="1">
      <c r="A500" s="250"/>
      <c r="B500" s="250"/>
      <c r="C500" s="250"/>
      <c r="D500" s="250"/>
      <c r="E500" s="250"/>
      <c r="F500" s="250"/>
      <c r="G500" s="250"/>
      <c r="H500" s="250"/>
    </row>
    <row r="501" spans="1:8" s="251" customFormat="1">
      <c r="A501" s="250"/>
      <c r="B501" s="250"/>
      <c r="C501" s="250"/>
      <c r="D501" s="250"/>
      <c r="E501" s="250"/>
      <c r="F501" s="250"/>
      <c r="G501" s="250"/>
      <c r="H501" s="250"/>
    </row>
    <row r="502" spans="1:8" s="251" customFormat="1">
      <c r="A502" s="250"/>
      <c r="B502" s="250"/>
      <c r="C502" s="250"/>
      <c r="D502" s="250"/>
      <c r="E502" s="250"/>
      <c r="F502" s="250"/>
      <c r="G502" s="250"/>
      <c r="H502" s="250"/>
    </row>
    <row r="503" spans="1:8" s="251" customFormat="1">
      <c r="A503" s="250"/>
      <c r="B503" s="250"/>
      <c r="C503" s="250"/>
      <c r="D503" s="250"/>
      <c r="E503" s="250"/>
      <c r="F503" s="250"/>
      <c r="G503" s="250"/>
      <c r="H503" s="250"/>
    </row>
    <row r="504" spans="1:8" s="251" customFormat="1">
      <c r="A504" s="250"/>
      <c r="B504" s="250"/>
      <c r="C504" s="250"/>
      <c r="D504" s="250"/>
      <c r="E504" s="250"/>
      <c r="F504" s="250"/>
      <c r="G504" s="250"/>
      <c r="H504" s="250"/>
    </row>
    <row r="505" spans="1:8" s="251" customFormat="1">
      <c r="A505" s="250"/>
      <c r="B505" s="250"/>
      <c r="C505" s="250"/>
      <c r="D505" s="250"/>
      <c r="E505" s="250"/>
      <c r="F505" s="250"/>
      <c r="G505" s="250"/>
      <c r="H505" s="250"/>
    </row>
    <row r="506" spans="1:8" s="251" customFormat="1">
      <c r="A506" s="250"/>
      <c r="B506" s="250"/>
      <c r="C506" s="250"/>
      <c r="D506" s="250"/>
      <c r="E506" s="250"/>
      <c r="F506" s="250"/>
      <c r="G506" s="250"/>
      <c r="H506" s="250"/>
    </row>
    <row r="507" spans="1:8" s="251" customFormat="1">
      <c r="A507" s="250"/>
      <c r="B507" s="250"/>
      <c r="C507" s="250"/>
      <c r="D507" s="250"/>
      <c r="E507" s="250"/>
      <c r="F507" s="250"/>
      <c r="G507" s="250"/>
      <c r="H507" s="250"/>
    </row>
    <row r="508" spans="1:8" s="251" customFormat="1">
      <c r="A508" s="250"/>
      <c r="B508" s="250"/>
      <c r="C508" s="250"/>
      <c r="D508" s="250"/>
      <c r="E508" s="250"/>
      <c r="F508" s="250"/>
      <c r="G508" s="250"/>
      <c r="H508" s="250"/>
    </row>
    <row r="509" spans="1:8" s="251" customFormat="1">
      <c r="A509" s="250"/>
      <c r="B509" s="250"/>
      <c r="C509" s="250"/>
      <c r="D509" s="250"/>
      <c r="E509" s="250"/>
      <c r="F509" s="250"/>
      <c r="G509" s="250"/>
      <c r="H509" s="250"/>
    </row>
    <row r="510" spans="1:8" s="251" customFormat="1">
      <c r="A510" s="250"/>
      <c r="B510" s="250"/>
      <c r="C510" s="250"/>
      <c r="D510" s="250"/>
      <c r="E510" s="250"/>
      <c r="F510" s="250"/>
      <c r="G510" s="250"/>
      <c r="H510" s="250"/>
    </row>
    <row r="511" spans="1:8" s="251" customFormat="1">
      <c r="A511" s="250"/>
      <c r="B511" s="250"/>
      <c r="C511" s="250"/>
      <c r="D511" s="250"/>
      <c r="E511" s="250"/>
      <c r="F511" s="250"/>
      <c r="G511" s="250"/>
      <c r="H511" s="250"/>
    </row>
    <row r="512" spans="1:8" s="251" customFormat="1">
      <c r="A512" s="250"/>
      <c r="B512" s="250"/>
      <c r="C512" s="250"/>
      <c r="D512" s="250"/>
      <c r="E512" s="250"/>
      <c r="F512" s="250"/>
      <c r="G512" s="250"/>
      <c r="H512" s="250"/>
    </row>
    <row r="513" spans="1:8" s="251" customFormat="1">
      <c r="A513" s="250"/>
      <c r="B513" s="250"/>
      <c r="C513" s="250"/>
      <c r="D513" s="250"/>
      <c r="E513" s="250"/>
      <c r="F513" s="250"/>
      <c r="G513" s="250"/>
      <c r="H513" s="250"/>
    </row>
    <row r="514" spans="1:8" s="251" customFormat="1">
      <c r="A514" s="250"/>
      <c r="B514" s="250"/>
      <c r="C514" s="250"/>
      <c r="D514" s="250"/>
      <c r="E514" s="250"/>
      <c r="F514" s="250"/>
      <c r="G514" s="250"/>
      <c r="H514" s="250"/>
    </row>
    <row r="515" spans="1:8" s="251" customFormat="1">
      <c r="A515" s="250"/>
      <c r="B515" s="250"/>
      <c r="C515" s="250"/>
      <c r="D515" s="250"/>
      <c r="E515" s="250"/>
      <c r="F515" s="250"/>
      <c r="G515" s="250"/>
      <c r="H515" s="250"/>
    </row>
    <row r="516" spans="1:8" s="251" customFormat="1">
      <c r="A516" s="250"/>
      <c r="B516" s="250"/>
      <c r="C516" s="250"/>
      <c r="D516" s="250"/>
      <c r="E516" s="250"/>
      <c r="F516" s="250"/>
      <c r="G516" s="250"/>
      <c r="H516" s="250"/>
    </row>
    <row r="517" spans="1:8" s="251" customFormat="1">
      <c r="A517" s="250"/>
      <c r="B517" s="250"/>
      <c r="C517" s="250"/>
      <c r="D517" s="250"/>
      <c r="E517" s="250"/>
      <c r="F517" s="250"/>
      <c r="G517" s="250"/>
      <c r="H517" s="250"/>
    </row>
    <row r="518" spans="1:8" s="251" customFormat="1">
      <c r="A518" s="250"/>
      <c r="B518" s="250"/>
      <c r="C518" s="250"/>
      <c r="D518" s="250"/>
      <c r="E518" s="250"/>
      <c r="F518" s="250"/>
      <c r="G518" s="250"/>
      <c r="H518" s="250"/>
    </row>
    <row r="519" spans="1:8" s="251" customFormat="1">
      <c r="A519" s="250"/>
      <c r="B519" s="250"/>
      <c r="C519" s="250"/>
      <c r="D519" s="250"/>
      <c r="E519" s="250"/>
      <c r="F519" s="250"/>
      <c r="G519" s="250"/>
      <c r="H519" s="250"/>
    </row>
    <row r="520" spans="1:8" s="251" customFormat="1">
      <c r="A520" s="250"/>
      <c r="B520" s="250"/>
      <c r="C520" s="250"/>
      <c r="D520" s="250"/>
      <c r="E520" s="250"/>
      <c r="F520" s="250"/>
      <c r="G520" s="250"/>
      <c r="H520" s="250"/>
    </row>
    <row r="521" spans="1:8" s="251" customFormat="1">
      <c r="A521" s="250"/>
      <c r="B521" s="250"/>
      <c r="C521" s="250"/>
      <c r="D521" s="250"/>
      <c r="E521" s="250"/>
      <c r="F521" s="250"/>
      <c r="G521" s="250"/>
      <c r="H521" s="250"/>
    </row>
    <row r="522" spans="1:8" s="251" customFormat="1">
      <c r="A522" s="250"/>
      <c r="B522" s="250"/>
      <c r="C522" s="250"/>
      <c r="D522" s="250"/>
      <c r="E522" s="250"/>
      <c r="F522" s="250"/>
      <c r="G522" s="250"/>
      <c r="H522" s="250"/>
    </row>
    <row r="523" spans="1:8" s="251" customFormat="1">
      <c r="A523" s="250"/>
      <c r="B523" s="250"/>
      <c r="C523" s="250"/>
      <c r="D523" s="250"/>
      <c r="E523" s="250"/>
      <c r="F523" s="250"/>
      <c r="G523" s="250"/>
      <c r="H523" s="250"/>
    </row>
    <row r="524" spans="1:8" s="251" customFormat="1">
      <c r="A524" s="250"/>
      <c r="B524" s="250"/>
      <c r="C524" s="250"/>
      <c r="D524" s="250"/>
      <c r="E524" s="250"/>
      <c r="F524" s="250"/>
      <c r="G524" s="250"/>
      <c r="H524" s="250"/>
    </row>
    <row r="525" spans="1:8" s="251" customFormat="1">
      <c r="A525" s="250"/>
      <c r="B525" s="250"/>
      <c r="C525" s="250"/>
      <c r="D525" s="250"/>
      <c r="E525" s="250"/>
      <c r="F525" s="250"/>
      <c r="G525" s="250"/>
      <c r="H525" s="250"/>
    </row>
    <row r="526" spans="1:8" s="251" customFormat="1">
      <c r="A526" s="250"/>
      <c r="B526" s="250"/>
      <c r="C526" s="250"/>
      <c r="D526" s="250"/>
      <c r="E526" s="250"/>
      <c r="F526" s="250"/>
      <c r="G526" s="250"/>
      <c r="H526" s="250"/>
    </row>
    <row r="527" spans="1:8" s="251" customFormat="1">
      <c r="A527" s="250"/>
      <c r="B527" s="250"/>
      <c r="C527" s="250"/>
      <c r="D527" s="250"/>
      <c r="E527" s="250"/>
      <c r="F527" s="250"/>
      <c r="G527" s="250"/>
      <c r="H527" s="250"/>
    </row>
    <row r="528" spans="1:8" s="251" customFormat="1">
      <c r="A528" s="250"/>
      <c r="B528" s="250"/>
      <c r="C528" s="250"/>
      <c r="D528" s="250"/>
      <c r="E528" s="250"/>
      <c r="F528" s="250"/>
      <c r="G528" s="250"/>
      <c r="H528" s="250"/>
    </row>
    <row r="529" spans="1:8" s="251" customFormat="1">
      <c r="A529" s="250"/>
      <c r="B529" s="250"/>
      <c r="C529" s="250"/>
      <c r="D529" s="250"/>
      <c r="E529" s="250"/>
      <c r="F529" s="250"/>
      <c r="G529" s="250"/>
      <c r="H529" s="250"/>
    </row>
    <row r="530" spans="1:8" s="251" customFormat="1">
      <c r="A530" s="250"/>
      <c r="B530" s="250"/>
      <c r="C530" s="250"/>
      <c r="D530" s="250"/>
      <c r="E530" s="250"/>
      <c r="F530" s="250"/>
      <c r="G530" s="250"/>
      <c r="H530" s="250"/>
    </row>
    <row r="531" spans="1:8" s="251" customFormat="1">
      <c r="A531" s="250"/>
      <c r="B531" s="250"/>
      <c r="C531" s="250"/>
      <c r="D531" s="250"/>
      <c r="E531" s="250"/>
      <c r="F531" s="250"/>
      <c r="G531" s="250"/>
      <c r="H531" s="250"/>
    </row>
    <row r="532" spans="1:8" s="251" customFormat="1">
      <c r="A532" s="250"/>
      <c r="B532" s="250"/>
      <c r="C532" s="250"/>
      <c r="D532" s="250"/>
      <c r="E532" s="250"/>
      <c r="F532" s="250"/>
      <c r="G532" s="250"/>
      <c r="H532" s="250"/>
    </row>
    <row r="533" spans="1:8" s="251" customFormat="1">
      <c r="A533" s="250"/>
      <c r="B533" s="250"/>
      <c r="C533" s="250"/>
      <c r="D533" s="250"/>
      <c r="E533" s="250"/>
      <c r="F533" s="250"/>
      <c r="G533" s="250"/>
      <c r="H533" s="250"/>
    </row>
    <row r="534" spans="1:8" s="251" customFormat="1">
      <c r="A534" s="250"/>
      <c r="B534" s="250"/>
      <c r="C534" s="250"/>
      <c r="D534" s="250"/>
      <c r="E534" s="250"/>
      <c r="F534" s="250"/>
      <c r="G534" s="250"/>
      <c r="H534" s="250"/>
    </row>
    <row r="535" spans="1:8" s="251" customFormat="1">
      <c r="A535" s="250"/>
      <c r="B535" s="250"/>
      <c r="C535" s="250"/>
      <c r="D535" s="250"/>
      <c r="E535" s="250"/>
      <c r="F535" s="250"/>
      <c r="G535" s="250"/>
      <c r="H535" s="250"/>
    </row>
    <row r="536" spans="1:8" s="251" customFormat="1">
      <c r="A536" s="250"/>
      <c r="B536" s="250"/>
      <c r="C536" s="250"/>
      <c r="D536" s="250"/>
      <c r="E536" s="250"/>
      <c r="F536" s="250"/>
      <c r="G536" s="250"/>
      <c r="H536" s="250"/>
    </row>
    <row r="537" spans="1:8" s="251" customFormat="1">
      <c r="A537" s="250"/>
      <c r="B537" s="250"/>
      <c r="C537" s="250"/>
      <c r="D537" s="250"/>
      <c r="E537" s="250"/>
      <c r="F537" s="250"/>
      <c r="G537" s="250"/>
      <c r="H537" s="250"/>
    </row>
    <row r="538" spans="1:8" s="251" customFormat="1">
      <c r="A538" s="250"/>
      <c r="B538" s="250"/>
      <c r="C538" s="250"/>
      <c r="D538" s="250"/>
      <c r="E538" s="250"/>
      <c r="F538" s="250"/>
      <c r="G538" s="250"/>
      <c r="H538" s="250"/>
    </row>
    <row r="539" spans="1:8" s="251" customFormat="1">
      <c r="A539" s="250"/>
      <c r="B539" s="250"/>
      <c r="C539" s="250"/>
      <c r="D539" s="250"/>
      <c r="E539" s="250"/>
      <c r="F539" s="250"/>
      <c r="G539" s="250"/>
      <c r="H539" s="250"/>
    </row>
    <row r="540" spans="1:8" s="251" customFormat="1">
      <c r="A540" s="250"/>
      <c r="B540" s="250"/>
      <c r="C540" s="250"/>
      <c r="D540" s="250"/>
      <c r="E540" s="250"/>
      <c r="F540" s="250"/>
      <c r="G540" s="250"/>
      <c r="H540" s="250"/>
    </row>
    <row r="541" spans="1:8" s="251" customFormat="1">
      <c r="A541" s="250"/>
      <c r="B541" s="250"/>
      <c r="C541" s="250"/>
      <c r="D541" s="250"/>
      <c r="E541" s="250"/>
      <c r="F541" s="250"/>
      <c r="G541" s="250"/>
      <c r="H541" s="250"/>
    </row>
    <row r="542" spans="1:8" s="251" customFormat="1">
      <c r="A542" s="250"/>
      <c r="B542" s="250"/>
      <c r="C542" s="250"/>
      <c r="D542" s="250"/>
      <c r="E542" s="250"/>
      <c r="F542" s="250"/>
      <c r="G542" s="250"/>
      <c r="H542" s="250"/>
    </row>
    <row r="543" spans="1:8" s="251" customFormat="1">
      <c r="A543" s="250"/>
      <c r="B543" s="250"/>
      <c r="C543" s="250"/>
      <c r="D543" s="250"/>
      <c r="E543" s="250"/>
      <c r="F543" s="250"/>
      <c r="G543" s="250"/>
      <c r="H543" s="250"/>
    </row>
    <row r="544" spans="1:8" s="251" customFormat="1">
      <c r="A544" s="250"/>
      <c r="B544" s="250"/>
      <c r="C544" s="250"/>
      <c r="D544" s="250"/>
      <c r="E544" s="250"/>
      <c r="F544" s="250"/>
      <c r="G544" s="250"/>
      <c r="H544" s="250"/>
    </row>
    <row r="545" spans="1:8" s="251" customFormat="1">
      <c r="A545" s="250"/>
      <c r="B545" s="250"/>
      <c r="C545" s="250"/>
      <c r="D545" s="250"/>
      <c r="E545" s="250"/>
      <c r="F545" s="250"/>
      <c r="G545" s="250"/>
      <c r="H545" s="250"/>
    </row>
    <row r="546" spans="1:8" s="251" customFormat="1">
      <c r="A546" s="250"/>
      <c r="B546" s="250"/>
      <c r="C546" s="250"/>
      <c r="D546" s="250"/>
      <c r="E546" s="250"/>
      <c r="F546" s="250"/>
      <c r="G546" s="250"/>
      <c r="H546" s="250"/>
    </row>
    <row r="547" spans="1:8" s="251" customFormat="1">
      <c r="A547" s="250"/>
      <c r="B547" s="250"/>
      <c r="C547" s="250"/>
      <c r="D547" s="250"/>
      <c r="E547" s="250"/>
      <c r="F547" s="250"/>
      <c r="G547" s="250"/>
      <c r="H547" s="250"/>
    </row>
    <row r="548" spans="1:8" s="251" customFormat="1">
      <c r="A548" s="250"/>
      <c r="B548" s="250"/>
      <c r="C548" s="250"/>
      <c r="D548" s="250"/>
      <c r="E548" s="250"/>
      <c r="F548" s="250"/>
      <c r="G548" s="250"/>
      <c r="H548" s="250"/>
    </row>
    <row r="549" spans="1:8" s="251" customFormat="1">
      <c r="A549" s="250"/>
      <c r="B549" s="250"/>
      <c r="C549" s="250"/>
      <c r="D549" s="250"/>
      <c r="E549" s="250"/>
      <c r="F549" s="250"/>
      <c r="G549" s="250"/>
      <c r="H549" s="250"/>
    </row>
    <row r="550" spans="1:8" s="251" customFormat="1">
      <c r="A550" s="250"/>
      <c r="B550" s="250"/>
      <c r="C550" s="250"/>
      <c r="D550" s="250"/>
      <c r="E550" s="250"/>
      <c r="F550" s="250"/>
      <c r="G550" s="250"/>
      <c r="H550" s="250"/>
    </row>
    <row r="551" spans="1:8" s="251" customFormat="1">
      <c r="A551" s="250"/>
      <c r="B551" s="250"/>
      <c r="C551" s="250"/>
      <c r="D551" s="250"/>
      <c r="E551" s="250"/>
      <c r="F551" s="250"/>
      <c r="G551" s="250"/>
      <c r="H551" s="250"/>
    </row>
    <row r="552" spans="1:8" s="251" customFormat="1">
      <c r="A552" s="250"/>
      <c r="B552" s="250"/>
      <c r="C552" s="250"/>
      <c r="D552" s="250"/>
      <c r="E552" s="250"/>
      <c r="F552" s="250"/>
      <c r="G552" s="250"/>
      <c r="H552" s="250"/>
    </row>
    <row r="553" spans="1:8" s="251" customFormat="1">
      <c r="A553" s="250"/>
      <c r="B553" s="250"/>
      <c r="C553" s="250"/>
      <c r="D553" s="250"/>
      <c r="E553" s="250"/>
      <c r="F553" s="250"/>
      <c r="G553" s="250"/>
      <c r="H553" s="250"/>
    </row>
    <row r="554" spans="1:8" s="251" customFormat="1">
      <c r="A554" s="250"/>
      <c r="B554" s="250"/>
      <c r="C554" s="250"/>
      <c r="D554" s="250"/>
      <c r="E554" s="250"/>
      <c r="F554" s="250"/>
      <c r="G554" s="250"/>
      <c r="H554" s="250"/>
    </row>
    <row r="555" spans="1:8" s="251" customFormat="1">
      <c r="A555" s="250"/>
      <c r="B555" s="250"/>
      <c r="C555" s="250"/>
      <c r="D555" s="250"/>
      <c r="E555" s="250"/>
      <c r="F555" s="250"/>
      <c r="G555" s="250"/>
      <c r="H555" s="250"/>
    </row>
    <row r="556" spans="1:8" s="251" customFormat="1">
      <c r="A556" s="250"/>
      <c r="B556" s="250"/>
      <c r="C556" s="250"/>
      <c r="D556" s="250"/>
      <c r="E556" s="250"/>
      <c r="F556" s="250"/>
      <c r="G556" s="250"/>
      <c r="H556" s="250"/>
    </row>
    <row r="557" spans="1:8" s="251" customFormat="1">
      <c r="A557" s="250"/>
      <c r="B557" s="250"/>
      <c r="C557" s="250"/>
      <c r="D557" s="250"/>
      <c r="E557" s="250"/>
      <c r="F557" s="250"/>
      <c r="G557" s="250"/>
      <c r="H557" s="250"/>
    </row>
    <row r="558" spans="1:8" s="251" customFormat="1">
      <c r="A558" s="250"/>
      <c r="B558" s="250"/>
      <c r="C558" s="250"/>
      <c r="D558" s="250"/>
      <c r="E558" s="250"/>
      <c r="F558" s="250"/>
      <c r="G558" s="250"/>
      <c r="H558" s="250"/>
    </row>
    <row r="559" spans="1:8" s="251" customFormat="1">
      <c r="A559" s="250"/>
      <c r="B559" s="250"/>
      <c r="C559" s="250"/>
      <c r="D559" s="250"/>
      <c r="E559" s="250"/>
      <c r="F559" s="250"/>
      <c r="G559" s="250"/>
      <c r="H559" s="250"/>
    </row>
    <row r="560" spans="1:8" s="251" customFormat="1">
      <c r="A560" s="250"/>
      <c r="B560" s="250"/>
      <c r="C560" s="250"/>
      <c r="D560" s="250"/>
      <c r="E560" s="250"/>
      <c r="F560" s="250"/>
      <c r="G560" s="250"/>
      <c r="H560" s="250"/>
    </row>
    <row r="561" spans="1:8" s="251" customFormat="1">
      <c r="A561" s="250"/>
      <c r="B561" s="250"/>
      <c r="C561" s="250"/>
      <c r="D561" s="250"/>
      <c r="E561" s="250"/>
      <c r="F561" s="250"/>
      <c r="G561" s="250"/>
      <c r="H561" s="250"/>
    </row>
    <row r="562" spans="1:8" s="251" customFormat="1">
      <c r="A562" s="250"/>
      <c r="B562" s="250"/>
      <c r="C562" s="250"/>
      <c r="D562" s="250"/>
      <c r="E562" s="250"/>
      <c r="F562" s="250"/>
      <c r="G562" s="250"/>
      <c r="H562" s="250"/>
    </row>
    <row r="563" spans="1:8" s="251" customFormat="1">
      <c r="A563" s="250"/>
      <c r="B563" s="250"/>
      <c r="C563" s="250"/>
      <c r="D563" s="250"/>
      <c r="E563" s="250"/>
      <c r="F563" s="250"/>
      <c r="G563" s="250"/>
      <c r="H563" s="250"/>
    </row>
    <row r="564" spans="1:8" s="251" customFormat="1">
      <c r="A564" s="250"/>
      <c r="B564" s="250"/>
      <c r="C564" s="250"/>
      <c r="D564" s="250"/>
      <c r="E564" s="250"/>
      <c r="F564" s="250"/>
      <c r="G564" s="250"/>
      <c r="H564" s="250"/>
    </row>
    <row r="565" spans="1:8" s="251" customFormat="1">
      <c r="A565" s="250"/>
      <c r="B565" s="250"/>
      <c r="C565" s="250"/>
      <c r="D565" s="250"/>
      <c r="E565" s="250"/>
      <c r="F565" s="250"/>
      <c r="G565" s="250"/>
      <c r="H565" s="250"/>
    </row>
    <row r="566" spans="1:8" s="251" customFormat="1">
      <c r="A566" s="250"/>
      <c r="B566" s="250"/>
      <c r="C566" s="250"/>
      <c r="D566" s="250"/>
      <c r="E566" s="250"/>
      <c r="F566" s="250"/>
      <c r="G566" s="250"/>
      <c r="H566" s="250"/>
    </row>
    <row r="567" spans="1:8" s="251" customFormat="1">
      <c r="A567" s="250"/>
      <c r="B567" s="250"/>
      <c r="C567" s="250"/>
      <c r="D567" s="250"/>
      <c r="E567" s="250"/>
      <c r="F567" s="250"/>
      <c r="G567" s="250"/>
      <c r="H567" s="250"/>
    </row>
    <row r="568" spans="1:8" s="251" customFormat="1">
      <c r="A568" s="250"/>
      <c r="B568" s="250"/>
      <c r="C568" s="250"/>
      <c r="D568" s="250"/>
      <c r="E568" s="250"/>
      <c r="F568" s="250"/>
      <c r="G568" s="250"/>
      <c r="H568" s="250"/>
    </row>
    <row r="569" spans="1:8" s="251" customFormat="1">
      <c r="A569" s="250"/>
      <c r="B569" s="250"/>
      <c r="C569" s="250"/>
      <c r="D569" s="250"/>
      <c r="E569" s="250"/>
      <c r="F569" s="250"/>
      <c r="G569" s="250"/>
      <c r="H569" s="250"/>
    </row>
    <row r="570" spans="1:8" s="251" customFormat="1">
      <c r="A570" s="250"/>
      <c r="B570" s="250"/>
      <c r="C570" s="250"/>
      <c r="D570" s="250"/>
      <c r="E570" s="250"/>
      <c r="F570" s="250"/>
      <c r="G570" s="250"/>
      <c r="H570" s="250"/>
    </row>
    <row r="571" spans="1:8" s="251" customFormat="1">
      <c r="A571" s="250"/>
      <c r="B571" s="250"/>
      <c r="C571" s="250"/>
      <c r="D571" s="250"/>
      <c r="E571" s="250"/>
      <c r="F571" s="250"/>
      <c r="G571" s="250"/>
      <c r="H571" s="250"/>
    </row>
    <row r="572" spans="1:8" s="251" customFormat="1">
      <c r="A572" s="250"/>
      <c r="B572" s="250"/>
      <c r="C572" s="250"/>
      <c r="D572" s="250"/>
      <c r="E572" s="250"/>
      <c r="F572" s="250"/>
      <c r="G572" s="250"/>
      <c r="H572" s="250"/>
    </row>
    <row r="573" spans="1:8" s="251" customFormat="1">
      <c r="A573" s="250"/>
      <c r="B573" s="250"/>
      <c r="C573" s="250"/>
      <c r="D573" s="250"/>
      <c r="E573" s="250"/>
      <c r="F573" s="250"/>
      <c r="G573" s="250"/>
      <c r="H573" s="250"/>
    </row>
    <row r="574" spans="1:8" s="251" customFormat="1">
      <c r="A574" s="250"/>
      <c r="B574" s="250"/>
      <c r="C574" s="250"/>
      <c r="D574" s="250"/>
      <c r="E574" s="250"/>
      <c r="F574" s="250"/>
      <c r="G574" s="250"/>
      <c r="H574" s="250"/>
    </row>
    <row r="575" spans="1:8" s="251" customFormat="1">
      <c r="A575" s="250"/>
      <c r="B575" s="250"/>
      <c r="C575" s="250"/>
      <c r="D575" s="250"/>
      <c r="E575" s="250"/>
      <c r="F575" s="250"/>
      <c r="G575" s="250"/>
      <c r="H575" s="250"/>
    </row>
    <row r="576" spans="1:8" s="251" customFormat="1">
      <c r="A576" s="250"/>
      <c r="B576" s="250"/>
      <c r="C576" s="250"/>
      <c r="D576" s="250"/>
      <c r="E576" s="250"/>
      <c r="F576" s="250"/>
      <c r="G576" s="250"/>
      <c r="H576" s="250"/>
    </row>
    <row r="577" spans="1:8" s="251" customFormat="1">
      <c r="A577" s="250"/>
      <c r="B577" s="250"/>
      <c r="C577" s="250"/>
      <c r="D577" s="250"/>
      <c r="E577" s="250"/>
      <c r="F577" s="250"/>
      <c r="G577" s="250"/>
      <c r="H577" s="250"/>
    </row>
    <row r="578" spans="1:8" s="251" customFormat="1">
      <c r="A578" s="250"/>
      <c r="B578" s="250"/>
      <c r="C578" s="250"/>
      <c r="D578" s="250"/>
      <c r="E578" s="250"/>
      <c r="F578" s="250"/>
      <c r="G578" s="250"/>
      <c r="H578" s="250"/>
    </row>
    <row r="579" spans="1:8" s="251" customFormat="1">
      <c r="A579" s="250"/>
      <c r="B579" s="250"/>
      <c r="C579" s="250"/>
      <c r="D579" s="250"/>
      <c r="E579" s="250"/>
      <c r="F579" s="250"/>
      <c r="G579" s="250"/>
      <c r="H579" s="250"/>
    </row>
    <row r="580" spans="1:8" s="251" customFormat="1">
      <c r="A580" s="250"/>
      <c r="B580" s="250"/>
      <c r="C580" s="250"/>
      <c r="D580" s="250"/>
      <c r="E580" s="250"/>
      <c r="F580" s="250"/>
      <c r="G580" s="250"/>
      <c r="H580" s="250"/>
    </row>
    <row r="581" spans="1:8" s="251" customFormat="1">
      <c r="A581" s="250"/>
      <c r="B581" s="250"/>
      <c r="C581" s="250"/>
      <c r="D581" s="250"/>
      <c r="E581" s="250"/>
      <c r="F581" s="250"/>
      <c r="G581" s="250"/>
      <c r="H581" s="250"/>
    </row>
    <row r="582" spans="1:8" s="251" customFormat="1">
      <c r="A582" s="250"/>
      <c r="B582" s="250"/>
      <c r="C582" s="250"/>
      <c r="D582" s="250"/>
      <c r="E582" s="250"/>
      <c r="F582" s="250"/>
      <c r="G582" s="250"/>
      <c r="H582" s="250"/>
    </row>
    <row r="583" spans="1:8" s="251" customFormat="1">
      <c r="A583" s="250"/>
      <c r="B583" s="250"/>
      <c r="C583" s="250"/>
      <c r="D583" s="250"/>
      <c r="E583" s="250"/>
      <c r="F583" s="250"/>
      <c r="G583" s="250"/>
      <c r="H583" s="250"/>
    </row>
    <row r="584" spans="1:8" s="251" customFormat="1">
      <c r="A584" s="250"/>
      <c r="B584" s="250"/>
      <c r="C584" s="250"/>
      <c r="D584" s="250"/>
      <c r="E584" s="250"/>
      <c r="F584" s="250"/>
      <c r="G584" s="250"/>
      <c r="H584" s="250"/>
    </row>
    <row r="585" spans="1:8" s="251" customFormat="1">
      <c r="A585" s="250"/>
      <c r="B585" s="250"/>
      <c r="C585" s="250"/>
      <c r="D585" s="250"/>
      <c r="E585" s="250"/>
      <c r="F585" s="250"/>
      <c r="G585" s="250"/>
      <c r="H585" s="250"/>
    </row>
    <row r="586" spans="1:8" s="251" customFormat="1">
      <c r="A586" s="250"/>
      <c r="B586" s="250"/>
      <c r="C586" s="250"/>
      <c r="D586" s="250"/>
      <c r="E586" s="250"/>
      <c r="F586" s="250"/>
      <c r="G586" s="250"/>
      <c r="H586" s="250"/>
    </row>
    <row r="587" spans="1:8" s="251" customFormat="1">
      <c r="A587" s="250"/>
      <c r="B587" s="250"/>
      <c r="C587" s="250"/>
      <c r="D587" s="250"/>
      <c r="E587" s="250"/>
      <c r="F587" s="250"/>
      <c r="G587" s="250"/>
      <c r="H587" s="250"/>
    </row>
    <row r="588" spans="1:8" s="251" customFormat="1">
      <c r="A588" s="250"/>
      <c r="B588" s="250"/>
      <c r="C588" s="250"/>
      <c r="D588" s="250"/>
      <c r="E588" s="250"/>
      <c r="F588" s="250"/>
      <c r="G588" s="250"/>
      <c r="H588" s="250"/>
    </row>
    <row r="589" spans="1:8" s="251" customFormat="1">
      <c r="A589" s="250"/>
      <c r="B589" s="250"/>
      <c r="C589" s="250"/>
      <c r="D589" s="250"/>
      <c r="E589" s="250"/>
      <c r="F589" s="250"/>
      <c r="G589" s="250"/>
      <c r="H589" s="250"/>
    </row>
    <row r="590" spans="1:8" s="251" customFormat="1">
      <c r="A590" s="250"/>
      <c r="B590" s="250"/>
      <c r="C590" s="250"/>
      <c r="D590" s="250"/>
      <c r="E590" s="250"/>
      <c r="F590" s="250"/>
      <c r="G590" s="250"/>
      <c r="H590" s="250"/>
    </row>
    <row r="591" spans="1:8" s="251" customFormat="1">
      <c r="A591" s="250"/>
      <c r="B591" s="250"/>
      <c r="C591" s="250"/>
      <c r="D591" s="250"/>
      <c r="E591" s="250"/>
      <c r="F591" s="250"/>
      <c r="G591" s="250"/>
      <c r="H591" s="250"/>
    </row>
    <row r="592" spans="1:8" s="251" customFormat="1">
      <c r="A592" s="250"/>
      <c r="B592" s="250"/>
      <c r="C592" s="250"/>
      <c r="D592" s="250"/>
      <c r="E592" s="250"/>
      <c r="F592" s="250"/>
      <c r="G592" s="250"/>
      <c r="H592" s="250"/>
    </row>
    <row r="593" spans="1:8" s="251" customFormat="1">
      <c r="A593" s="250"/>
      <c r="B593" s="250"/>
      <c r="C593" s="250"/>
      <c r="D593" s="250"/>
      <c r="E593" s="250"/>
      <c r="F593" s="250"/>
      <c r="G593" s="250"/>
      <c r="H593" s="250"/>
    </row>
    <row r="594" spans="1:8" s="251" customFormat="1">
      <c r="A594" s="250"/>
      <c r="B594" s="250"/>
      <c r="C594" s="250"/>
      <c r="D594" s="250"/>
      <c r="E594" s="250"/>
      <c r="F594" s="250"/>
      <c r="G594" s="250"/>
      <c r="H594" s="250"/>
    </row>
    <row r="595" spans="1:8" s="251" customFormat="1">
      <c r="A595" s="250"/>
      <c r="B595" s="250"/>
      <c r="C595" s="250"/>
      <c r="D595" s="250"/>
      <c r="E595" s="250"/>
      <c r="F595" s="250"/>
      <c r="G595" s="250"/>
      <c r="H595" s="250"/>
    </row>
    <row r="596" spans="1:8" s="251" customFormat="1">
      <c r="A596" s="250"/>
      <c r="B596" s="250"/>
      <c r="C596" s="250"/>
      <c r="D596" s="250"/>
      <c r="E596" s="250"/>
      <c r="F596" s="250"/>
      <c r="G596" s="250"/>
      <c r="H596" s="250"/>
    </row>
    <row r="597" spans="1:8" s="251" customFormat="1">
      <c r="A597" s="250"/>
      <c r="B597" s="250"/>
      <c r="C597" s="250"/>
      <c r="D597" s="250"/>
      <c r="E597" s="250"/>
      <c r="F597" s="250"/>
      <c r="G597" s="250"/>
      <c r="H597" s="250"/>
    </row>
    <row r="598" spans="1:8" s="251" customFormat="1">
      <c r="A598" s="250"/>
      <c r="B598" s="250"/>
      <c r="C598" s="250"/>
      <c r="D598" s="250"/>
      <c r="E598" s="250"/>
      <c r="F598" s="250"/>
      <c r="G598" s="250"/>
      <c r="H598" s="250"/>
    </row>
    <row r="599" spans="1:8" s="251" customFormat="1">
      <c r="A599" s="250"/>
      <c r="B599" s="250"/>
      <c r="C599" s="250"/>
      <c r="D599" s="250"/>
      <c r="E599" s="250"/>
      <c r="F599" s="250"/>
      <c r="G599" s="250"/>
      <c r="H599" s="250"/>
    </row>
    <row r="600" spans="1:8" s="251" customFormat="1">
      <c r="A600" s="250"/>
      <c r="B600" s="250"/>
      <c r="C600" s="250"/>
      <c r="D600" s="250"/>
      <c r="E600" s="250"/>
      <c r="F600" s="250"/>
      <c r="G600" s="250"/>
      <c r="H600" s="250"/>
    </row>
    <row r="601" spans="1:8" s="251" customFormat="1">
      <c r="A601" s="250"/>
      <c r="B601" s="250"/>
      <c r="C601" s="250"/>
      <c r="D601" s="250"/>
      <c r="E601" s="250"/>
      <c r="F601" s="250"/>
      <c r="G601" s="250"/>
      <c r="H601" s="250"/>
    </row>
    <row r="602" spans="1:8" s="251" customFormat="1">
      <c r="A602" s="250"/>
      <c r="B602" s="250"/>
      <c r="C602" s="250"/>
      <c r="D602" s="250"/>
      <c r="E602" s="250"/>
      <c r="F602" s="250"/>
      <c r="G602" s="250"/>
      <c r="H602" s="250"/>
    </row>
    <row r="603" spans="1:8" s="251" customFormat="1">
      <c r="A603" s="250"/>
      <c r="B603" s="250"/>
      <c r="C603" s="250"/>
      <c r="D603" s="250"/>
      <c r="E603" s="250"/>
      <c r="F603" s="250"/>
      <c r="G603" s="250"/>
      <c r="H603" s="250"/>
    </row>
    <row r="604" spans="1:8" s="251" customFormat="1">
      <c r="A604" s="250"/>
      <c r="B604" s="250"/>
      <c r="C604" s="250"/>
      <c r="D604" s="250"/>
      <c r="E604" s="250"/>
      <c r="F604" s="250"/>
      <c r="G604" s="250"/>
      <c r="H604" s="250"/>
    </row>
    <row r="605" spans="1:8" s="251" customFormat="1">
      <c r="A605" s="250"/>
      <c r="B605" s="250"/>
      <c r="C605" s="250"/>
      <c r="D605" s="250"/>
      <c r="E605" s="250"/>
      <c r="F605" s="250"/>
      <c r="G605" s="250"/>
      <c r="H605" s="250"/>
    </row>
    <row r="606" spans="1:8" s="251" customFormat="1">
      <c r="A606" s="250"/>
      <c r="B606" s="250"/>
      <c r="C606" s="250"/>
      <c r="D606" s="250"/>
      <c r="E606" s="250"/>
      <c r="F606" s="250"/>
      <c r="G606" s="250"/>
      <c r="H606" s="250"/>
    </row>
    <row r="607" spans="1:8" s="251" customFormat="1">
      <c r="A607" s="250"/>
      <c r="B607" s="250"/>
      <c r="C607" s="250"/>
      <c r="D607" s="250"/>
      <c r="E607" s="250"/>
      <c r="F607" s="250"/>
      <c r="G607" s="250"/>
      <c r="H607" s="250"/>
    </row>
    <row r="608" spans="1:8" s="251" customFormat="1">
      <c r="A608" s="250"/>
      <c r="B608" s="250"/>
      <c r="C608" s="250"/>
      <c r="D608" s="250"/>
      <c r="E608" s="250"/>
      <c r="F608" s="250"/>
      <c r="G608" s="250"/>
      <c r="H608" s="250"/>
    </row>
    <row r="609" spans="1:8" s="251" customFormat="1">
      <c r="A609" s="250"/>
      <c r="B609" s="250"/>
      <c r="C609" s="250"/>
      <c r="D609" s="250"/>
      <c r="E609" s="250"/>
      <c r="F609" s="250"/>
      <c r="G609" s="250"/>
      <c r="H609" s="250"/>
    </row>
    <row r="610" spans="1:8" s="251" customFormat="1">
      <c r="A610" s="250"/>
      <c r="B610" s="250"/>
      <c r="C610" s="250"/>
      <c r="D610" s="250"/>
      <c r="E610" s="250"/>
      <c r="F610" s="250"/>
      <c r="G610" s="250"/>
      <c r="H610" s="250"/>
    </row>
    <row r="611" spans="1:8" s="251" customFormat="1">
      <c r="A611" s="250"/>
      <c r="B611" s="250"/>
      <c r="C611" s="250"/>
      <c r="D611" s="250"/>
      <c r="E611" s="250"/>
      <c r="F611" s="250"/>
      <c r="G611" s="250"/>
      <c r="H611" s="250"/>
    </row>
    <row r="612" spans="1:8" s="251" customFormat="1">
      <c r="A612" s="250"/>
      <c r="B612" s="250"/>
      <c r="C612" s="250"/>
      <c r="D612" s="250"/>
      <c r="E612" s="250"/>
      <c r="F612" s="250"/>
      <c r="G612" s="250"/>
      <c r="H612" s="250"/>
    </row>
    <row r="613" spans="1:8" s="251" customFormat="1">
      <c r="A613" s="250"/>
      <c r="B613" s="250"/>
      <c r="C613" s="250"/>
      <c r="D613" s="250"/>
      <c r="E613" s="250"/>
      <c r="F613" s="250"/>
      <c r="G613" s="250"/>
      <c r="H613" s="250"/>
    </row>
    <row r="614" spans="1:8" s="251" customFormat="1">
      <c r="A614" s="250"/>
      <c r="B614" s="250"/>
      <c r="C614" s="250"/>
      <c r="D614" s="250"/>
      <c r="E614" s="250"/>
      <c r="F614" s="250"/>
      <c r="G614" s="250"/>
      <c r="H614" s="250"/>
    </row>
    <row r="615" spans="1:8" s="251" customFormat="1">
      <c r="A615" s="250"/>
      <c r="B615" s="250"/>
      <c r="C615" s="250"/>
      <c r="D615" s="250"/>
      <c r="E615" s="250"/>
      <c r="F615" s="250"/>
      <c r="G615" s="250"/>
      <c r="H615" s="250"/>
    </row>
    <row r="616" spans="1:8" s="251" customFormat="1">
      <c r="A616" s="250"/>
      <c r="B616" s="250"/>
      <c r="C616" s="250"/>
      <c r="D616" s="250"/>
      <c r="E616" s="250"/>
      <c r="F616" s="250"/>
      <c r="G616" s="250"/>
      <c r="H616" s="250"/>
    </row>
    <row r="617" spans="1:8" s="251" customFormat="1">
      <c r="A617" s="250"/>
      <c r="B617" s="250"/>
      <c r="C617" s="250"/>
      <c r="D617" s="250"/>
      <c r="E617" s="250"/>
      <c r="F617" s="250"/>
      <c r="G617" s="250"/>
      <c r="H617" s="250"/>
    </row>
    <row r="618" spans="1:8" s="251" customFormat="1">
      <c r="A618" s="250"/>
      <c r="B618" s="250"/>
      <c r="C618" s="250"/>
      <c r="D618" s="250"/>
      <c r="E618" s="250"/>
      <c r="F618" s="250"/>
      <c r="G618" s="250"/>
      <c r="H618" s="250"/>
    </row>
    <row r="619" spans="1:8" s="251" customFormat="1">
      <c r="A619" s="250"/>
      <c r="B619" s="250"/>
      <c r="C619" s="250"/>
      <c r="D619" s="250"/>
      <c r="E619" s="250"/>
      <c r="F619" s="250"/>
      <c r="G619" s="250"/>
      <c r="H619" s="250"/>
    </row>
    <row r="620" spans="1:8" s="251" customFormat="1">
      <c r="A620" s="250"/>
      <c r="B620" s="250"/>
      <c r="C620" s="250"/>
      <c r="D620" s="250"/>
      <c r="E620" s="250"/>
      <c r="F620" s="250"/>
      <c r="G620" s="250"/>
      <c r="H620" s="250"/>
    </row>
    <row r="621" spans="1:8" s="251" customFormat="1">
      <c r="A621" s="250"/>
      <c r="B621" s="250"/>
      <c r="C621" s="250"/>
      <c r="D621" s="250"/>
      <c r="E621" s="250"/>
      <c r="F621" s="250"/>
      <c r="G621" s="250"/>
      <c r="H621" s="250"/>
    </row>
    <row r="622" spans="1:8" s="251" customFormat="1">
      <c r="A622" s="250"/>
      <c r="B622" s="250"/>
      <c r="C622" s="250"/>
      <c r="D622" s="250"/>
      <c r="E622" s="250"/>
      <c r="F622" s="250"/>
      <c r="G622" s="250"/>
      <c r="H622" s="250"/>
    </row>
    <row r="623" spans="1:8" s="251" customFormat="1">
      <c r="A623" s="250"/>
      <c r="B623" s="250"/>
      <c r="C623" s="250"/>
      <c r="D623" s="250"/>
      <c r="E623" s="250"/>
      <c r="F623" s="250"/>
      <c r="G623" s="250"/>
      <c r="H623" s="250"/>
    </row>
    <row r="624" spans="1:8" s="251" customFormat="1">
      <c r="A624" s="250"/>
      <c r="B624" s="250"/>
      <c r="C624" s="250"/>
      <c r="D624" s="250"/>
      <c r="E624" s="250"/>
      <c r="F624" s="250"/>
      <c r="G624" s="250"/>
      <c r="H624" s="250"/>
    </row>
    <row r="625" spans="1:8" s="251" customFormat="1">
      <c r="A625" s="250"/>
      <c r="B625" s="250"/>
      <c r="C625" s="250"/>
      <c r="D625" s="250"/>
      <c r="E625" s="250"/>
      <c r="F625" s="250"/>
      <c r="G625" s="250"/>
      <c r="H625" s="250"/>
    </row>
    <row r="626" spans="1:8" s="251" customFormat="1">
      <c r="A626" s="250"/>
      <c r="B626" s="250"/>
      <c r="C626" s="250"/>
      <c r="D626" s="250"/>
      <c r="E626" s="250"/>
      <c r="F626" s="250"/>
      <c r="G626" s="250"/>
      <c r="H626" s="250"/>
    </row>
    <row r="627" spans="1:8" s="251" customFormat="1">
      <c r="A627" s="250"/>
      <c r="B627" s="250"/>
      <c r="C627" s="250"/>
      <c r="D627" s="250"/>
      <c r="E627" s="250"/>
      <c r="F627" s="250"/>
      <c r="G627" s="250"/>
      <c r="H627" s="250"/>
    </row>
    <row r="628" spans="1:8" s="251" customFormat="1">
      <c r="A628" s="250"/>
      <c r="B628" s="250"/>
      <c r="C628" s="250"/>
      <c r="D628" s="250"/>
      <c r="E628" s="250"/>
      <c r="F628" s="250"/>
      <c r="G628" s="250"/>
      <c r="H628" s="250"/>
    </row>
    <row r="629" spans="1:8" s="251" customFormat="1">
      <c r="A629" s="250"/>
      <c r="B629" s="250"/>
      <c r="C629" s="250"/>
      <c r="D629" s="250"/>
      <c r="E629" s="250"/>
      <c r="F629" s="250"/>
      <c r="G629" s="250"/>
      <c r="H629" s="250"/>
    </row>
    <row r="630" spans="1:8" s="251" customFormat="1">
      <c r="A630" s="250"/>
      <c r="B630" s="250"/>
      <c r="C630" s="250"/>
      <c r="D630" s="250"/>
      <c r="E630" s="250"/>
      <c r="F630" s="250"/>
      <c r="G630" s="250"/>
      <c r="H630" s="250"/>
    </row>
    <row r="631" spans="1:8" s="251" customFormat="1">
      <c r="A631" s="250"/>
      <c r="B631" s="250"/>
      <c r="C631" s="250"/>
      <c r="D631" s="250"/>
      <c r="E631" s="250"/>
      <c r="F631" s="250"/>
      <c r="G631" s="250"/>
      <c r="H631" s="250"/>
    </row>
    <row r="632" spans="1:8" s="251" customFormat="1">
      <c r="A632" s="250"/>
      <c r="B632" s="250"/>
      <c r="C632" s="250"/>
      <c r="D632" s="250"/>
      <c r="E632" s="250"/>
      <c r="F632" s="250"/>
      <c r="G632" s="250"/>
      <c r="H632" s="250"/>
    </row>
    <row r="633" spans="1:8" s="251" customFormat="1">
      <c r="A633" s="250"/>
      <c r="B633" s="250"/>
      <c r="C633" s="250"/>
      <c r="D633" s="250"/>
      <c r="E633" s="250"/>
      <c r="F633" s="250"/>
      <c r="G633" s="250"/>
      <c r="H633" s="250"/>
    </row>
    <row r="634" spans="1:8" s="251" customFormat="1">
      <c r="A634" s="250"/>
      <c r="B634" s="250"/>
      <c r="C634" s="250"/>
      <c r="D634" s="250"/>
      <c r="E634" s="250"/>
      <c r="F634" s="250"/>
      <c r="G634" s="250"/>
      <c r="H634" s="250"/>
    </row>
    <row r="635" spans="1:8" s="251" customFormat="1">
      <c r="A635" s="250"/>
      <c r="B635" s="250"/>
      <c r="C635" s="250"/>
      <c r="D635" s="250"/>
      <c r="E635" s="250"/>
      <c r="F635" s="250"/>
      <c r="G635" s="250"/>
      <c r="H635" s="250"/>
    </row>
    <row r="636" spans="1:8" s="251" customFormat="1">
      <c r="A636" s="250"/>
      <c r="B636" s="250"/>
      <c r="C636" s="250"/>
      <c r="D636" s="250"/>
      <c r="E636" s="250"/>
      <c r="F636" s="250"/>
      <c r="G636" s="250"/>
      <c r="H636" s="250"/>
    </row>
    <row r="637" spans="1:8" s="251" customFormat="1">
      <c r="A637" s="250"/>
      <c r="B637" s="250"/>
      <c r="C637" s="250"/>
      <c r="D637" s="250"/>
      <c r="E637" s="250"/>
      <c r="F637" s="250"/>
      <c r="G637" s="250"/>
      <c r="H637" s="250"/>
    </row>
    <row r="638" spans="1:8" s="251" customFormat="1">
      <c r="A638" s="250"/>
      <c r="B638" s="250"/>
      <c r="C638" s="250"/>
      <c r="D638" s="250"/>
      <c r="E638" s="250"/>
      <c r="F638" s="250"/>
      <c r="G638" s="250"/>
      <c r="H638" s="250"/>
    </row>
    <row r="639" spans="1:8" s="251" customFormat="1">
      <c r="A639" s="250"/>
      <c r="B639" s="250"/>
      <c r="C639" s="250"/>
      <c r="D639" s="250"/>
      <c r="E639" s="250"/>
      <c r="F639" s="250"/>
      <c r="G639" s="250"/>
      <c r="H639" s="250"/>
    </row>
    <row r="640" spans="1:8" s="251" customFormat="1">
      <c r="A640" s="250"/>
      <c r="B640" s="250"/>
      <c r="C640" s="250"/>
      <c r="D640" s="250"/>
      <c r="E640" s="250"/>
      <c r="F640" s="250"/>
      <c r="G640" s="250"/>
      <c r="H640" s="250"/>
    </row>
    <row r="641" spans="1:8" s="251" customFormat="1">
      <c r="A641" s="250"/>
      <c r="B641" s="250"/>
      <c r="C641" s="250"/>
      <c r="D641" s="250"/>
      <c r="E641" s="250"/>
      <c r="F641" s="250"/>
      <c r="G641" s="250"/>
      <c r="H641" s="250"/>
    </row>
    <row r="642" spans="1:8" s="251" customFormat="1">
      <c r="A642" s="250"/>
      <c r="B642" s="250"/>
      <c r="C642" s="250"/>
      <c r="D642" s="250"/>
      <c r="E642" s="250"/>
      <c r="F642" s="250"/>
      <c r="G642" s="250"/>
      <c r="H642" s="250"/>
    </row>
    <row r="643" spans="1:8" s="251" customFormat="1">
      <c r="A643" s="250"/>
      <c r="B643" s="250"/>
      <c r="C643" s="250"/>
      <c r="D643" s="250"/>
      <c r="E643" s="250"/>
      <c r="F643" s="250"/>
      <c r="G643" s="250"/>
      <c r="H643" s="250"/>
    </row>
    <row r="644" spans="1:8" s="251" customFormat="1">
      <c r="A644" s="250"/>
      <c r="B644" s="250"/>
      <c r="C644" s="250"/>
      <c r="D644" s="250"/>
      <c r="E644" s="250"/>
      <c r="F644" s="250"/>
      <c r="G644" s="250"/>
      <c r="H644" s="250"/>
    </row>
    <row r="645" spans="1:8" s="251" customFormat="1">
      <c r="A645" s="250"/>
      <c r="B645" s="250"/>
      <c r="C645" s="250"/>
      <c r="D645" s="250"/>
      <c r="E645" s="250"/>
      <c r="F645" s="250"/>
      <c r="G645" s="250"/>
      <c r="H645" s="250"/>
    </row>
    <row r="646" spans="1:8" s="251" customFormat="1">
      <c r="A646" s="250"/>
      <c r="B646" s="250"/>
      <c r="C646" s="250"/>
      <c r="D646" s="250"/>
      <c r="E646" s="250"/>
      <c r="F646" s="250"/>
      <c r="G646" s="250"/>
      <c r="H646" s="250"/>
    </row>
    <row r="647" spans="1:8" s="251" customFormat="1">
      <c r="A647" s="250"/>
      <c r="B647" s="250"/>
      <c r="C647" s="250"/>
      <c r="D647" s="250"/>
      <c r="E647" s="250"/>
      <c r="F647" s="250"/>
      <c r="G647" s="250"/>
      <c r="H647" s="250"/>
    </row>
    <row r="648" spans="1:8" s="251" customFormat="1">
      <c r="A648" s="250"/>
      <c r="B648" s="250"/>
      <c r="C648" s="250"/>
      <c r="D648" s="250"/>
      <c r="E648" s="250"/>
      <c r="F648" s="250"/>
      <c r="G648" s="250"/>
      <c r="H648" s="250"/>
    </row>
    <row r="649" spans="1:8" s="251" customFormat="1">
      <c r="A649" s="250"/>
      <c r="B649" s="250"/>
      <c r="C649" s="250"/>
      <c r="D649" s="250"/>
      <c r="E649" s="250"/>
      <c r="F649" s="250"/>
      <c r="G649" s="250"/>
      <c r="H649" s="250"/>
    </row>
    <row r="650" spans="1:8" s="251" customFormat="1">
      <c r="A650" s="250"/>
      <c r="B650" s="250"/>
      <c r="C650" s="250"/>
      <c r="D650" s="250"/>
      <c r="E650" s="250"/>
      <c r="F650" s="250"/>
      <c r="G650" s="250"/>
      <c r="H650" s="250"/>
    </row>
    <row r="651" spans="1:8" s="251" customFormat="1">
      <c r="A651" s="250"/>
      <c r="B651" s="250"/>
      <c r="C651" s="250"/>
      <c r="D651" s="250"/>
      <c r="E651" s="250"/>
      <c r="F651" s="250"/>
      <c r="G651" s="250"/>
      <c r="H651" s="250"/>
    </row>
    <row r="652" spans="1:8" s="251" customFormat="1">
      <c r="A652" s="250"/>
      <c r="B652" s="250"/>
      <c r="C652" s="250"/>
      <c r="D652" s="250"/>
      <c r="E652" s="250"/>
      <c r="F652" s="250"/>
      <c r="G652" s="250"/>
      <c r="H652" s="250"/>
    </row>
    <row r="653" spans="1:8" s="251" customFormat="1">
      <c r="A653" s="250"/>
      <c r="B653" s="250"/>
      <c r="C653" s="250"/>
      <c r="D653" s="250"/>
      <c r="E653" s="250"/>
      <c r="F653" s="250"/>
      <c r="G653" s="250"/>
      <c r="H653" s="250"/>
    </row>
    <row r="654" spans="1:8" s="251" customFormat="1">
      <c r="A654" s="250"/>
      <c r="B654" s="250"/>
      <c r="C654" s="250"/>
      <c r="D654" s="250"/>
      <c r="E654" s="250"/>
      <c r="F654" s="250"/>
      <c r="G654" s="250"/>
      <c r="H654" s="250"/>
    </row>
    <row r="655" spans="1:8" s="251" customFormat="1">
      <c r="A655" s="250"/>
      <c r="B655" s="250"/>
      <c r="C655" s="250"/>
      <c r="D655" s="250"/>
      <c r="E655" s="250"/>
      <c r="F655" s="250"/>
      <c r="G655" s="250"/>
      <c r="H655" s="250"/>
    </row>
    <row r="656" spans="1:8" s="251" customFormat="1">
      <c r="A656" s="250"/>
      <c r="B656" s="250"/>
      <c r="C656" s="250"/>
      <c r="D656" s="250"/>
      <c r="E656" s="250"/>
      <c r="F656" s="250"/>
      <c r="G656" s="250"/>
      <c r="H656" s="250"/>
    </row>
    <row r="657" spans="1:8" s="251" customFormat="1">
      <c r="A657" s="250"/>
      <c r="B657" s="250"/>
      <c r="C657" s="250"/>
      <c r="D657" s="250"/>
      <c r="E657" s="250"/>
      <c r="F657" s="250"/>
      <c r="G657" s="250"/>
      <c r="H657" s="250"/>
    </row>
    <row r="658" spans="1:8" s="251" customFormat="1">
      <c r="A658" s="250"/>
      <c r="B658" s="250"/>
      <c r="C658" s="250"/>
      <c r="D658" s="250"/>
      <c r="E658" s="250"/>
      <c r="F658" s="250"/>
      <c r="G658" s="250"/>
      <c r="H658" s="250"/>
    </row>
    <row r="659" spans="1:8" s="251" customFormat="1">
      <c r="A659" s="250"/>
      <c r="B659" s="250"/>
      <c r="C659" s="250"/>
      <c r="D659" s="250"/>
      <c r="E659" s="250"/>
      <c r="F659" s="250"/>
      <c r="G659" s="250"/>
      <c r="H659" s="250"/>
    </row>
    <row r="660" spans="1:8" s="251" customFormat="1">
      <c r="A660" s="250"/>
      <c r="B660" s="250"/>
      <c r="C660" s="250"/>
      <c r="D660" s="250"/>
      <c r="E660" s="250"/>
      <c r="F660" s="250"/>
      <c r="G660" s="250"/>
      <c r="H660" s="250"/>
    </row>
    <row r="661" spans="1:8" s="251" customFormat="1">
      <c r="A661" s="250"/>
      <c r="B661" s="250"/>
      <c r="C661" s="250"/>
      <c r="D661" s="250"/>
      <c r="E661" s="250"/>
      <c r="F661" s="250"/>
      <c r="G661" s="250"/>
      <c r="H661" s="250"/>
    </row>
    <row r="662" spans="1:8" s="251" customFormat="1">
      <c r="A662" s="250"/>
      <c r="B662" s="250"/>
      <c r="C662" s="250"/>
      <c r="D662" s="250"/>
      <c r="E662" s="250"/>
      <c r="F662" s="250"/>
      <c r="G662" s="250"/>
      <c r="H662" s="250"/>
    </row>
    <row r="663" spans="1:8" s="251" customFormat="1">
      <c r="A663" s="250"/>
      <c r="B663" s="250"/>
      <c r="C663" s="250"/>
      <c r="D663" s="250"/>
      <c r="E663" s="250"/>
      <c r="F663" s="250"/>
      <c r="G663" s="250"/>
      <c r="H663" s="250"/>
    </row>
    <row r="664" spans="1:8" s="251" customFormat="1">
      <c r="A664" s="250"/>
      <c r="B664" s="250"/>
      <c r="C664" s="250"/>
      <c r="D664" s="250"/>
      <c r="E664" s="250"/>
      <c r="F664" s="250"/>
      <c r="G664" s="250"/>
      <c r="H664" s="250"/>
    </row>
    <row r="665" spans="1:8" s="251" customFormat="1">
      <c r="A665" s="250"/>
      <c r="B665" s="250"/>
      <c r="C665" s="250"/>
      <c r="D665" s="250"/>
      <c r="E665" s="250"/>
      <c r="F665" s="250"/>
      <c r="G665" s="250"/>
      <c r="H665" s="250"/>
    </row>
    <row r="666" spans="1:8" s="251" customFormat="1">
      <c r="A666" s="250"/>
      <c r="B666" s="250"/>
      <c r="C666" s="250"/>
      <c r="D666" s="250"/>
      <c r="E666" s="250"/>
      <c r="F666" s="250"/>
      <c r="G666" s="250"/>
      <c r="H666" s="250"/>
    </row>
    <row r="667" spans="1:8" s="251" customFormat="1">
      <c r="A667" s="250"/>
      <c r="B667" s="250"/>
      <c r="C667" s="250"/>
      <c r="D667" s="250"/>
      <c r="E667" s="250"/>
      <c r="F667" s="250"/>
      <c r="G667" s="250"/>
      <c r="H667" s="250"/>
    </row>
    <row r="668" spans="1:8" s="251" customFormat="1">
      <c r="A668" s="250"/>
      <c r="B668" s="250"/>
      <c r="C668" s="250"/>
      <c r="D668" s="250"/>
      <c r="E668" s="250"/>
      <c r="F668" s="250"/>
      <c r="G668" s="250"/>
      <c r="H668" s="250"/>
    </row>
    <row r="669" spans="1:8" s="251" customFormat="1">
      <c r="A669" s="250"/>
      <c r="B669" s="250"/>
      <c r="C669" s="250"/>
      <c r="D669" s="250"/>
      <c r="E669" s="250"/>
      <c r="F669" s="250"/>
      <c r="G669" s="250"/>
      <c r="H669" s="250"/>
    </row>
    <row r="670" spans="1:8" s="251" customFormat="1">
      <c r="A670" s="250"/>
      <c r="B670" s="250"/>
      <c r="C670" s="250"/>
      <c r="D670" s="250"/>
      <c r="E670" s="250"/>
      <c r="F670" s="250"/>
      <c r="G670" s="250"/>
      <c r="H670" s="250"/>
    </row>
    <row r="671" spans="1:8" s="251" customFormat="1">
      <c r="A671" s="250"/>
      <c r="B671" s="250"/>
      <c r="C671" s="250"/>
      <c r="D671" s="250"/>
      <c r="E671" s="250"/>
      <c r="F671" s="250"/>
      <c r="G671" s="250"/>
      <c r="H671" s="250"/>
    </row>
    <row r="672" spans="1:8" s="251" customFormat="1">
      <c r="A672" s="250"/>
      <c r="B672" s="250"/>
      <c r="C672" s="250"/>
      <c r="D672" s="250"/>
      <c r="E672" s="250"/>
      <c r="F672" s="250"/>
      <c r="G672" s="250"/>
      <c r="H672" s="250"/>
    </row>
    <row r="673" spans="1:8" s="251" customFormat="1">
      <c r="A673" s="250"/>
      <c r="B673" s="250"/>
      <c r="C673" s="250"/>
      <c r="D673" s="250"/>
      <c r="E673" s="250"/>
      <c r="F673" s="250"/>
      <c r="G673" s="250"/>
      <c r="H673" s="250"/>
    </row>
    <row r="674" spans="1:8" s="251" customFormat="1">
      <c r="A674" s="250"/>
      <c r="B674" s="250"/>
      <c r="C674" s="250"/>
      <c r="D674" s="250"/>
      <c r="E674" s="250"/>
      <c r="F674" s="250"/>
      <c r="G674" s="250"/>
      <c r="H674" s="250"/>
    </row>
    <row r="675" spans="1:8" s="251" customFormat="1">
      <c r="A675" s="250"/>
      <c r="B675" s="250"/>
      <c r="C675" s="250"/>
      <c r="D675" s="250"/>
      <c r="E675" s="250"/>
      <c r="F675" s="250"/>
      <c r="G675" s="250"/>
      <c r="H675" s="250"/>
    </row>
    <row r="676" spans="1:8" s="251" customFormat="1">
      <c r="A676" s="250"/>
      <c r="B676" s="250"/>
      <c r="C676" s="250"/>
      <c r="D676" s="250"/>
      <c r="E676" s="250"/>
      <c r="F676" s="250"/>
      <c r="G676" s="250"/>
      <c r="H676" s="250"/>
    </row>
    <row r="677" spans="1:8" s="251" customFormat="1">
      <c r="A677" s="250"/>
      <c r="B677" s="250"/>
      <c r="C677" s="250"/>
      <c r="D677" s="250"/>
      <c r="E677" s="250"/>
      <c r="F677" s="250"/>
      <c r="G677" s="250"/>
      <c r="H677" s="250"/>
    </row>
    <row r="678" spans="1:8" s="251" customFormat="1">
      <c r="A678" s="250"/>
      <c r="B678" s="250"/>
      <c r="C678" s="250"/>
      <c r="D678" s="250"/>
      <c r="E678" s="250"/>
      <c r="F678" s="250"/>
      <c r="G678" s="250"/>
      <c r="H678" s="250"/>
    </row>
    <row r="679" spans="1:8" s="251" customFormat="1">
      <c r="A679" s="250"/>
      <c r="B679" s="250"/>
      <c r="C679" s="250"/>
      <c r="D679" s="250"/>
      <c r="E679" s="250"/>
      <c r="F679" s="250"/>
      <c r="G679" s="250"/>
      <c r="H679" s="250"/>
    </row>
    <row r="680" spans="1:8" s="251" customFormat="1">
      <c r="A680" s="250"/>
      <c r="B680" s="250"/>
      <c r="C680" s="250"/>
      <c r="D680" s="250"/>
      <c r="E680" s="250"/>
      <c r="F680" s="250"/>
      <c r="G680" s="250"/>
      <c r="H680" s="250"/>
    </row>
    <row r="681" spans="1:8" s="251" customFormat="1">
      <c r="A681" s="250"/>
      <c r="B681" s="250"/>
      <c r="C681" s="250"/>
      <c r="D681" s="250"/>
      <c r="E681" s="250"/>
      <c r="F681" s="250"/>
      <c r="G681" s="250"/>
      <c r="H681" s="250"/>
    </row>
    <row r="682" spans="1:8" s="251" customFormat="1">
      <c r="A682" s="250"/>
      <c r="B682" s="250"/>
      <c r="C682" s="250"/>
      <c r="D682" s="250"/>
      <c r="E682" s="250"/>
      <c r="F682" s="250"/>
      <c r="G682" s="250"/>
      <c r="H682" s="250"/>
    </row>
    <row r="683" spans="1:8" s="251" customFormat="1">
      <c r="A683" s="250"/>
      <c r="B683" s="250"/>
      <c r="C683" s="250"/>
      <c r="D683" s="250"/>
      <c r="E683" s="250"/>
      <c r="F683" s="250"/>
      <c r="G683" s="250"/>
      <c r="H683" s="250"/>
    </row>
    <row r="684" spans="1:8" s="251" customFormat="1">
      <c r="A684" s="250"/>
      <c r="B684" s="250"/>
      <c r="C684" s="250"/>
      <c r="D684" s="250"/>
      <c r="E684" s="250"/>
      <c r="F684" s="250"/>
      <c r="G684" s="250"/>
      <c r="H684" s="250"/>
    </row>
    <row r="685" spans="1:8" s="251" customFormat="1">
      <c r="A685" s="250"/>
      <c r="B685" s="250"/>
      <c r="C685" s="250"/>
      <c r="D685" s="250"/>
      <c r="E685" s="250"/>
      <c r="F685" s="250"/>
      <c r="G685" s="250"/>
      <c r="H685" s="250"/>
    </row>
    <row r="686" spans="1:8" s="251" customFormat="1">
      <c r="A686" s="250"/>
      <c r="B686" s="250"/>
      <c r="C686" s="250"/>
      <c r="D686" s="250"/>
      <c r="E686" s="250"/>
      <c r="F686" s="250"/>
      <c r="G686" s="250"/>
      <c r="H686" s="250"/>
    </row>
    <row r="687" spans="1:8" s="251" customFormat="1">
      <c r="A687" s="250"/>
      <c r="B687" s="250"/>
      <c r="C687" s="250"/>
      <c r="D687" s="250"/>
      <c r="E687" s="250"/>
      <c r="F687" s="250"/>
      <c r="G687" s="250"/>
      <c r="H687" s="250"/>
    </row>
    <row r="688" spans="1:8" s="251" customFormat="1">
      <c r="A688" s="250"/>
      <c r="B688" s="250"/>
      <c r="C688" s="250"/>
      <c r="D688" s="250"/>
      <c r="E688" s="250"/>
      <c r="F688" s="250"/>
      <c r="G688" s="250"/>
      <c r="H688" s="250"/>
    </row>
    <row r="689" spans="1:8" s="251" customFormat="1">
      <c r="A689" s="250"/>
      <c r="B689" s="250"/>
      <c r="C689" s="250"/>
      <c r="D689" s="250"/>
      <c r="E689" s="250"/>
      <c r="F689" s="250"/>
      <c r="G689" s="250"/>
      <c r="H689" s="250"/>
    </row>
    <row r="690" spans="1:8" s="251" customFormat="1">
      <c r="A690" s="250"/>
      <c r="B690" s="250"/>
      <c r="C690" s="250"/>
      <c r="D690" s="250"/>
      <c r="E690" s="250"/>
      <c r="F690" s="250"/>
      <c r="G690" s="250"/>
      <c r="H690" s="250"/>
    </row>
    <row r="691" spans="1:8" s="251" customFormat="1">
      <c r="A691" s="250"/>
      <c r="B691" s="250"/>
      <c r="C691" s="250"/>
      <c r="D691" s="250"/>
      <c r="E691" s="250"/>
      <c r="F691" s="250"/>
      <c r="G691" s="250"/>
      <c r="H691" s="250"/>
    </row>
    <row r="692" spans="1:8" s="251" customFormat="1">
      <c r="A692" s="250"/>
      <c r="B692" s="250"/>
      <c r="C692" s="250"/>
      <c r="D692" s="250"/>
      <c r="E692" s="250"/>
      <c r="F692" s="250"/>
      <c r="G692" s="250"/>
      <c r="H692" s="250"/>
    </row>
    <row r="693" spans="1:8" s="251" customFormat="1">
      <c r="A693" s="250"/>
      <c r="B693" s="250"/>
      <c r="C693" s="250"/>
      <c r="D693" s="250"/>
      <c r="E693" s="250"/>
      <c r="F693" s="250"/>
      <c r="G693" s="250"/>
      <c r="H693" s="250"/>
    </row>
    <row r="694" spans="1:8" s="251" customFormat="1">
      <c r="A694" s="250"/>
      <c r="B694" s="250"/>
      <c r="C694" s="250"/>
      <c r="D694" s="250"/>
      <c r="E694" s="250"/>
      <c r="F694" s="250"/>
      <c r="G694" s="250"/>
      <c r="H694" s="250"/>
    </row>
    <row r="695" spans="1:8" s="251" customFormat="1">
      <c r="A695" s="250"/>
      <c r="B695" s="250"/>
      <c r="C695" s="250"/>
      <c r="D695" s="250"/>
      <c r="E695" s="250"/>
      <c r="F695" s="250"/>
      <c r="G695" s="250"/>
      <c r="H695" s="250"/>
    </row>
    <row r="696" spans="1:8" s="251" customFormat="1">
      <c r="A696" s="250"/>
      <c r="B696" s="250"/>
      <c r="C696" s="250"/>
      <c r="D696" s="250"/>
      <c r="E696" s="250"/>
      <c r="F696" s="250"/>
      <c r="G696" s="250"/>
      <c r="H696" s="250"/>
    </row>
    <row r="697" spans="1:8" s="251" customFormat="1">
      <c r="A697" s="250"/>
      <c r="B697" s="250"/>
      <c r="C697" s="250"/>
      <c r="D697" s="250"/>
      <c r="E697" s="250"/>
      <c r="F697" s="250"/>
      <c r="G697" s="250"/>
      <c r="H697" s="250"/>
    </row>
    <row r="698" spans="1:8" s="251" customFormat="1">
      <c r="A698" s="250"/>
      <c r="B698" s="250"/>
      <c r="C698" s="250"/>
      <c r="D698" s="250"/>
      <c r="E698" s="250"/>
      <c r="F698" s="250"/>
      <c r="G698" s="250"/>
      <c r="H698" s="250"/>
    </row>
    <row r="699" spans="1:8" s="251" customFormat="1">
      <c r="A699" s="250"/>
      <c r="B699" s="250"/>
      <c r="C699" s="250"/>
      <c r="D699" s="250"/>
      <c r="E699" s="250"/>
      <c r="F699" s="250"/>
      <c r="G699" s="250"/>
      <c r="H699" s="250"/>
    </row>
    <row r="700" spans="1:8" s="251" customFormat="1">
      <c r="A700" s="250"/>
      <c r="B700" s="250"/>
      <c r="C700" s="250"/>
      <c r="D700" s="250"/>
      <c r="E700" s="250"/>
      <c r="F700" s="250"/>
      <c r="G700" s="250"/>
      <c r="H700" s="250"/>
    </row>
    <row r="701" spans="1:8" s="251" customFormat="1">
      <c r="A701" s="250"/>
      <c r="B701" s="250"/>
      <c r="C701" s="250"/>
      <c r="D701" s="250"/>
      <c r="E701" s="250"/>
      <c r="F701" s="250"/>
      <c r="G701" s="250"/>
      <c r="H701" s="250"/>
    </row>
    <row r="702" spans="1:8" s="251" customFormat="1">
      <c r="A702" s="250"/>
      <c r="B702" s="250"/>
      <c r="C702" s="250"/>
      <c r="D702" s="250"/>
      <c r="E702" s="250"/>
      <c r="F702" s="250"/>
      <c r="G702" s="250"/>
      <c r="H702" s="250"/>
    </row>
    <row r="703" spans="1:8" s="251" customFormat="1">
      <c r="A703" s="250"/>
      <c r="B703" s="250"/>
      <c r="C703" s="250"/>
      <c r="D703" s="250"/>
      <c r="E703" s="250"/>
      <c r="F703" s="250"/>
      <c r="G703" s="250"/>
      <c r="H703" s="250"/>
    </row>
    <row r="704" spans="1:8" s="251" customFormat="1">
      <c r="A704" s="250"/>
      <c r="B704" s="250"/>
      <c r="C704" s="250"/>
      <c r="D704" s="250"/>
      <c r="E704" s="250"/>
      <c r="F704" s="250"/>
      <c r="G704" s="250"/>
      <c r="H704" s="250"/>
    </row>
    <row r="705" spans="1:8" s="251" customFormat="1">
      <c r="A705" s="250"/>
      <c r="B705" s="250"/>
      <c r="C705" s="250"/>
      <c r="D705" s="250"/>
      <c r="E705" s="250"/>
      <c r="F705" s="250"/>
      <c r="G705" s="250"/>
      <c r="H705" s="250"/>
    </row>
    <row r="706" spans="1:8" s="251" customFormat="1">
      <c r="A706" s="250"/>
      <c r="B706" s="250"/>
      <c r="C706" s="250"/>
      <c r="D706" s="250"/>
      <c r="E706" s="250"/>
      <c r="F706" s="250"/>
      <c r="G706" s="250"/>
      <c r="H706" s="250"/>
    </row>
    <row r="707" spans="1:8" s="251" customFormat="1">
      <c r="A707" s="250"/>
      <c r="B707" s="250"/>
      <c r="C707" s="250"/>
      <c r="D707" s="250"/>
      <c r="E707" s="250"/>
      <c r="F707" s="250"/>
      <c r="G707" s="250"/>
      <c r="H707" s="250"/>
    </row>
    <row r="708" spans="1:8" s="251" customFormat="1">
      <c r="A708" s="250"/>
      <c r="B708" s="250"/>
      <c r="C708" s="250"/>
      <c r="D708" s="250"/>
      <c r="E708" s="250"/>
      <c r="F708" s="250"/>
      <c r="G708" s="250"/>
      <c r="H708" s="250"/>
    </row>
    <row r="709" spans="1:8" s="251" customFormat="1">
      <c r="A709" s="250"/>
      <c r="B709" s="250"/>
      <c r="C709" s="250"/>
      <c r="D709" s="250"/>
      <c r="E709" s="250"/>
      <c r="F709" s="250"/>
      <c r="G709" s="250"/>
      <c r="H709" s="250"/>
    </row>
    <row r="710" spans="1:8" s="251" customFormat="1">
      <c r="A710" s="250"/>
      <c r="B710" s="250"/>
      <c r="C710" s="250"/>
      <c r="D710" s="250"/>
      <c r="E710" s="250"/>
      <c r="F710" s="250"/>
      <c r="G710" s="250"/>
      <c r="H710" s="250"/>
    </row>
    <row r="711" spans="1:8" s="251" customFormat="1">
      <c r="A711" s="250"/>
      <c r="B711" s="250"/>
      <c r="C711" s="250"/>
      <c r="D711" s="250"/>
      <c r="E711" s="250"/>
      <c r="F711" s="250"/>
      <c r="G711" s="250"/>
      <c r="H711" s="250"/>
    </row>
    <row r="712" spans="1:8" s="251" customFormat="1">
      <c r="A712" s="250"/>
      <c r="B712" s="250"/>
      <c r="C712" s="250"/>
      <c r="D712" s="250"/>
      <c r="E712" s="250"/>
      <c r="F712" s="250"/>
      <c r="G712" s="250"/>
      <c r="H712" s="250"/>
    </row>
    <row r="713" spans="1:8" s="251" customFormat="1">
      <c r="A713" s="250"/>
      <c r="B713" s="250"/>
      <c r="C713" s="250"/>
      <c r="D713" s="250"/>
      <c r="E713" s="250"/>
      <c r="F713" s="250"/>
      <c r="G713" s="250"/>
      <c r="H713" s="250"/>
    </row>
    <row r="714" spans="1:8" s="251" customFormat="1">
      <c r="A714" s="250"/>
      <c r="B714" s="250"/>
      <c r="C714" s="250"/>
      <c r="D714" s="250"/>
      <c r="E714" s="250"/>
      <c r="F714" s="250"/>
      <c r="G714" s="250"/>
      <c r="H714" s="250"/>
    </row>
    <row r="715" spans="1:8" s="251" customFormat="1">
      <c r="A715" s="250"/>
      <c r="B715" s="250"/>
      <c r="C715" s="250"/>
      <c r="D715" s="250"/>
      <c r="E715" s="250"/>
      <c r="F715" s="250"/>
      <c r="G715" s="250"/>
      <c r="H715" s="250"/>
    </row>
    <row r="716" spans="1:8" s="251" customFormat="1">
      <c r="A716" s="250"/>
      <c r="B716" s="250"/>
      <c r="C716" s="250"/>
      <c r="D716" s="250"/>
      <c r="E716" s="250"/>
      <c r="F716" s="250"/>
      <c r="G716" s="250"/>
      <c r="H716" s="250"/>
    </row>
    <row r="717" spans="1:8" s="251" customFormat="1">
      <c r="A717" s="250"/>
      <c r="B717" s="250"/>
      <c r="C717" s="250"/>
      <c r="D717" s="250"/>
      <c r="E717" s="250"/>
      <c r="F717" s="250"/>
      <c r="G717" s="250"/>
      <c r="H717" s="250"/>
    </row>
    <row r="718" spans="1:8" s="251" customFormat="1">
      <c r="A718" s="250"/>
      <c r="B718" s="250"/>
      <c r="C718" s="250"/>
      <c r="D718" s="250"/>
      <c r="E718" s="250"/>
      <c r="F718" s="250"/>
      <c r="G718" s="250"/>
      <c r="H718" s="250"/>
    </row>
    <row r="719" spans="1:8" s="251" customFormat="1">
      <c r="A719" s="250"/>
      <c r="B719" s="250"/>
      <c r="C719" s="250"/>
      <c r="D719" s="250"/>
      <c r="E719" s="250"/>
      <c r="F719" s="250"/>
      <c r="G719" s="250"/>
      <c r="H719" s="250"/>
    </row>
    <row r="720" spans="1:8" s="251" customFormat="1">
      <c r="A720" s="250"/>
      <c r="B720" s="250"/>
      <c r="C720" s="250"/>
      <c r="D720" s="250"/>
      <c r="E720" s="250"/>
      <c r="F720" s="250"/>
      <c r="G720" s="250"/>
      <c r="H720" s="250"/>
    </row>
    <row r="721" spans="1:8" s="251" customFormat="1">
      <c r="A721" s="250"/>
      <c r="B721" s="250"/>
      <c r="C721" s="250"/>
      <c r="D721" s="250"/>
      <c r="E721" s="250"/>
      <c r="F721" s="250"/>
      <c r="G721" s="250"/>
      <c r="H721" s="250"/>
    </row>
    <row r="722" spans="1:8" s="251" customFormat="1">
      <c r="A722" s="250"/>
      <c r="B722" s="250"/>
      <c r="C722" s="250"/>
      <c r="D722" s="250"/>
      <c r="E722" s="250"/>
      <c r="F722" s="250"/>
      <c r="G722" s="250"/>
      <c r="H722" s="250"/>
    </row>
    <row r="723" spans="1:8" s="251" customFormat="1">
      <c r="A723" s="250"/>
      <c r="B723" s="250"/>
      <c r="C723" s="250"/>
      <c r="D723" s="250"/>
      <c r="E723" s="250"/>
      <c r="F723" s="250"/>
      <c r="G723" s="250"/>
      <c r="H723" s="250"/>
    </row>
    <row r="724" spans="1:8" s="251" customFormat="1">
      <c r="A724" s="250"/>
      <c r="B724" s="250"/>
      <c r="C724" s="250"/>
      <c r="D724" s="250"/>
      <c r="E724" s="250"/>
      <c r="F724" s="250"/>
      <c r="G724" s="250"/>
      <c r="H724" s="250"/>
    </row>
    <row r="725" spans="1:8" s="251" customFormat="1">
      <c r="A725" s="250"/>
      <c r="B725" s="250"/>
      <c r="C725" s="250"/>
      <c r="D725" s="250"/>
      <c r="E725" s="250"/>
      <c r="F725" s="250"/>
      <c r="G725" s="250"/>
      <c r="H725" s="250"/>
    </row>
    <row r="726" spans="1:8" s="251" customFormat="1">
      <c r="A726" s="250"/>
      <c r="B726" s="250"/>
      <c r="C726" s="250"/>
      <c r="D726" s="250"/>
      <c r="E726" s="250"/>
      <c r="F726" s="250"/>
      <c r="G726" s="250"/>
      <c r="H726" s="250"/>
    </row>
    <row r="727" spans="1:8" s="251" customFormat="1">
      <c r="A727" s="250"/>
      <c r="B727" s="250"/>
      <c r="C727" s="250"/>
      <c r="D727" s="250"/>
      <c r="E727" s="250"/>
      <c r="F727" s="250"/>
      <c r="G727" s="250"/>
      <c r="H727" s="250"/>
    </row>
    <row r="728" spans="1:8" s="251" customFormat="1">
      <c r="A728" s="250"/>
      <c r="B728" s="250"/>
      <c r="C728" s="250"/>
      <c r="D728" s="250"/>
      <c r="E728" s="250"/>
      <c r="F728" s="250"/>
      <c r="G728" s="250"/>
      <c r="H728" s="250"/>
    </row>
    <row r="729" spans="1:8" s="251" customFormat="1">
      <c r="A729" s="250"/>
      <c r="B729" s="250"/>
      <c r="C729" s="250"/>
      <c r="D729" s="250"/>
      <c r="E729" s="250"/>
      <c r="F729" s="250"/>
      <c r="G729" s="250"/>
      <c r="H729" s="250"/>
    </row>
    <row r="730" spans="1:8" s="251" customFormat="1">
      <c r="A730" s="250"/>
      <c r="B730" s="250"/>
      <c r="C730" s="250"/>
      <c r="D730" s="250"/>
      <c r="E730" s="250"/>
      <c r="F730" s="250"/>
      <c r="G730" s="250"/>
      <c r="H730" s="250"/>
    </row>
    <row r="731" spans="1:8" s="251" customFormat="1">
      <c r="A731" s="250"/>
      <c r="B731" s="250"/>
      <c r="C731" s="250"/>
      <c r="D731" s="250"/>
      <c r="E731" s="250"/>
      <c r="F731" s="250"/>
      <c r="G731" s="250"/>
      <c r="H731" s="250"/>
    </row>
    <row r="732" spans="1:8" s="251" customFormat="1">
      <c r="A732" s="250"/>
      <c r="B732" s="250"/>
      <c r="C732" s="250"/>
      <c r="D732" s="250"/>
      <c r="E732" s="250"/>
      <c r="F732" s="250"/>
      <c r="G732" s="250"/>
      <c r="H732" s="250"/>
    </row>
    <row r="733" spans="1:8" s="251" customFormat="1">
      <c r="A733" s="250"/>
      <c r="B733" s="250"/>
      <c r="C733" s="250"/>
      <c r="D733" s="250"/>
      <c r="E733" s="250"/>
      <c r="F733" s="250"/>
      <c r="G733" s="250"/>
      <c r="H733" s="250"/>
    </row>
    <row r="734" spans="1:8" s="251" customFormat="1">
      <c r="A734" s="250"/>
      <c r="B734" s="250"/>
      <c r="C734" s="250"/>
      <c r="D734" s="250"/>
      <c r="E734" s="250"/>
      <c r="F734" s="250"/>
      <c r="G734" s="250"/>
      <c r="H734" s="250"/>
    </row>
    <row r="735" spans="1:8" s="251" customFormat="1">
      <c r="A735" s="250"/>
      <c r="B735" s="250"/>
      <c r="C735" s="250"/>
      <c r="D735" s="250"/>
      <c r="E735" s="250"/>
      <c r="F735" s="250"/>
      <c r="G735" s="250"/>
      <c r="H735" s="250"/>
    </row>
    <row r="736" spans="1:8" s="251" customFormat="1">
      <c r="A736" s="250"/>
      <c r="B736" s="250"/>
      <c r="C736" s="250"/>
      <c r="D736" s="250"/>
      <c r="E736" s="250"/>
      <c r="F736" s="250"/>
      <c r="G736" s="250"/>
      <c r="H736" s="250"/>
    </row>
    <row r="737" spans="1:8" s="251" customFormat="1">
      <c r="A737" s="250"/>
      <c r="B737" s="250"/>
      <c r="C737" s="250"/>
      <c r="D737" s="250"/>
      <c r="E737" s="250"/>
      <c r="F737" s="250"/>
      <c r="G737" s="250"/>
      <c r="H737" s="250"/>
    </row>
    <row r="738" spans="1:8" s="251" customFormat="1">
      <c r="A738" s="250"/>
      <c r="B738" s="250"/>
      <c r="C738" s="250"/>
      <c r="D738" s="250"/>
      <c r="E738" s="250"/>
      <c r="F738" s="250"/>
      <c r="G738" s="250"/>
      <c r="H738" s="250"/>
    </row>
    <row r="739" spans="1:8" s="251" customFormat="1">
      <c r="A739" s="250"/>
      <c r="B739" s="250"/>
      <c r="C739" s="250"/>
      <c r="D739" s="250"/>
      <c r="E739" s="250"/>
      <c r="F739" s="250"/>
      <c r="G739" s="250"/>
      <c r="H739" s="250"/>
    </row>
    <row r="740" spans="1:8" s="251" customFormat="1">
      <c r="A740" s="250"/>
      <c r="B740" s="250"/>
      <c r="C740" s="250"/>
      <c r="D740" s="250"/>
      <c r="E740" s="250"/>
      <c r="F740" s="250"/>
      <c r="G740" s="250"/>
      <c r="H740" s="250"/>
    </row>
    <row r="741" spans="1:8" s="251" customFormat="1">
      <c r="A741" s="250"/>
      <c r="B741" s="250"/>
      <c r="C741" s="250"/>
      <c r="D741" s="250"/>
      <c r="E741" s="250"/>
      <c r="F741" s="250"/>
      <c r="G741" s="250"/>
      <c r="H741" s="250"/>
    </row>
    <row r="742" spans="1:8" s="251" customFormat="1">
      <c r="A742" s="250"/>
      <c r="B742" s="250"/>
      <c r="C742" s="250"/>
      <c r="D742" s="250"/>
      <c r="E742" s="250"/>
      <c r="F742" s="250"/>
      <c r="G742" s="250"/>
      <c r="H742" s="250"/>
    </row>
    <row r="743" spans="1:8" s="251" customFormat="1">
      <c r="A743" s="250"/>
      <c r="B743" s="250"/>
      <c r="C743" s="250"/>
      <c r="D743" s="250"/>
      <c r="E743" s="250"/>
      <c r="F743" s="250"/>
      <c r="G743" s="250"/>
      <c r="H743" s="250"/>
    </row>
    <row r="744" spans="1:8" s="251" customFormat="1">
      <c r="A744" s="250"/>
      <c r="B744" s="250"/>
      <c r="C744" s="250"/>
      <c r="D744" s="250"/>
      <c r="E744" s="250"/>
      <c r="F744" s="250"/>
      <c r="G744" s="250"/>
      <c r="H744" s="250"/>
    </row>
    <row r="745" spans="1:8" s="251" customFormat="1">
      <c r="A745" s="250"/>
      <c r="B745" s="250"/>
      <c r="C745" s="250"/>
      <c r="D745" s="250"/>
      <c r="E745" s="250"/>
      <c r="F745" s="250"/>
      <c r="G745" s="250"/>
      <c r="H745" s="250"/>
    </row>
    <row r="746" spans="1:8" s="251" customFormat="1">
      <c r="A746" s="250"/>
      <c r="B746" s="250"/>
      <c r="C746" s="250"/>
      <c r="D746" s="250"/>
      <c r="E746" s="250"/>
      <c r="F746" s="250"/>
      <c r="G746" s="250"/>
      <c r="H746" s="250"/>
    </row>
    <row r="747" spans="1:8" s="251" customFormat="1">
      <c r="A747" s="250"/>
      <c r="B747" s="250"/>
      <c r="C747" s="250"/>
      <c r="D747" s="250"/>
      <c r="E747" s="250"/>
      <c r="F747" s="250"/>
      <c r="G747" s="250"/>
      <c r="H747" s="250"/>
    </row>
    <row r="748" spans="1:8" s="251" customFormat="1">
      <c r="A748" s="250"/>
      <c r="B748" s="250"/>
      <c r="C748" s="250"/>
      <c r="D748" s="250"/>
      <c r="E748" s="250"/>
      <c r="F748" s="250"/>
      <c r="G748" s="250"/>
      <c r="H748" s="250"/>
    </row>
    <row r="749" spans="1:8" s="251" customFormat="1">
      <c r="A749" s="250"/>
      <c r="B749" s="250"/>
      <c r="C749" s="250"/>
      <c r="D749" s="250"/>
      <c r="E749" s="250"/>
      <c r="F749" s="250"/>
      <c r="G749" s="250"/>
      <c r="H749" s="250"/>
    </row>
    <row r="750" spans="1:8" s="251" customFormat="1">
      <c r="A750" s="250"/>
      <c r="B750" s="250"/>
      <c r="C750" s="250"/>
      <c r="D750" s="250"/>
      <c r="E750" s="250"/>
      <c r="F750" s="250"/>
      <c r="G750" s="250"/>
      <c r="H750" s="250"/>
    </row>
    <row r="751" spans="1:8" s="251" customFormat="1">
      <c r="A751" s="250"/>
      <c r="B751" s="250"/>
      <c r="C751" s="250"/>
      <c r="D751" s="250"/>
      <c r="E751" s="250"/>
      <c r="F751" s="250"/>
      <c r="G751" s="250"/>
      <c r="H751" s="250"/>
    </row>
    <row r="752" spans="1:8" s="251" customFormat="1">
      <c r="A752" s="250"/>
      <c r="B752" s="250"/>
      <c r="C752" s="250"/>
      <c r="D752" s="250"/>
      <c r="E752" s="250"/>
      <c r="F752" s="250"/>
      <c r="G752" s="250"/>
      <c r="H752" s="250"/>
    </row>
    <row r="753" spans="1:8" s="251" customFormat="1">
      <c r="A753" s="250"/>
      <c r="B753" s="250"/>
      <c r="C753" s="250"/>
      <c r="D753" s="250"/>
      <c r="E753" s="250"/>
      <c r="F753" s="250"/>
      <c r="G753" s="250"/>
      <c r="H753" s="250"/>
    </row>
    <row r="754" spans="1:8" s="251" customFormat="1">
      <c r="A754" s="250"/>
      <c r="B754" s="250"/>
      <c r="C754" s="250"/>
      <c r="D754" s="250"/>
      <c r="E754" s="250"/>
      <c r="F754" s="250"/>
      <c r="G754" s="250"/>
      <c r="H754" s="250"/>
    </row>
    <row r="755" spans="1:8" s="251" customFormat="1">
      <c r="A755" s="250"/>
      <c r="B755" s="250"/>
      <c r="C755" s="250"/>
      <c r="D755" s="250"/>
      <c r="E755" s="250"/>
      <c r="F755" s="250"/>
      <c r="G755" s="250"/>
      <c r="H755" s="250"/>
    </row>
    <row r="756" spans="1:8" s="251" customFormat="1">
      <c r="A756" s="250"/>
      <c r="B756" s="250"/>
      <c r="C756" s="250"/>
      <c r="D756" s="250"/>
      <c r="E756" s="250"/>
      <c r="F756" s="250"/>
      <c r="G756" s="250"/>
      <c r="H756" s="250"/>
    </row>
    <row r="757" spans="1:8" s="251" customFormat="1">
      <c r="A757" s="250"/>
      <c r="B757" s="250"/>
      <c r="C757" s="250"/>
      <c r="D757" s="250"/>
      <c r="E757" s="250"/>
      <c r="F757" s="250"/>
      <c r="G757" s="250"/>
      <c r="H757" s="250"/>
    </row>
    <row r="758" spans="1:8" s="251" customFormat="1">
      <c r="A758" s="250"/>
      <c r="B758" s="250"/>
      <c r="C758" s="250"/>
      <c r="D758" s="250"/>
      <c r="E758" s="250"/>
      <c r="F758" s="250"/>
      <c r="G758" s="250"/>
      <c r="H758" s="250"/>
    </row>
    <row r="759" spans="1:8" s="251" customFormat="1">
      <c r="A759" s="250"/>
      <c r="B759" s="250"/>
      <c r="C759" s="250"/>
      <c r="D759" s="250"/>
      <c r="E759" s="250"/>
      <c r="F759" s="250"/>
      <c r="G759" s="250"/>
      <c r="H759" s="250"/>
    </row>
    <row r="760" spans="1:8" s="251" customFormat="1">
      <c r="A760" s="250"/>
      <c r="B760" s="250"/>
      <c r="C760" s="250"/>
      <c r="D760" s="250"/>
      <c r="E760" s="250"/>
      <c r="F760" s="250"/>
      <c r="G760" s="250"/>
      <c r="H760" s="250"/>
    </row>
    <row r="761" spans="1:8" s="251" customFormat="1">
      <c r="A761" s="250"/>
      <c r="B761" s="250"/>
      <c r="C761" s="250"/>
      <c r="D761" s="250"/>
      <c r="E761" s="250"/>
      <c r="F761" s="250"/>
      <c r="G761" s="250"/>
      <c r="H761" s="250"/>
    </row>
    <row r="762" spans="1:8" s="251" customFormat="1">
      <c r="A762" s="250"/>
      <c r="B762" s="250"/>
      <c r="C762" s="250"/>
      <c r="D762" s="250"/>
      <c r="E762" s="250"/>
      <c r="F762" s="250"/>
      <c r="G762" s="250"/>
      <c r="H762" s="250"/>
    </row>
    <row r="763" spans="1:8" s="251" customFormat="1">
      <c r="A763" s="250"/>
      <c r="B763" s="250"/>
      <c r="C763" s="250"/>
      <c r="D763" s="250"/>
      <c r="E763" s="250"/>
      <c r="F763" s="250"/>
      <c r="G763" s="250"/>
      <c r="H763" s="250"/>
    </row>
    <row r="764" spans="1:8" s="251" customFormat="1">
      <c r="A764" s="250"/>
      <c r="B764" s="250"/>
      <c r="C764" s="250"/>
      <c r="D764" s="250"/>
      <c r="E764" s="250"/>
      <c r="F764" s="250"/>
      <c r="G764" s="250"/>
      <c r="H764" s="250"/>
    </row>
    <row r="765" spans="1:8" s="251" customFormat="1">
      <c r="A765" s="250"/>
      <c r="B765" s="250"/>
      <c r="C765" s="250"/>
      <c r="D765" s="250"/>
      <c r="E765" s="250"/>
      <c r="F765" s="250"/>
      <c r="G765" s="250"/>
      <c r="H765" s="250"/>
    </row>
    <row r="766" spans="1:8" s="251" customFormat="1">
      <c r="A766" s="250"/>
      <c r="B766" s="250"/>
      <c r="C766" s="250"/>
      <c r="D766" s="250"/>
      <c r="E766" s="250"/>
      <c r="F766" s="250"/>
      <c r="G766" s="250"/>
      <c r="H766" s="250"/>
    </row>
    <row r="767" spans="1:8" s="251" customFormat="1">
      <c r="A767" s="250"/>
      <c r="B767" s="250"/>
      <c r="C767" s="250"/>
      <c r="D767" s="250"/>
      <c r="E767" s="250"/>
      <c r="F767" s="250"/>
      <c r="G767" s="250"/>
      <c r="H767" s="250"/>
    </row>
    <row r="768" spans="1:8" s="251" customFormat="1">
      <c r="A768" s="250"/>
      <c r="B768" s="250"/>
      <c r="C768" s="250"/>
      <c r="D768" s="250"/>
      <c r="E768" s="250"/>
      <c r="F768" s="250"/>
      <c r="G768" s="250"/>
      <c r="H768" s="250"/>
    </row>
    <row r="769" spans="1:8" s="251" customFormat="1">
      <c r="A769" s="250"/>
      <c r="B769" s="250"/>
      <c r="C769" s="250"/>
      <c r="D769" s="250"/>
      <c r="E769" s="250"/>
      <c r="F769" s="250"/>
      <c r="G769" s="250"/>
      <c r="H769" s="250"/>
    </row>
    <row r="770" spans="1:8" s="251" customFormat="1">
      <c r="A770" s="250"/>
      <c r="B770" s="250"/>
      <c r="C770" s="250"/>
      <c r="D770" s="250"/>
      <c r="E770" s="250"/>
      <c r="F770" s="250"/>
      <c r="G770" s="250"/>
      <c r="H770" s="250"/>
    </row>
    <row r="771" spans="1:8" s="251" customFormat="1">
      <c r="A771" s="250"/>
      <c r="B771" s="250"/>
      <c r="C771" s="250"/>
      <c r="D771" s="250"/>
      <c r="E771" s="250"/>
      <c r="F771" s="250"/>
      <c r="G771" s="250"/>
      <c r="H771" s="250"/>
    </row>
    <row r="772" spans="1:8" s="251" customFormat="1">
      <c r="A772" s="250"/>
      <c r="B772" s="250"/>
      <c r="C772" s="250"/>
      <c r="D772" s="250"/>
      <c r="E772" s="250"/>
      <c r="F772" s="250"/>
      <c r="G772" s="250"/>
      <c r="H772" s="250"/>
    </row>
    <row r="773" spans="1:8" s="251" customFormat="1">
      <c r="A773" s="250"/>
      <c r="B773" s="250"/>
      <c r="C773" s="250"/>
      <c r="D773" s="250"/>
      <c r="E773" s="250"/>
      <c r="F773" s="250"/>
      <c r="G773" s="250"/>
      <c r="H773" s="250"/>
    </row>
    <row r="774" spans="1:8" s="251" customFormat="1">
      <c r="A774" s="250"/>
      <c r="B774" s="250"/>
      <c r="C774" s="250"/>
      <c r="D774" s="250"/>
      <c r="E774" s="250"/>
      <c r="F774" s="250"/>
      <c r="G774" s="250"/>
      <c r="H774" s="250"/>
    </row>
    <row r="775" spans="1:8" s="251" customFormat="1">
      <c r="A775" s="250"/>
      <c r="B775" s="250"/>
      <c r="C775" s="250"/>
      <c r="D775" s="250"/>
      <c r="E775" s="250"/>
      <c r="F775" s="250"/>
      <c r="G775" s="250"/>
      <c r="H775" s="250"/>
    </row>
    <row r="776" spans="1:8" s="251" customFormat="1">
      <c r="A776" s="250"/>
      <c r="B776" s="250"/>
      <c r="C776" s="250"/>
      <c r="D776" s="250"/>
      <c r="E776" s="250"/>
      <c r="F776" s="250"/>
      <c r="G776" s="250"/>
      <c r="H776" s="250"/>
    </row>
    <row r="777" spans="1:8" s="251" customFormat="1">
      <c r="A777" s="250"/>
      <c r="B777" s="250"/>
      <c r="C777" s="250"/>
      <c r="D777" s="250"/>
      <c r="E777" s="250"/>
      <c r="F777" s="250"/>
      <c r="G777" s="250"/>
      <c r="H777" s="250"/>
    </row>
    <row r="778" spans="1:8" s="251" customFormat="1">
      <c r="A778" s="250"/>
      <c r="B778" s="250"/>
      <c r="C778" s="250"/>
      <c r="D778" s="250"/>
      <c r="E778" s="250"/>
      <c r="F778" s="250"/>
      <c r="G778" s="250"/>
      <c r="H778" s="250"/>
    </row>
    <row r="779" spans="1:8" s="251" customFormat="1">
      <c r="A779" s="250"/>
      <c r="B779" s="250"/>
      <c r="C779" s="250"/>
      <c r="D779" s="250"/>
      <c r="E779" s="250"/>
      <c r="F779" s="250"/>
      <c r="G779" s="250"/>
      <c r="H779" s="250"/>
    </row>
    <row r="780" spans="1:8" s="251" customFormat="1">
      <c r="A780" s="250"/>
      <c r="B780" s="250"/>
      <c r="C780" s="250"/>
      <c r="D780" s="250"/>
      <c r="E780" s="250"/>
      <c r="F780" s="250"/>
      <c r="G780" s="250"/>
      <c r="H780" s="250"/>
    </row>
    <row r="781" spans="1:8" s="251" customFormat="1">
      <c r="A781" s="250"/>
      <c r="B781" s="250"/>
      <c r="C781" s="250"/>
      <c r="D781" s="250"/>
      <c r="E781" s="250"/>
      <c r="F781" s="250"/>
      <c r="G781" s="250"/>
      <c r="H781" s="250"/>
    </row>
    <row r="782" spans="1:8" s="251" customFormat="1">
      <c r="A782" s="250"/>
      <c r="B782" s="250"/>
      <c r="C782" s="250"/>
      <c r="D782" s="250"/>
      <c r="E782" s="250"/>
      <c r="F782" s="250"/>
      <c r="G782" s="250"/>
      <c r="H782" s="250"/>
    </row>
    <row r="783" spans="1:8" s="251" customFormat="1">
      <c r="A783" s="250"/>
      <c r="B783" s="250"/>
      <c r="C783" s="250"/>
      <c r="D783" s="250"/>
      <c r="E783" s="250"/>
      <c r="F783" s="250"/>
      <c r="G783" s="250"/>
      <c r="H783" s="250"/>
    </row>
    <row r="784" spans="1:8" s="251" customFormat="1">
      <c r="A784" s="250"/>
      <c r="B784" s="250"/>
      <c r="C784" s="250"/>
      <c r="D784" s="250"/>
      <c r="E784" s="250"/>
      <c r="F784" s="250"/>
      <c r="G784" s="250"/>
      <c r="H784" s="250"/>
    </row>
    <row r="785" spans="1:8" s="251" customFormat="1">
      <c r="A785" s="250"/>
      <c r="B785" s="250"/>
      <c r="C785" s="250"/>
      <c r="D785" s="250"/>
      <c r="E785" s="250"/>
      <c r="F785" s="250"/>
      <c r="G785" s="250"/>
      <c r="H785" s="250"/>
    </row>
    <row r="786" spans="1:8" s="251" customFormat="1">
      <c r="A786" s="250"/>
      <c r="B786" s="250"/>
      <c r="C786" s="250"/>
      <c r="D786" s="250"/>
      <c r="E786" s="250"/>
      <c r="F786" s="250"/>
      <c r="G786" s="250"/>
      <c r="H786" s="250"/>
    </row>
    <row r="787" spans="1:8" s="251" customFormat="1">
      <c r="A787" s="250"/>
      <c r="B787" s="250"/>
      <c r="C787" s="250"/>
      <c r="D787" s="250"/>
      <c r="E787" s="250"/>
      <c r="F787" s="250"/>
      <c r="G787" s="250"/>
      <c r="H787" s="250"/>
    </row>
    <row r="788" spans="1:8" s="251" customFormat="1">
      <c r="A788" s="250"/>
      <c r="B788" s="250"/>
      <c r="C788" s="250"/>
      <c r="D788" s="250"/>
      <c r="E788" s="250"/>
      <c r="F788" s="250"/>
      <c r="G788" s="250"/>
      <c r="H788" s="250"/>
    </row>
    <row r="789" spans="1:8" s="251" customFormat="1">
      <c r="A789" s="250"/>
      <c r="B789" s="250"/>
      <c r="C789" s="250"/>
      <c r="D789" s="250"/>
      <c r="E789" s="250"/>
      <c r="F789" s="250"/>
      <c r="G789" s="250"/>
      <c r="H789" s="250"/>
    </row>
    <row r="790" spans="1:8" s="251" customFormat="1">
      <c r="A790" s="250"/>
      <c r="B790" s="250"/>
      <c r="C790" s="250"/>
      <c r="D790" s="250"/>
      <c r="E790" s="250"/>
      <c r="F790" s="250"/>
      <c r="G790" s="250"/>
      <c r="H790" s="250"/>
    </row>
    <row r="791" spans="1:8" s="251" customFormat="1">
      <c r="A791" s="250"/>
      <c r="B791" s="250"/>
      <c r="C791" s="250"/>
      <c r="D791" s="250"/>
      <c r="E791" s="250"/>
      <c r="F791" s="250"/>
      <c r="G791" s="250"/>
      <c r="H791" s="250"/>
    </row>
    <row r="792" spans="1:8" s="251" customFormat="1">
      <c r="A792" s="250"/>
      <c r="B792" s="250"/>
      <c r="C792" s="250"/>
      <c r="D792" s="250"/>
      <c r="E792" s="250"/>
      <c r="F792" s="250"/>
      <c r="G792" s="250"/>
      <c r="H792" s="250"/>
    </row>
    <row r="793" spans="1:8" s="251" customFormat="1">
      <c r="A793" s="250"/>
      <c r="B793" s="250"/>
      <c r="C793" s="250"/>
      <c r="D793" s="250"/>
      <c r="E793" s="250"/>
      <c r="F793" s="250"/>
      <c r="G793" s="250"/>
      <c r="H793" s="250"/>
    </row>
    <row r="794" spans="1:8" s="251" customFormat="1">
      <c r="A794" s="250"/>
      <c r="B794" s="250"/>
      <c r="C794" s="250"/>
      <c r="D794" s="250"/>
      <c r="E794" s="250"/>
      <c r="F794" s="250"/>
      <c r="G794" s="250"/>
      <c r="H794" s="250"/>
    </row>
    <row r="795" spans="1:8" s="251" customFormat="1">
      <c r="A795" s="250"/>
      <c r="B795" s="250"/>
      <c r="C795" s="250"/>
      <c r="D795" s="250"/>
      <c r="E795" s="250"/>
      <c r="F795" s="250"/>
      <c r="G795" s="250"/>
      <c r="H795" s="250"/>
    </row>
    <row r="796" spans="1:8" s="251" customFormat="1">
      <c r="A796" s="250"/>
      <c r="B796" s="250"/>
      <c r="C796" s="250"/>
      <c r="D796" s="250"/>
      <c r="E796" s="250"/>
      <c r="F796" s="250"/>
      <c r="G796" s="250"/>
      <c r="H796" s="250"/>
    </row>
    <row r="797" spans="1:8" s="251" customFormat="1">
      <c r="A797" s="250"/>
      <c r="B797" s="250"/>
      <c r="C797" s="250"/>
      <c r="D797" s="250"/>
      <c r="E797" s="250"/>
      <c r="F797" s="250"/>
      <c r="G797" s="250"/>
      <c r="H797" s="250"/>
    </row>
    <row r="798" spans="1:8" s="251" customFormat="1">
      <c r="A798" s="250"/>
      <c r="B798" s="250"/>
      <c r="C798" s="250"/>
      <c r="D798" s="250"/>
      <c r="E798" s="250"/>
      <c r="F798" s="250"/>
      <c r="G798" s="250"/>
      <c r="H798" s="250"/>
    </row>
    <row r="799" spans="1:8" s="251" customFormat="1">
      <c r="A799" s="250"/>
      <c r="B799" s="250"/>
      <c r="C799" s="250"/>
      <c r="D799" s="250"/>
      <c r="E799" s="250"/>
      <c r="F799" s="250"/>
      <c r="G799" s="250"/>
      <c r="H799" s="250"/>
    </row>
    <row r="800" spans="1:8" s="251" customFormat="1">
      <c r="A800" s="250"/>
      <c r="B800" s="250"/>
      <c r="C800" s="250"/>
      <c r="D800" s="250"/>
      <c r="E800" s="250"/>
      <c r="F800" s="250"/>
      <c r="G800" s="250"/>
      <c r="H800" s="250"/>
    </row>
    <row r="801" spans="1:8" s="251" customFormat="1">
      <c r="A801" s="250"/>
      <c r="B801" s="250"/>
      <c r="C801" s="250"/>
      <c r="D801" s="250"/>
      <c r="E801" s="250"/>
      <c r="F801" s="250"/>
      <c r="G801" s="250"/>
      <c r="H801" s="250"/>
    </row>
    <row r="802" spans="1:8" s="251" customFormat="1">
      <c r="A802" s="250"/>
      <c r="B802" s="250"/>
      <c r="C802" s="250"/>
      <c r="D802" s="250"/>
      <c r="E802" s="250"/>
      <c r="F802" s="250"/>
      <c r="G802" s="250"/>
      <c r="H802" s="250"/>
    </row>
    <row r="803" spans="1:8" s="251" customFormat="1">
      <c r="A803" s="250"/>
      <c r="B803" s="250"/>
      <c r="C803" s="250"/>
      <c r="D803" s="250"/>
      <c r="E803" s="250"/>
      <c r="F803" s="250"/>
      <c r="G803" s="250"/>
      <c r="H803" s="250"/>
    </row>
    <row r="804" spans="1:8" s="251" customFormat="1">
      <c r="A804" s="250"/>
      <c r="B804" s="250"/>
      <c r="C804" s="250"/>
      <c r="D804" s="250"/>
      <c r="E804" s="250"/>
      <c r="F804" s="250"/>
      <c r="G804" s="250"/>
      <c r="H804" s="250"/>
    </row>
    <row r="805" spans="1:8" s="251" customFormat="1">
      <c r="A805" s="250"/>
      <c r="B805" s="250"/>
      <c r="C805" s="250"/>
      <c r="D805" s="250"/>
      <c r="E805" s="250"/>
      <c r="F805" s="250"/>
      <c r="G805" s="250"/>
      <c r="H805" s="250"/>
    </row>
    <row r="806" spans="1:8" s="251" customFormat="1">
      <c r="A806" s="250"/>
      <c r="B806" s="250"/>
      <c r="C806" s="250"/>
      <c r="D806" s="250"/>
      <c r="E806" s="250"/>
      <c r="F806" s="250"/>
      <c r="G806" s="250"/>
      <c r="H806" s="250"/>
    </row>
    <row r="807" spans="1:8" s="251" customFormat="1">
      <c r="A807" s="250"/>
      <c r="B807" s="250"/>
      <c r="C807" s="250"/>
      <c r="D807" s="250"/>
      <c r="E807" s="250"/>
      <c r="F807" s="250"/>
      <c r="G807" s="250"/>
      <c r="H807" s="250"/>
    </row>
    <row r="808" spans="1:8" s="251" customFormat="1">
      <c r="A808" s="250"/>
      <c r="B808" s="250"/>
      <c r="C808" s="250"/>
      <c r="D808" s="250"/>
      <c r="E808" s="250"/>
      <c r="F808" s="250"/>
      <c r="G808" s="250"/>
      <c r="H808" s="250"/>
    </row>
    <row r="809" spans="1:8" s="251" customFormat="1">
      <c r="A809" s="250"/>
      <c r="B809" s="250"/>
      <c r="C809" s="250"/>
      <c r="D809" s="250"/>
      <c r="E809" s="250"/>
      <c r="F809" s="250"/>
      <c r="G809" s="250"/>
      <c r="H809" s="250"/>
    </row>
    <row r="810" spans="1:8" s="251" customFormat="1">
      <c r="A810" s="250"/>
      <c r="B810" s="250"/>
      <c r="C810" s="250"/>
      <c r="D810" s="250"/>
      <c r="E810" s="250"/>
      <c r="F810" s="250"/>
      <c r="G810" s="250"/>
      <c r="H810" s="250"/>
    </row>
    <row r="811" spans="1:8" s="251" customFormat="1">
      <c r="A811" s="250"/>
      <c r="B811" s="250"/>
      <c r="C811" s="250"/>
      <c r="D811" s="250"/>
      <c r="E811" s="250"/>
      <c r="F811" s="250"/>
      <c r="G811" s="250"/>
      <c r="H811" s="250"/>
    </row>
    <row r="812" spans="1:8" s="251" customFormat="1">
      <c r="A812" s="250"/>
      <c r="B812" s="250"/>
      <c r="C812" s="250"/>
      <c r="D812" s="250"/>
      <c r="E812" s="250"/>
      <c r="F812" s="250"/>
      <c r="G812" s="250"/>
      <c r="H812" s="250"/>
    </row>
    <row r="813" spans="1:8" s="251" customFormat="1">
      <c r="A813" s="250"/>
      <c r="B813" s="250"/>
      <c r="C813" s="250"/>
      <c r="D813" s="250"/>
      <c r="E813" s="250"/>
      <c r="F813" s="250"/>
      <c r="G813" s="250"/>
      <c r="H813" s="250"/>
    </row>
    <row r="814" spans="1:8" s="251" customFormat="1">
      <c r="A814" s="250"/>
      <c r="B814" s="250"/>
      <c r="C814" s="250"/>
      <c r="D814" s="250"/>
      <c r="E814" s="250"/>
      <c r="F814" s="250"/>
      <c r="G814" s="250"/>
      <c r="H814" s="250"/>
    </row>
    <row r="815" spans="1:8" s="251" customFormat="1">
      <c r="A815" s="250"/>
      <c r="B815" s="250"/>
      <c r="C815" s="250"/>
      <c r="D815" s="250"/>
      <c r="E815" s="250"/>
      <c r="F815" s="250"/>
      <c r="G815" s="250"/>
      <c r="H815" s="250"/>
    </row>
    <row r="816" spans="1:8" s="251" customFormat="1">
      <c r="A816" s="250"/>
      <c r="B816" s="250"/>
      <c r="C816" s="250"/>
      <c r="D816" s="250"/>
      <c r="E816" s="250"/>
      <c r="F816" s="250"/>
      <c r="G816" s="250"/>
      <c r="H816" s="250"/>
    </row>
    <row r="817" spans="1:8" s="251" customFormat="1">
      <c r="A817" s="250"/>
      <c r="B817" s="250"/>
      <c r="C817" s="250"/>
      <c r="D817" s="250"/>
      <c r="E817" s="250"/>
      <c r="F817" s="250"/>
      <c r="G817" s="250"/>
      <c r="H817" s="250"/>
    </row>
    <row r="818" spans="1:8" s="251" customFormat="1">
      <c r="A818" s="250"/>
      <c r="B818" s="250"/>
      <c r="C818" s="250"/>
      <c r="D818" s="250"/>
      <c r="E818" s="250"/>
      <c r="F818" s="250"/>
      <c r="G818" s="250"/>
      <c r="H818" s="250"/>
    </row>
    <row r="819" spans="1:8" s="251" customFormat="1">
      <c r="A819" s="250"/>
      <c r="B819" s="250"/>
      <c r="C819" s="250"/>
      <c r="D819" s="250"/>
      <c r="E819" s="250"/>
      <c r="F819" s="250"/>
      <c r="G819" s="250"/>
      <c r="H819" s="250"/>
    </row>
    <row r="820" spans="1:8" s="251" customFormat="1">
      <c r="A820" s="250"/>
      <c r="B820" s="250"/>
      <c r="C820" s="250"/>
      <c r="D820" s="250"/>
      <c r="E820" s="250"/>
      <c r="F820" s="250"/>
      <c r="G820" s="250"/>
      <c r="H820" s="250"/>
    </row>
    <row r="821" spans="1:8" s="251" customFormat="1">
      <c r="A821" s="250"/>
      <c r="B821" s="250"/>
      <c r="C821" s="250"/>
      <c r="D821" s="250"/>
      <c r="E821" s="250"/>
      <c r="F821" s="250"/>
      <c r="G821" s="250"/>
      <c r="H821" s="250"/>
    </row>
    <row r="822" spans="1:8" s="251" customFormat="1">
      <c r="A822" s="250"/>
      <c r="B822" s="250"/>
      <c r="C822" s="250"/>
      <c r="D822" s="250"/>
      <c r="E822" s="250"/>
      <c r="F822" s="250"/>
      <c r="G822" s="250"/>
      <c r="H822" s="250"/>
    </row>
    <row r="823" spans="1:8" s="251" customFormat="1">
      <c r="A823" s="250"/>
      <c r="B823" s="250"/>
      <c r="C823" s="250"/>
      <c r="D823" s="250"/>
      <c r="E823" s="250"/>
      <c r="F823" s="250"/>
      <c r="G823" s="250"/>
      <c r="H823" s="250"/>
    </row>
    <row r="824" spans="1:8" s="251" customFormat="1">
      <c r="A824" s="250"/>
      <c r="B824" s="250"/>
      <c r="C824" s="250"/>
      <c r="D824" s="250"/>
      <c r="E824" s="250"/>
      <c r="F824" s="250"/>
      <c r="G824" s="250"/>
      <c r="H824" s="250"/>
    </row>
    <row r="825" spans="1:8" s="251" customFormat="1">
      <c r="A825" s="250"/>
      <c r="B825" s="250"/>
      <c r="C825" s="250"/>
      <c r="D825" s="250"/>
      <c r="E825" s="250"/>
      <c r="F825" s="250"/>
      <c r="G825" s="250"/>
      <c r="H825" s="250"/>
    </row>
    <row r="826" spans="1:8" s="251" customFormat="1">
      <c r="A826" s="250"/>
      <c r="B826" s="250"/>
      <c r="C826" s="250"/>
      <c r="D826" s="250"/>
      <c r="E826" s="250"/>
      <c r="F826" s="250"/>
      <c r="G826" s="250"/>
      <c r="H826" s="250"/>
    </row>
    <row r="827" spans="1:8" s="251" customFormat="1">
      <c r="A827" s="250"/>
      <c r="B827" s="250"/>
      <c r="C827" s="250"/>
      <c r="D827" s="250"/>
      <c r="E827" s="250"/>
      <c r="F827" s="250"/>
      <c r="G827" s="250"/>
      <c r="H827" s="250"/>
    </row>
    <row r="828" spans="1:8" s="251" customFormat="1">
      <c r="A828" s="250"/>
      <c r="B828" s="250"/>
      <c r="C828" s="250"/>
      <c r="D828" s="250"/>
      <c r="E828" s="250"/>
      <c r="F828" s="250"/>
      <c r="G828" s="250"/>
      <c r="H828" s="250"/>
    </row>
    <row r="829" spans="1:8" s="251" customFormat="1">
      <c r="A829" s="250"/>
      <c r="B829" s="250"/>
      <c r="C829" s="250"/>
      <c r="D829" s="250"/>
      <c r="E829" s="250"/>
      <c r="F829" s="250"/>
      <c r="G829" s="250"/>
      <c r="H829" s="250"/>
    </row>
    <row r="830" spans="1:8" s="251" customFormat="1">
      <c r="A830" s="250"/>
      <c r="B830" s="250"/>
      <c r="C830" s="250"/>
      <c r="D830" s="250"/>
      <c r="E830" s="250"/>
      <c r="F830" s="250"/>
      <c r="G830" s="250"/>
      <c r="H830" s="250"/>
    </row>
    <row r="831" spans="1:8" s="251" customFormat="1">
      <c r="A831" s="250"/>
      <c r="B831" s="250"/>
      <c r="C831" s="250"/>
      <c r="D831" s="250"/>
      <c r="E831" s="250"/>
      <c r="F831" s="250"/>
      <c r="G831" s="250"/>
      <c r="H831" s="250"/>
    </row>
    <row r="832" spans="1:8" s="251" customFormat="1">
      <c r="A832" s="250"/>
      <c r="B832" s="250"/>
      <c r="C832" s="250"/>
      <c r="D832" s="250"/>
      <c r="E832" s="250"/>
      <c r="F832" s="250"/>
      <c r="G832" s="250"/>
      <c r="H832" s="250"/>
    </row>
    <row r="833" spans="1:8" s="251" customFormat="1">
      <c r="A833" s="250"/>
      <c r="B833" s="250"/>
      <c r="C833" s="250"/>
      <c r="D833" s="250"/>
      <c r="E833" s="250"/>
      <c r="F833" s="250"/>
      <c r="G833" s="250"/>
      <c r="H833" s="250"/>
    </row>
    <row r="834" spans="1:8" s="251" customFormat="1">
      <c r="A834" s="250"/>
      <c r="B834" s="250"/>
      <c r="C834" s="250"/>
      <c r="D834" s="250"/>
      <c r="E834" s="250"/>
      <c r="F834" s="250"/>
      <c r="G834" s="250"/>
      <c r="H834" s="250"/>
    </row>
    <row r="835" spans="1:8" s="251" customFormat="1">
      <c r="A835" s="250"/>
      <c r="B835" s="250"/>
      <c r="C835" s="250"/>
      <c r="D835" s="250"/>
      <c r="E835" s="250"/>
      <c r="F835" s="250"/>
      <c r="G835" s="250"/>
      <c r="H835" s="250"/>
    </row>
    <row r="836" spans="1:8" s="251" customFormat="1">
      <c r="A836" s="250"/>
      <c r="B836" s="250"/>
      <c r="C836" s="250"/>
      <c r="D836" s="250"/>
      <c r="E836" s="250"/>
      <c r="F836" s="250"/>
      <c r="G836" s="250"/>
      <c r="H836" s="250"/>
    </row>
    <row r="837" spans="1:8" s="251" customFormat="1">
      <c r="A837" s="250"/>
      <c r="B837" s="250"/>
      <c r="C837" s="250"/>
      <c r="D837" s="250"/>
      <c r="E837" s="250"/>
      <c r="F837" s="250"/>
      <c r="G837" s="250"/>
      <c r="H837" s="250"/>
    </row>
    <row r="838" spans="1:8" s="251" customFormat="1">
      <c r="A838" s="250"/>
      <c r="B838" s="250"/>
      <c r="C838" s="250"/>
      <c r="D838" s="250"/>
      <c r="E838" s="250"/>
      <c r="F838" s="250"/>
      <c r="G838" s="250"/>
      <c r="H838" s="250"/>
    </row>
    <row r="839" spans="1:8" s="251" customFormat="1">
      <c r="A839" s="250"/>
      <c r="B839" s="250"/>
      <c r="C839" s="250"/>
      <c r="D839" s="250"/>
      <c r="E839" s="250"/>
      <c r="F839" s="250"/>
      <c r="G839" s="250"/>
      <c r="H839" s="250"/>
    </row>
    <row r="840" spans="1:8" s="251" customFormat="1">
      <c r="A840" s="250"/>
      <c r="B840" s="250"/>
      <c r="C840" s="250"/>
      <c r="D840" s="250"/>
      <c r="E840" s="250"/>
      <c r="F840" s="250"/>
      <c r="G840" s="250"/>
      <c r="H840" s="250"/>
    </row>
    <row r="841" spans="1:8" s="251" customFormat="1">
      <c r="A841" s="250"/>
      <c r="B841" s="250"/>
      <c r="C841" s="250"/>
      <c r="D841" s="250"/>
      <c r="E841" s="250"/>
      <c r="F841" s="250"/>
      <c r="G841" s="250"/>
      <c r="H841" s="250"/>
    </row>
    <row r="842" spans="1:8" s="251" customFormat="1">
      <c r="A842" s="250"/>
      <c r="B842" s="250"/>
      <c r="C842" s="250"/>
      <c r="D842" s="250"/>
      <c r="E842" s="250"/>
      <c r="F842" s="250"/>
      <c r="G842" s="250"/>
      <c r="H842" s="250"/>
    </row>
    <row r="843" spans="1:8" s="251" customFormat="1">
      <c r="A843" s="250"/>
      <c r="B843" s="250"/>
      <c r="C843" s="250"/>
      <c r="D843" s="250"/>
      <c r="E843" s="250"/>
      <c r="F843" s="250"/>
      <c r="G843" s="250"/>
      <c r="H843" s="250"/>
    </row>
    <row r="844" spans="1:8" s="251" customFormat="1">
      <c r="A844" s="250"/>
      <c r="B844" s="250"/>
      <c r="C844" s="250"/>
      <c r="D844" s="250"/>
      <c r="E844" s="250"/>
      <c r="F844" s="250"/>
      <c r="G844" s="250"/>
      <c r="H844" s="250"/>
    </row>
    <row r="845" spans="1:8" s="251" customFormat="1">
      <c r="A845" s="250"/>
      <c r="B845" s="250"/>
      <c r="C845" s="250"/>
      <c r="D845" s="250"/>
      <c r="E845" s="250"/>
      <c r="F845" s="250"/>
      <c r="G845" s="250"/>
      <c r="H845" s="250"/>
    </row>
    <row r="846" spans="1:8" s="251" customFormat="1">
      <c r="A846" s="250"/>
      <c r="B846" s="250"/>
      <c r="C846" s="250"/>
      <c r="D846" s="250"/>
      <c r="E846" s="250"/>
      <c r="F846" s="250"/>
      <c r="G846" s="250"/>
      <c r="H846" s="250"/>
    </row>
    <row r="847" spans="1:8" s="251" customFormat="1">
      <c r="A847" s="250"/>
      <c r="B847" s="250"/>
      <c r="C847" s="250"/>
      <c r="D847" s="250"/>
      <c r="E847" s="250"/>
      <c r="F847" s="250"/>
      <c r="G847" s="250"/>
      <c r="H847" s="250"/>
    </row>
    <row r="848" spans="1:8" s="251" customFormat="1">
      <c r="A848" s="250"/>
      <c r="B848" s="250"/>
      <c r="C848" s="250"/>
      <c r="D848" s="250"/>
      <c r="E848" s="250"/>
      <c r="F848" s="250"/>
      <c r="G848" s="250"/>
      <c r="H848" s="250"/>
    </row>
    <row r="849" spans="1:8" s="251" customFormat="1">
      <c r="A849" s="250"/>
      <c r="B849" s="250"/>
      <c r="C849" s="250"/>
      <c r="D849" s="250"/>
      <c r="E849" s="250"/>
      <c r="F849" s="250"/>
      <c r="G849" s="250"/>
      <c r="H849" s="250"/>
    </row>
    <row r="850" spans="1:8" s="251" customFormat="1">
      <c r="A850" s="250"/>
      <c r="B850" s="250"/>
      <c r="C850" s="250"/>
      <c r="D850" s="250"/>
      <c r="E850" s="250"/>
      <c r="F850" s="250"/>
      <c r="G850" s="250"/>
      <c r="H850" s="250"/>
    </row>
    <row r="851" spans="1:8" s="251" customFormat="1">
      <c r="A851" s="250"/>
      <c r="B851" s="250"/>
      <c r="C851" s="250"/>
      <c r="D851" s="250"/>
      <c r="E851" s="250"/>
      <c r="F851" s="250"/>
      <c r="G851" s="250"/>
      <c r="H851" s="250"/>
    </row>
    <row r="852" spans="1:8" s="251" customFormat="1">
      <c r="A852" s="250"/>
      <c r="B852" s="250"/>
      <c r="C852" s="250"/>
      <c r="D852" s="250"/>
      <c r="E852" s="250"/>
      <c r="F852" s="250"/>
      <c r="G852" s="250"/>
      <c r="H852" s="250"/>
    </row>
    <row r="853" spans="1:8" s="251" customFormat="1">
      <c r="A853" s="250"/>
      <c r="B853" s="250"/>
      <c r="C853" s="250"/>
      <c r="D853" s="250"/>
      <c r="E853" s="250"/>
      <c r="F853" s="250"/>
      <c r="G853" s="250"/>
      <c r="H853" s="250"/>
    </row>
    <row r="854" spans="1:8" s="251" customFormat="1">
      <c r="A854" s="250"/>
      <c r="B854" s="250"/>
      <c r="C854" s="250"/>
      <c r="D854" s="250"/>
      <c r="E854" s="250"/>
      <c r="F854" s="250"/>
      <c r="G854" s="250"/>
      <c r="H854" s="250"/>
    </row>
    <row r="855" spans="1:8" s="251" customFormat="1">
      <c r="A855" s="250"/>
      <c r="B855" s="250"/>
      <c r="C855" s="250"/>
      <c r="D855" s="250"/>
      <c r="E855" s="250"/>
      <c r="F855" s="250"/>
      <c r="G855" s="250"/>
      <c r="H855" s="250"/>
    </row>
    <row r="856" spans="1:8" s="251" customFormat="1">
      <c r="A856" s="250"/>
      <c r="B856" s="250"/>
      <c r="C856" s="250"/>
      <c r="D856" s="250"/>
      <c r="E856" s="250"/>
      <c r="F856" s="250"/>
      <c r="G856" s="250"/>
      <c r="H856" s="250"/>
    </row>
    <row r="857" spans="1:8" s="251" customFormat="1">
      <c r="A857" s="250"/>
      <c r="B857" s="250"/>
      <c r="C857" s="250"/>
      <c r="D857" s="250"/>
      <c r="E857" s="250"/>
      <c r="F857" s="250"/>
      <c r="G857" s="250"/>
      <c r="H857" s="250"/>
    </row>
    <row r="858" spans="1:8" s="251" customFormat="1">
      <c r="A858" s="250"/>
      <c r="B858" s="250"/>
      <c r="C858" s="250"/>
      <c r="D858" s="250"/>
      <c r="E858" s="250"/>
      <c r="F858" s="250"/>
      <c r="G858" s="250"/>
      <c r="H858" s="250"/>
    </row>
    <row r="859" spans="1:8" s="251" customFormat="1">
      <c r="A859" s="250"/>
      <c r="B859" s="250"/>
      <c r="C859" s="250"/>
      <c r="D859" s="250"/>
      <c r="E859" s="250"/>
      <c r="F859" s="250"/>
      <c r="G859" s="250"/>
      <c r="H859" s="250"/>
    </row>
    <row r="860" spans="1:8" s="251" customFormat="1">
      <c r="A860" s="250"/>
      <c r="B860" s="250"/>
      <c r="C860" s="250"/>
      <c r="D860" s="250"/>
      <c r="E860" s="250"/>
      <c r="F860" s="250"/>
      <c r="G860" s="250"/>
      <c r="H860" s="250"/>
    </row>
    <row r="861" spans="1:8" s="251" customFormat="1">
      <c r="A861" s="250"/>
      <c r="B861" s="250"/>
      <c r="C861" s="250"/>
      <c r="D861" s="250"/>
      <c r="E861" s="250"/>
      <c r="F861" s="250"/>
      <c r="G861" s="250"/>
      <c r="H861" s="250"/>
    </row>
    <row r="862" spans="1:8" s="251" customFormat="1">
      <c r="A862" s="250"/>
      <c r="B862" s="250"/>
      <c r="C862" s="250"/>
      <c r="D862" s="250"/>
      <c r="E862" s="250"/>
      <c r="F862" s="250"/>
      <c r="G862" s="250"/>
      <c r="H862" s="250"/>
    </row>
    <row r="863" spans="1:8" s="251" customFormat="1">
      <c r="A863" s="250"/>
      <c r="B863" s="250"/>
      <c r="C863" s="250"/>
      <c r="D863" s="250"/>
      <c r="E863" s="250"/>
      <c r="F863" s="250"/>
      <c r="G863" s="250"/>
      <c r="H863" s="250"/>
    </row>
    <row r="864" spans="1:8" s="251" customFormat="1">
      <c r="A864" s="250"/>
      <c r="B864" s="250"/>
      <c r="C864" s="250"/>
      <c r="D864" s="250"/>
      <c r="E864" s="250"/>
      <c r="F864" s="250"/>
      <c r="G864" s="250"/>
      <c r="H864" s="250"/>
    </row>
    <row r="865" spans="1:18" s="251" customFormat="1">
      <c r="A865" s="250"/>
      <c r="B865" s="250"/>
      <c r="C865" s="250"/>
      <c r="D865" s="250"/>
      <c r="E865" s="250"/>
      <c r="F865" s="250"/>
      <c r="G865" s="250"/>
      <c r="H865" s="250"/>
    </row>
    <row r="866" spans="1:18" s="251" customFormat="1">
      <c r="A866" s="250"/>
      <c r="B866" s="250"/>
      <c r="C866" s="250"/>
      <c r="D866" s="250"/>
      <c r="E866" s="250"/>
      <c r="F866" s="250"/>
      <c r="G866" s="250"/>
      <c r="H866" s="250"/>
    </row>
    <row r="867" spans="1:18" s="251" customFormat="1">
      <c r="A867" s="250"/>
      <c r="B867" s="250"/>
      <c r="C867" s="250"/>
      <c r="D867" s="250"/>
      <c r="E867" s="250"/>
      <c r="F867" s="250"/>
      <c r="G867" s="250"/>
      <c r="H867" s="250"/>
    </row>
    <row r="868" spans="1:18" s="251" customFormat="1">
      <c r="A868" s="250"/>
      <c r="B868" s="250"/>
      <c r="C868" s="250"/>
      <c r="D868" s="250"/>
      <c r="E868" s="250"/>
      <c r="F868" s="250"/>
      <c r="G868" s="250"/>
      <c r="H868" s="250"/>
    </row>
    <row r="869" spans="1:18" s="251" customFormat="1">
      <c r="A869" s="250"/>
      <c r="B869" s="250"/>
      <c r="C869" s="250"/>
      <c r="D869" s="250"/>
      <c r="E869" s="250"/>
      <c r="F869" s="250"/>
      <c r="G869" s="250"/>
      <c r="H869" s="250"/>
    </row>
    <row r="870" spans="1:18" s="251" customFormat="1">
      <c r="A870" s="250"/>
      <c r="B870" s="250"/>
      <c r="C870" s="250"/>
      <c r="D870" s="250"/>
      <c r="E870" s="250"/>
      <c r="F870" s="250"/>
      <c r="G870" s="250"/>
      <c r="H870" s="250"/>
    </row>
    <row r="871" spans="1:18" s="251" customFormat="1">
      <c r="A871" s="250"/>
      <c r="B871" s="250"/>
      <c r="C871" s="250"/>
      <c r="D871" s="250"/>
      <c r="E871" s="250"/>
      <c r="F871" s="250"/>
      <c r="G871" s="250"/>
      <c r="H871" s="250"/>
      <c r="J871" s="250"/>
      <c r="K871" s="250"/>
      <c r="L871" s="250"/>
      <c r="M871" s="250"/>
      <c r="N871" s="250"/>
      <c r="O871" s="250"/>
      <c r="P871" s="250"/>
      <c r="Q871" s="250"/>
      <c r="R871" s="250"/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45"/>
  <sheetViews>
    <sheetView workbookViewId="0">
      <selection activeCell="A31" sqref="A31"/>
    </sheetView>
  </sheetViews>
  <sheetFormatPr baseColWidth="10" defaultRowHeight="12" x14ac:dyDescent="0"/>
  <cols>
    <col min="1" max="1" width="26.33203125" customWidth="1"/>
    <col min="11" max="11" width="14" customWidth="1"/>
    <col min="14" max="14" width="19.33203125" customWidth="1"/>
  </cols>
  <sheetData>
    <row r="1" spans="1:256">
      <c r="A1" t="s">
        <v>552</v>
      </c>
      <c r="B1" s="63" t="s">
        <v>547</v>
      </c>
      <c r="C1" s="63" t="s">
        <v>548</v>
      </c>
      <c r="D1" s="63" t="s">
        <v>545</v>
      </c>
      <c r="E1" s="242" t="s">
        <v>609</v>
      </c>
      <c r="F1" s="63" t="s">
        <v>604</v>
      </c>
      <c r="G1" s="63" t="s">
        <v>605</v>
      </c>
      <c r="H1" s="243" t="s">
        <v>606</v>
      </c>
      <c r="I1" s="243" t="s">
        <v>108</v>
      </c>
      <c r="J1" s="243" t="s">
        <v>31</v>
      </c>
      <c r="K1" s="243" t="s">
        <v>214</v>
      </c>
    </row>
    <row r="2" spans="1:256">
      <c r="A2" s="241" t="s">
        <v>241</v>
      </c>
      <c r="B2">
        <v>11</v>
      </c>
      <c r="C2">
        <v>14</v>
      </c>
      <c r="D2" t="s">
        <v>521</v>
      </c>
      <c r="E2">
        <f>AVERAGE('2004'!N2:N4)</f>
        <v>1.0999999999999999</v>
      </c>
      <c r="F2">
        <v>1.5</v>
      </c>
      <c r="G2">
        <v>1.07</v>
      </c>
      <c r="H2">
        <v>0.25</v>
      </c>
      <c r="I2">
        <f>PRODUCT(F2+G2+H2)^(1/3)</f>
        <v>1.4128076443741249</v>
      </c>
      <c r="J2">
        <v>15</v>
      </c>
      <c r="K2">
        <v>2</v>
      </c>
    </row>
    <row r="3" spans="1:256">
      <c r="A3" s="11" t="s">
        <v>515</v>
      </c>
      <c r="B3">
        <v>11</v>
      </c>
      <c r="C3">
        <v>14</v>
      </c>
      <c r="D3" t="s">
        <v>521</v>
      </c>
      <c r="E3">
        <f>AVERAGE('2004'!N2:N4)</f>
        <v>1.0999999999999999</v>
      </c>
      <c r="F3">
        <v>1.55</v>
      </c>
      <c r="G3">
        <v>1.18</v>
      </c>
      <c r="H3">
        <v>0.4</v>
      </c>
      <c r="I3" s="241">
        <f>PRODUCT(F3+G3+H3)^(1/3)</f>
        <v>1.4627881916789156</v>
      </c>
      <c r="J3" s="241"/>
      <c r="K3">
        <v>2</v>
      </c>
      <c r="L3" s="241"/>
      <c r="M3" s="241"/>
      <c r="N3" s="241" t="s">
        <v>241</v>
      </c>
      <c r="O3">
        <v>11</v>
      </c>
      <c r="P3">
        <v>14</v>
      </c>
      <c r="Q3" t="s">
        <v>521</v>
      </c>
      <c r="R3">
        <f>AVERAGE('2004'!N2:N4)</f>
        <v>1.0999999999999999</v>
      </c>
      <c r="S3" s="241">
        <f>AVERAGE(I2:I6)</f>
        <v>1.3904382621603841</v>
      </c>
      <c r="T3" s="241">
        <v>15</v>
      </c>
      <c r="U3" s="241">
        <v>2</v>
      </c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  <c r="AS3" s="241"/>
      <c r="AT3" s="241"/>
      <c r="AU3" s="241"/>
      <c r="AV3" s="241"/>
      <c r="AW3" s="241"/>
      <c r="AX3" s="241"/>
      <c r="AY3" s="241"/>
      <c r="AZ3" s="241"/>
      <c r="BA3" s="241"/>
      <c r="BB3" s="241"/>
      <c r="BC3" s="241"/>
      <c r="BD3" s="241"/>
      <c r="BE3" s="241"/>
      <c r="BF3" s="241"/>
      <c r="BG3" s="241"/>
      <c r="BH3" s="241"/>
      <c r="BI3" s="241"/>
      <c r="BJ3" s="241"/>
      <c r="BK3" s="241"/>
      <c r="BL3" s="241"/>
      <c r="BM3" s="241"/>
      <c r="BN3" s="241"/>
      <c r="BO3" s="241"/>
      <c r="BP3" s="241"/>
      <c r="BQ3" s="241"/>
      <c r="BR3" s="241"/>
      <c r="BS3" s="241"/>
      <c r="BT3" s="241"/>
      <c r="BU3" s="241"/>
      <c r="BV3" s="241"/>
      <c r="BW3" s="241"/>
      <c r="BX3" s="241"/>
      <c r="BY3" s="241"/>
      <c r="BZ3" s="241"/>
      <c r="CA3" s="241"/>
      <c r="CB3" s="241"/>
      <c r="CC3" s="241"/>
      <c r="CD3" s="241"/>
      <c r="CE3" s="241"/>
      <c r="CF3" s="241"/>
      <c r="CG3" s="241"/>
      <c r="CH3" s="241"/>
      <c r="CI3" s="241"/>
      <c r="CJ3" s="241"/>
      <c r="CK3" s="241"/>
      <c r="CL3" s="241"/>
      <c r="CM3" s="241"/>
      <c r="CN3" s="241"/>
      <c r="CO3" s="241"/>
      <c r="CP3" s="241"/>
      <c r="CQ3" s="241"/>
      <c r="CR3" s="241"/>
      <c r="CS3" s="241"/>
      <c r="CT3" s="241"/>
      <c r="CU3" s="241"/>
      <c r="CV3" s="241"/>
      <c r="CW3" s="241"/>
      <c r="CX3" s="241"/>
      <c r="CY3" s="241"/>
      <c r="CZ3" s="241"/>
      <c r="DA3" s="241"/>
      <c r="DB3" s="241"/>
      <c r="DC3" s="241"/>
      <c r="DD3" s="241"/>
      <c r="DE3" s="241"/>
      <c r="DF3" s="241"/>
      <c r="DG3" s="241"/>
      <c r="DH3" s="241"/>
      <c r="DI3" s="241"/>
      <c r="DJ3" s="241"/>
      <c r="DK3" s="241"/>
      <c r="DL3" s="241"/>
      <c r="DM3" s="241"/>
      <c r="DN3" s="241"/>
      <c r="DO3" s="241"/>
      <c r="DP3" s="241"/>
      <c r="DQ3" s="241"/>
      <c r="DR3" s="241"/>
      <c r="DS3" s="241"/>
      <c r="DT3" s="241"/>
      <c r="DU3" s="241"/>
      <c r="DV3" s="241"/>
      <c r="DW3" s="241"/>
      <c r="DX3" s="241"/>
      <c r="DY3" s="241"/>
      <c r="DZ3" s="241"/>
      <c r="EA3" s="241"/>
      <c r="EB3" s="241"/>
      <c r="EC3" s="241"/>
      <c r="ED3" s="241"/>
      <c r="EE3" s="241"/>
      <c r="EF3" s="241"/>
      <c r="EG3" s="241"/>
      <c r="EH3" s="241"/>
      <c r="EI3" s="241"/>
      <c r="EJ3" s="241"/>
      <c r="EK3" s="241"/>
      <c r="EL3" s="241"/>
      <c r="EM3" s="241"/>
      <c r="EN3" s="241"/>
      <c r="EO3" s="241"/>
      <c r="EP3" s="241"/>
      <c r="EQ3" s="241"/>
      <c r="ER3" s="241"/>
      <c r="ES3" s="241"/>
      <c r="ET3" s="241"/>
      <c r="EU3" s="241"/>
      <c r="EV3" s="241"/>
      <c r="EW3" s="241"/>
      <c r="EX3" s="241"/>
      <c r="EY3" s="241"/>
      <c r="EZ3" s="241"/>
      <c r="FA3" s="241"/>
      <c r="FB3" s="241"/>
      <c r="FC3" s="241"/>
      <c r="FD3" s="241"/>
      <c r="FE3" s="241"/>
      <c r="FF3" s="241"/>
      <c r="FG3" s="241"/>
      <c r="FH3" s="241"/>
      <c r="FI3" s="241"/>
      <c r="FJ3" s="241"/>
      <c r="FK3" s="241"/>
      <c r="FL3" s="241"/>
      <c r="FM3" s="241"/>
      <c r="FN3" s="241"/>
      <c r="FO3" s="241"/>
      <c r="FP3" s="241"/>
      <c r="FQ3" s="241"/>
      <c r="FR3" s="241"/>
      <c r="FS3" s="241"/>
      <c r="FT3" s="241"/>
      <c r="FU3" s="241"/>
      <c r="FV3" s="241"/>
      <c r="FW3" s="241"/>
      <c r="FX3" s="241"/>
      <c r="FY3" s="241"/>
      <c r="FZ3" s="241"/>
      <c r="GA3" s="241"/>
      <c r="GB3" s="241"/>
      <c r="GC3" s="241"/>
      <c r="GD3" s="241"/>
      <c r="GE3" s="241"/>
      <c r="GF3" s="241"/>
      <c r="GG3" s="241"/>
      <c r="GH3" s="241"/>
      <c r="GI3" s="241"/>
      <c r="GJ3" s="241"/>
      <c r="GK3" s="241"/>
      <c r="GL3" s="241"/>
      <c r="GM3" s="241"/>
      <c r="GN3" s="241"/>
      <c r="GO3" s="241"/>
      <c r="GP3" s="241"/>
      <c r="GQ3" s="241"/>
      <c r="GR3" s="241"/>
      <c r="GS3" s="241"/>
      <c r="GT3" s="241"/>
      <c r="GU3" s="241"/>
      <c r="GV3" s="241"/>
      <c r="GW3" s="241"/>
      <c r="GX3" s="241"/>
      <c r="GY3" s="241"/>
      <c r="GZ3" s="241"/>
      <c r="HA3" s="241"/>
      <c r="HB3" s="241"/>
      <c r="HC3" s="241"/>
      <c r="HD3" s="241"/>
      <c r="HE3" s="241"/>
      <c r="HF3" s="241"/>
      <c r="HG3" s="241"/>
      <c r="HH3" s="241"/>
      <c r="HI3" s="241"/>
      <c r="HJ3" s="241"/>
      <c r="HK3" s="241"/>
      <c r="HL3" s="241"/>
      <c r="HM3" s="241"/>
      <c r="HN3" s="241"/>
      <c r="HO3" s="241"/>
      <c r="HP3" s="241"/>
      <c r="HQ3" s="241"/>
      <c r="HR3" s="241"/>
      <c r="HS3" s="241"/>
      <c r="HT3" s="241"/>
      <c r="HU3" s="241"/>
      <c r="HV3" s="241"/>
      <c r="HW3" s="241"/>
      <c r="HX3" s="241"/>
      <c r="HY3" s="241"/>
      <c r="HZ3" s="241"/>
      <c r="IA3" s="241"/>
      <c r="IB3" s="241"/>
      <c r="IC3" s="241"/>
      <c r="ID3" s="241"/>
      <c r="IE3" s="241"/>
      <c r="IF3" s="241"/>
      <c r="IG3" s="241"/>
      <c r="IH3" s="241"/>
      <c r="II3" s="241"/>
      <c r="IJ3" s="241"/>
      <c r="IK3" s="241"/>
      <c r="IL3" s="241"/>
      <c r="IM3" s="241"/>
      <c r="IN3" s="241"/>
      <c r="IO3" s="241"/>
      <c r="IP3" s="241"/>
      <c r="IQ3" s="241"/>
      <c r="IR3" s="241"/>
      <c r="IS3" s="241"/>
      <c r="IT3" s="241"/>
      <c r="IU3" s="241"/>
      <c r="IV3" s="241"/>
    </row>
    <row r="4" spans="1:256">
      <c r="A4" s="11" t="s">
        <v>527</v>
      </c>
      <c r="B4">
        <v>11</v>
      </c>
      <c r="C4">
        <v>14</v>
      </c>
      <c r="D4" t="s">
        <v>521</v>
      </c>
      <c r="E4">
        <f>AVERAGE('2004'!N2:N4)</f>
        <v>1.0999999999999999</v>
      </c>
      <c r="F4">
        <v>1.51</v>
      </c>
      <c r="G4">
        <v>1.01</v>
      </c>
      <c r="H4">
        <v>0.6</v>
      </c>
      <c r="I4" s="11">
        <f>PRODUCT(F4+G4+H4)^(1/3)</f>
        <v>1.4612287148125607</v>
      </c>
      <c r="J4" s="11"/>
      <c r="K4">
        <v>2</v>
      </c>
      <c r="L4" s="11"/>
      <c r="M4" s="11"/>
      <c r="N4" s="11" t="s">
        <v>515</v>
      </c>
      <c r="O4">
        <v>11</v>
      </c>
      <c r="P4">
        <v>14</v>
      </c>
      <c r="Q4" t="s">
        <v>521</v>
      </c>
      <c r="R4">
        <f>AVERAGE('2004'!N2:N4)</f>
        <v>1.0999999999999999</v>
      </c>
      <c r="S4" s="11">
        <f>AVERAGE(I2:I6)</f>
        <v>1.3904382621603841</v>
      </c>
      <c r="T4" s="11">
        <v>15</v>
      </c>
      <c r="U4" s="11">
        <v>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</row>
    <row r="5" spans="1:256">
      <c r="A5" s="241" t="s">
        <v>616</v>
      </c>
      <c r="B5">
        <v>11</v>
      </c>
      <c r="C5">
        <v>14</v>
      </c>
      <c r="D5" t="s">
        <v>521</v>
      </c>
      <c r="E5">
        <f>AVERAGE('2004'!N2:N4)</f>
        <v>1.0999999999999999</v>
      </c>
      <c r="F5">
        <v>0.98</v>
      </c>
      <c r="G5">
        <v>0.86</v>
      </c>
      <c r="H5">
        <v>0.24</v>
      </c>
      <c r="I5" s="11">
        <f>PRODUCT(F5+G5+H5)^(1/3)</f>
        <v>1.2765008597719816</v>
      </c>
      <c r="J5" s="11"/>
      <c r="K5">
        <v>2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</row>
    <row r="6" spans="1:256">
      <c r="A6" s="241" t="s">
        <v>626</v>
      </c>
      <c r="B6">
        <v>11</v>
      </c>
      <c r="C6">
        <v>14</v>
      </c>
      <c r="D6" t="s">
        <v>521</v>
      </c>
      <c r="E6">
        <f>AVERAGE('2004'!N2:N4)</f>
        <v>1.0999999999999999</v>
      </c>
      <c r="F6">
        <v>0.8</v>
      </c>
      <c r="G6">
        <v>1.05</v>
      </c>
      <c r="H6">
        <v>0.55000000000000004</v>
      </c>
      <c r="I6" s="241">
        <f>PRODUCT(F6+G6+H6)^(1/3)</f>
        <v>1.338865900164339</v>
      </c>
      <c r="J6" s="241"/>
      <c r="K6">
        <v>1</v>
      </c>
      <c r="L6" s="241"/>
      <c r="M6" s="241"/>
      <c r="N6" s="241"/>
      <c r="O6" s="241"/>
      <c r="P6" s="241"/>
      <c r="Q6" s="241"/>
      <c r="R6" s="241"/>
      <c r="S6" s="241"/>
      <c r="T6" s="241"/>
      <c r="U6" s="241"/>
      <c r="V6" s="241"/>
      <c r="W6" s="241"/>
      <c r="X6" s="241"/>
      <c r="Y6" s="241"/>
      <c r="Z6" s="241"/>
      <c r="AA6" s="241"/>
      <c r="AB6" s="241"/>
      <c r="AC6" s="241"/>
      <c r="AD6" s="241"/>
      <c r="AE6" s="241"/>
      <c r="AF6" s="241"/>
      <c r="AG6" s="241"/>
      <c r="AH6" s="241"/>
      <c r="AI6" s="241"/>
      <c r="AJ6" s="241"/>
      <c r="AK6" s="241"/>
      <c r="AL6" s="241"/>
      <c r="AM6" s="241"/>
      <c r="AN6" s="241"/>
      <c r="AO6" s="241"/>
      <c r="AP6" s="241"/>
      <c r="AQ6" s="241"/>
      <c r="AR6" s="241"/>
      <c r="AS6" s="241"/>
      <c r="AT6" s="241"/>
      <c r="AU6" s="241"/>
      <c r="AV6" s="241"/>
      <c r="AW6" s="241"/>
      <c r="AX6" s="241"/>
      <c r="AY6" s="241"/>
      <c r="AZ6" s="241"/>
      <c r="BA6" s="241"/>
      <c r="BB6" s="241"/>
      <c r="BC6" s="241"/>
      <c r="BD6" s="241"/>
      <c r="BE6" s="241"/>
      <c r="BF6" s="241"/>
      <c r="BG6" s="241"/>
      <c r="BH6" s="241"/>
      <c r="BI6" s="241"/>
      <c r="BJ6" s="241"/>
      <c r="BK6" s="241"/>
      <c r="BL6" s="241"/>
      <c r="BM6" s="241"/>
      <c r="BN6" s="241"/>
      <c r="BO6" s="241"/>
      <c r="BP6" s="241"/>
      <c r="BQ6" s="241"/>
      <c r="BR6" s="241"/>
      <c r="BS6" s="241"/>
      <c r="BT6" s="241"/>
      <c r="BU6" s="241"/>
      <c r="BV6" s="241"/>
      <c r="BW6" s="241"/>
      <c r="BX6" s="241"/>
      <c r="BY6" s="241"/>
      <c r="BZ6" s="241"/>
      <c r="CA6" s="241"/>
      <c r="CB6" s="241"/>
      <c r="CC6" s="241"/>
      <c r="CD6" s="241"/>
      <c r="CE6" s="241"/>
      <c r="CF6" s="241"/>
      <c r="CG6" s="241"/>
      <c r="CH6" s="241"/>
      <c r="CI6" s="241"/>
      <c r="CJ6" s="241"/>
      <c r="CK6" s="241"/>
      <c r="CL6" s="241"/>
      <c r="CM6" s="241"/>
      <c r="CN6" s="241"/>
      <c r="CO6" s="241"/>
      <c r="CP6" s="241"/>
      <c r="CQ6" s="241"/>
      <c r="CR6" s="241"/>
      <c r="CS6" s="241"/>
      <c r="CT6" s="241"/>
      <c r="CU6" s="241"/>
      <c r="CV6" s="241"/>
      <c r="CW6" s="241"/>
      <c r="CX6" s="241"/>
      <c r="CY6" s="241"/>
      <c r="CZ6" s="241"/>
      <c r="DA6" s="241"/>
      <c r="DB6" s="241"/>
      <c r="DC6" s="241"/>
      <c r="DD6" s="241"/>
      <c r="DE6" s="241"/>
      <c r="DF6" s="241"/>
      <c r="DG6" s="241"/>
      <c r="DH6" s="241"/>
      <c r="DI6" s="241"/>
      <c r="DJ6" s="241"/>
      <c r="DK6" s="241"/>
      <c r="DL6" s="241"/>
      <c r="DM6" s="241"/>
      <c r="DN6" s="241"/>
      <c r="DO6" s="241"/>
      <c r="DP6" s="241"/>
      <c r="DQ6" s="241"/>
      <c r="DR6" s="241"/>
      <c r="DS6" s="241"/>
      <c r="DT6" s="241"/>
      <c r="DU6" s="241"/>
      <c r="DV6" s="241"/>
      <c r="DW6" s="241"/>
      <c r="DX6" s="241"/>
      <c r="DY6" s="241"/>
      <c r="DZ6" s="241"/>
      <c r="EA6" s="241"/>
      <c r="EB6" s="241"/>
      <c r="EC6" s="241"/>
      <c r="ED6" s="241"/>
      <c r="EE6" s="241"/>
      <c r="EF6" s="241"/>
      <c r="EG6" s="241"/>
      <c r="EH6" s="241"/>
      <c r="EI6" s="241"/>
      <c r="EJ6" s="241"/>
      <c r="EK6" s="241"/>
      <c r="EL6" s="241"/>
      <c r="EM6" s="241"/>
      <c r="EN6" s="241"/>
      <c r="EO6" s="241"/>
      <c r="EP6" s="241"/>
      <c r="EQ6" s="241"/>
      <c r="ER6" s="241"/>
      <c r="ES6" s="241"/>
      <c r="ET6" s="241"/>
      <c r="EU6" s="241"/>
      <c r="EV6" s="241"/>
      <c r="EW6" s="241"/>
      <c r="EX6" s="241"/>
      <c r="EY6" s="241"/>
      <c r="EZ6" s="241"/>
      <c r="FA6" s="241"/>
      <c r="FB6" s="241"/>
      <c r="FC6" s="241"/>
      <c r="FD6" s="241"/>
      <c r="FE6" s="241"/>
      <c r="FF6" s="241"/>
      <c r="FG6" s="241"/>
      <c r="FH6" s="241"/>
      <c r="FI6" s="241"/>
      <c r="FJ6" s="241"/>
      <c r="FK6" s="241"/>
      <c r="FL6" s="241"/>
      <c r="FM6" s="241"/>
      <c r="FN6" s="241"/>
      <c r="FO6" s="241"/>
      <c r="FP6" s="241"/>
      <c r="FQ6" s="241"/>
      <c r="FR6" s="241"/>
      <c r="FS6" s="241"/>
      <c r="FT6" s="241"/>
      <c r="FU6" s="241"/>
      <c r="FV6" s="241"/>
      <c r="FW6" s="241"/>
      <c r="FX6" s="241"/>
      <c r="FY6" s="241"/>
      <c r="FZ6" s="241"/>
      <c r="GA6" s="241"/>
      <c r="GB6" s="241"/>
      <c r="GC6" s="241"/>
      <c r="GD6" s="241"/>
      <c r="GE6" s="241"/>
      <c r="GF6" s="241"/>
      <c r="GG6" s="241"/>
      <c r="GH6" s="241"/>
      <c r="GI6" s="241"/>
      <c r="GJ6" s="241"/>
      <c r="GK6" s="241"/>
      <c r="GL6" s="241"/>
      <c r="GM6" s="241"/>
      <c r="GN6" s="241"/>
      <c r="GO6" s="241"/>
      <c r="GP6" s="241"/>
      <c r="GQ6" s="241"/>
      <c r="GR6" s="241"/>
      <c r="GS6" s="241"/>
      <c r="GT6" s="241"/>
      <c r="GU6" s="241"/>
      <c r="GV6" s="241"/>
      <c r="GW6" s="241"/>
      <c r="GX6" s="241"/>
      <c r="GY6" s="241"/>
      <c r="GZ6" s="241"/>
      <c r="HA6" s="241"/>
      <c r="HB6" s="241"/>
      <c r="HC6" s="241"/>
      <c r="HD6" s="241"/>
      <c r="HE6" s="241"/>
      <c r="HF6" s="241"/>
      <c r="HG6" s="241"/>
      <c r="HH6" s="241"/>
      <c r="HI6" s="241"/>
      <c r="HJ6" s="241"/>
      <c r="HK6" s="241"/>
      <c r="HL6" s="241"/>
      <c r="HM6" s="241"/>
      <c r="HN6" s="241"/>
      <c r="HO6" s="241"/>
      <c r="HP6" s="241"/>
      <c r="HQ6" s="241"/>
      <c r="HR6" s="241"/>
      <c r="HS6" s="241"/>
      <c r="HT6" s="241"/>
      <c r="HU6" s="241"/>
      <c r="HV6" s="241"/>
      <c r="HW6" s="241"/>
      <c r="HX6" s="241"/>
      <c r="HY6" s="241"/>
      <c r="HZ6" s="241"/>
      <c r="IA6" s="241"/>
      <c r="IB6" s="241"/>
      <c r="IC6" s="241"/>
      <c r="ID6" s="241"/>
      <c r="IE6" s="241"/>
      <c r="IF6" s="241"/>
      <c r="IG6" s="241"/>
      <c r="IH6" s="241"/>
      <c r="II6" s="241"/>
      <c r="IJ6" s="241"/>
      <c r="IK6" s="241"/>
      <c r="IL6" s="241"/>
      <c r="IM6" s="241"/>
      <c r="IN6" s="241"/>
      <c r="IO6" s="241"/>
      <c r="IP6" s="241"/>
      <c r="IQ6" s="241"/>
      <c r="IR6" s="241"/>
      <c r="IS6" s="241"/>
      <c r="IT6" s="241"/>
      <c r="IU6" s="241"/>
      <c r="IV6" s="241"/>
    </row>
    <row r="7" spans="1:256">
      <c r="A7" s="241" t="s">
        <v>512</v>
      </c>
      <c r="B7">
        <v>11</v>
      </c>
      <c r="C7">
        <v>14</v>
      </c>
      <c r="D7" t="s">
        <v>521</v>
      </c>
      <c r="E7">
        <f>AVERAGE('2004'!N2:N4)</f>
        <v>1.0999999999999999</v>
      </c>
      <c r="F7" s="241"/>
      <c r="G7" s="241"/>
      <c r="H7" s="241"/>
      <c r="I7" s="241">
        <f>AVERAGE(I2:I6)</f>
        <v>1.3904382621603841</v>
      </c>
      <c r="J7" s="241"/>
      <c r="K7">
        <v>20</v>
      </c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  <c r="AA7" s="241"/>
      <c r="AB7" s="241"/>
      <c r="AC7" s="241"/>
      <c r="AD7" s="241"/>
      <c r="AE7" s="241"/>
      <c r="AF7" s="241"/>
      <c r="AG7" s="241"/>
      <c r="AH7" s="241"/>
      <c r="AI7" s="241"/>
      <c r="AJ7" s="241"/>
      <c r="AK7" s="241"/>
      <c r="AL7" s="241"/>
      <c r="AM7" s="241"/>
      <c r="AN7" s="241"/>
      <c r="AO7" s="241"/>
      <c r="AP7" s="241"/>
      <c r="AQ7" s="241"/>
      <c r="AR7" s="241"/>
      <c r="AS7" s="241"/>
      <c r="AT7" s="241"/>
      <c r="AU7" s="241"/>
      <c r="AV7" s="241"/>
      <c r="AW7" s="241"/>
      <c r="AX7" s="241"/>
      <c r="AY7" s="241"/>
      <c r="AZ7" s="241"/>
      <c r="BA7" s="241"/>
      <c r="BB7" s="241"/>
      <c r="BC7" s="241"/>
      <c r="BD7" s="241"/>
      <c r="BE7" s="241"/>
      <c r="BF7" s="241"/>
      <c r="BG7" s="241"/>
      <c r="BH7" s="241"/>
      <c r="BI7" s="241"/>
      <c r="BJ7" s="241"/>
      <c r="BK7" s="241"/>
      <c r="BL7" s="241"/>
      <c r="BM7" s="241"/>
      <c r="BN7" s="241"/>
      <c r="BO7" s="241"/>
      <c r="BP7" s="241"/>
      <c r="BQ7" s="241"/>
      <c r="BR7" s="241"/>
      <c r="BS7" s="241"/>
      <c r="BT7" s="241"/>
      <c r="BU7" s="241"/>
      <c r="BV7" s="241"/>
      <c r="BW7" s="241"/>
      <c r="BX7" s="241"/>
      <c r="BY7" s="241"/>
      <c r="BZ7" s="241"/>
      <c r="CA7" s="241"/>
      <c r="CB7" s="241"/>
      <c r="CC7" s="241"/>
      <c r="CD7" s="241"/>
      <c r="CE7" s="241"/>
      <c r="CF7" s="241"/>
      <c r="CG7" s="241"/>
      <c r="CH7" s="241"/>
      <c r="CI7" s="241"/>
      <c r="CJ7" s="241"/>
      <c r="CK7" s="241"/>
      <c r="CL7" s="241"/>
      <c r="CM7" s="241"/>
      <c r="CN7" s="241"/>
      <c r="CO7" s="241"/>
      <c r="CP7" s="241"/>
      <c r="CQ7" s="241"/>
      <c r="CR7" s="241"/>
      <c r="CS7" s="241"/>
      <c r="CT7" s="241"/>
      <c r="CU7" s="241"/>
      <c r="CV7" s="241"/>
      <c r="CW7" s="241"/>
      <c r="CX7" s="241"/>
      <c r="CY7" s="241"/>
      <c r="CZ7" s="241"/>
      <c r="DA7" s="241"/>
      <c r="DB7" s="241"/>
      <c r="DC7" s="241"/>
      <c r="DD7" s="241"/>
      <c r="DE7" s="241"/>
      <c r="DF7" s="241"/>
      <c r="DG7" s="241"/>
      <c r="DH7" s="241"/>
      <c r="DI7" s="241"/>
      <c r="DJ7" s="241"/>
      <c r="DK7" s="241"/>
      <c r="DL7" s="241"/>
      <c r="DM7" s="241"/>
      <c r="DN7" s="241"/>
      <c r="DO7" s="241"/>
      <c r="DP7" s="241"/>
      <c r="DQ7" s="241"/>
      <c r="DR7" s="241"/>
      <c r="DS7" s="241"/>
      <c r="DT7" s="241"/>
      <c r="DU7" s="241"/>
      <c r="DV7" s="241"/>
      <c r="DW7" s="241"/>
      <c r="DX7" s="241"/>
      <c r="DY7" s="241"/>
      <c r="DZ7" s="241"/>
      <c r="EA7" s="241"/>
      <c r="EB7" s="241"/>
      <c r="EC7" s="241"/>
      <c r="ED7" s="241"/>
      <c r="EE7" s="241"/>
      <c r="EF7" s="241"/>
      <c r="EG7" s="241"/>
      <c r="EH7" s="241"/>
      <c r="EI7" s="241"/>
      <c r="EJ7" s="241"/>
      <c r="EK7" s="241"/>
      <c r="EL7" s="241"/>
      <c r="EM7" s="241"/>
      <c r="EN7" s="241"/>
      <c r="EO7" s="241"/>
      <c r="EP7" s="241"/>
      <c r="EQ7" s="241"/>
      <c r="ER7" s="241"/>
      <c r="ES7" s="241"/>
      <c r="ET7" s="241"/>
      <c r="EU7" s="241"/>
      <c r="EV7" s="241"/>
      <c r="EW7" s="241"/>
      <c r="EX7" s="241"/>
      <c r="EY7" s="241"/>
      <c r="EZ7" s="241"/>
      <c r="FA7" s="241"/>
      <c r="FB7" s="241"/>
      <c r="FC7" s="241"/>
      <c r="FD7" s="241"/>
      <c r="FE7" s="241"/>
      <c r="FF7" s="241"/>
      <c r="FG7" s="241"/>
      <c r="FH7" s="241"/>
      <c r="FI7" s="241"/>
      <c r="FJ7" s="241"/>
      <c r="FK7" s="241"/>
      <c r="FL7" s="241"/>
      <c r="FM7" s="241"/>
      <c r="FN7" s="241"/>
      <c r="FO7" s="241"/>
      <c r="FP7" s="241"/>
      <c r="FQ7" s="241"/>
      <c r="FR7" s="241"/>
      <c r="FS7" s="241"/>
      <c r="FT7" s="241"/>
      <c r="FU7" s="241"/>
      <c r="FV7" s="241"/>
      <c r="FW7" s="241"/>
      <c r="FX7" s="241"/>
      <c r="FY7" s="241"/>
      <c r="FZ7" s="241"/>
      <c r="GA7" s="241"/>
      <c r="GB7" s="241"/>
      <c r="GC7" s="241"/>
      <c r="GD7" s="241"/>
      <c r="GE7" s="241"/>
      <c r="GF7" s="241"/>
      <c r="GG7" s="241"/>
      <c r="GH7" s="241"/>
      <c r="GI7" s="241"/>
      <c r="GJ7" s="241"/>
      <c r="GK7" s="241"/>
      <c r="GL7" s="241"/>
      <c r="GM7" s="241"/>
      <c r="GN7" s="241"/>
      <c r="GO7" s="241"/>
      <c r="GP7" s="241"/>
      <c r="GQ7" s="241"/>
      <c r="GR7" s="241"/>
      <c r="GS7" s="241"/>
      <c r="GT7" s="241"/>
      <c r="GU7" s="241"/>
      <c r="GV7" s="241"/>
      <c r="GW7" s="241"/>
      <c r="GX7" s="241"/>
      <c r="GY7" s="241"/>
      <c r="GZ7" s="241"/>
      <c r="HA7" s="241"/>
      <c r="HB7" s="241"/>
      <c r="HC7" s="241"/>
      <c r="HD7" s="241"/>
      <c r="HE7" s="241"/>
      <c r="HF7" s="241"/>
      <c r="HG7" s="241"/>
      <c r="HH7" s="241"/>
      <c r="HI7" s="241"/>
      <c r="HJ7" s="241"/>
      <c r="HK7" s="241"/>
      <c r="HL7" s="241"/>
      <c r="HM7" s="241"/>
      <c r="HN7" s="241"/>
      <c r="HO7" s="241"/>
      <c r="HP7" s="241"/>
      <c r="HQ7" s="241"/>
      <c r="HR7" s="241"/>
      <c r="HS7" s="241"/>
      <c r="HT7" s="241"/>
      <c r="HU7" s="241"/>
      <c r="HV7" s="241"/>
      <c r="HW7" s="241"/>
      <c r="HX7" s="241"/>
      <c r="HY7" s="241"/>
      <c r="HZ7" s="241"/>
      <c r="IA7" s="241"/>
      <c r="IB7" s="241"/>
      <c r="IC7" s="241"/>
      <c r="ID7" s="241"/>
      <c r="IE7" s="241"/>
      <c r="IF7" s="241"/>
      <c r="IG7" s="241"/>
      <c r="IH7" s="241"/>
      <c r="II7" s="241"/>
      <c r="IJ7" s="241"/>
      <c r="IK7" s="241"/>
      <c r="IL7" s="241"/>
      <c r="IM7" s="241"/>
      <c r="IN7" s="241"/>
      <c r="IO7" s="241"/>
      <c r="IP7" s="241"/>
      <c r="IQ7" s="241"/>
      <c r="IR7" s="241"/>
      <c r="IS7" s="241"/>
      <c r="IT7" s="241"/>
      <c r="IU7" s="241"/>
      <c r="IV7" s="241"/>
    </row>
    <row r="8" spans="1:256">
      <c r="A8" s="241" t="s">
        <v>511</v>
      </c>
      <c r="B8">
        <v>11</v>
      </c>
      <c r="C8">
        <v>14</v>
      </c>
      <c r="D8" t="s">
        <v>521</v>
      </c>
      <c r="E8">
        <f>AVERAGE('2004'!N2:N4)</f>
        <v>1.0999999999999999</v>
      </c>
      <c r="F8" s="241"/>
      <c r="G8" s="241"/>
      <c r="H8" s="241"/>
      <c r="I8" s="241"/>
      <c r="J8" s="241"/>
      <c r="K8">
        <v>16</v>
      </c>
      <c r="L8" s="241"/>
      <c r="M8" s="241"/>
      <c r="N8" s="241"/>
      <c r="O8" s="241"/>
      <c r="P8" s="241"/>
      <c r="Q8" s="241"/>
      <c r="R8" s="241"/>
      <c r="S8" s="241"/>
      <c r="T8" s="241"/>
      <c r="U8" s="241"/>
      <c r="V8" s="241"/>
      <c r="W8" s="241"/>
      <c r="X8" s="241"/>
      <c r="Y8" s="241"/>
      <c r="Z8" s="241"/>
      <c r="AA8" s="241"/>
      <c r="AB8" s="241"/>
      <c r="AC8" s="241"/>
      <c r="AD8" s="241"/>
      <c r="AE8" s="241"/>
      <c r="AF8" s="241"/>
      <c r="AG8" s="241"/>
      <c r="AH8" s="241"/>
      <c r="AI8" s="241"/>
      <c r="AJ8" s="241"/>
      <c r="AK8" s="241"/>
      <c r="AL8" s="241"/>
      <c r="AM8" s="241"/>
      <c r="AN8" s="241"/>
      <c r="AO8" s="241"/>
      <c r="AP8" s="241"/>
      <c r="AQ8" s="241"/>
      <c r="AR8" s="241"/>
      <c r="AS8" s="241"/>
      <c r="AT8" s="241"/>
      <c r="AU8" s="241"/>
      <c r="AV8" s="241"/>
      <c r="AW8" s="241"/>
      <c r="AX8" s="241"/>
      <c r="AY8" s="241"/>
      <c r="AZ8" s="241"/>
      <c r="BA8" s="241"/>
      <c r="BB8" s="241"/>
      <c r="BC8" s="241"/>
      <c r="BD8" s="241"/>
      <c r="BE8" s="241"/>
      <c r="BF8" s="241"/>
      <c r="BG8" s="241"/>
      <c r="BH8" s="241"/>
      <c r="BI8" s="241"/>
      <c r="BJ8" s="241"/>
      <c r="BK8" s="241"/>
      <c r="BL8" s="241"/>
      <c r="BM8" s="241"/>
      <c r="BN8" s="241"/>
      <c r="BO8" s="241"/>
      <c r="BP8" s="241"/>
      <c r="BQ8" s="241"/>
      <c r="BR8" s="241"/>
      <c r="BS8" s="241"/>
      <c r="BT8" s="241"/>
      <c r="BU8" s="241"/>
      <c r="BV8" s="241"/>
      <c r="BW8" s="241"/>
      <c r="BX8" s="241"/>
      <c r="BY8" s="241"/>
      <c r="BZ8" s="241"/>
      <c r="CA8" s="241"/>
      <c r="CB8" s="241"/>
      <c r="CC8" s="241"/>
      <c r="CD8" s="241"/>
      <c r="CE8" s="241"/>
      <c r="CF8" s="241"/>
      <c r="CG8" s="241"/>
      <c r="CH8" s="241"/>
      <c r="CI8" s="241"/>
      <c r="CJ8" s="241"/>
      <c r="CK8" s="241"/>
      <c r="CL8" s="241"/>
      <c r="CM8" s="241"/>
      <c r="CN8" s="241"/>
      <c r="CO8" s="241"/>
      <c r="CP8" s="241"/>
      <c r="CQ8" s="241"/>
      <c r="CR8" s="241"/>
      <c r="CS8" s="241"/>
      <c r="CT8" s="241"/>
      <c r="CU8" s="241"/>
      <c r="CV8" s="241"/>
      <c r="CW8" s="241"/>
      <c r="CX8" s="241"/>
      <c r="CY8" s="241"/>
      <c r="CZ8" s="241"/>
      <c r="DA8" s="241"/>
      <c r="DB8" s="241"/>
      <c r="DC8" s="241"/>
      <c r="DD8" s="241"/>
      <c r="DE8" s="241"/>
      <c r="DF8" s="241"/>
      <c r="DG8" s="241"/>
      <c r="DH8" s="241"/>
      <c r="DI8" s="241"/>
      <c r="DJ8" s="241"/>
      <c r="DK8" s="241"/>
      <c r="DL8" s="241"/>
      <c r="DM8" s="241"/>
      <c r="DN8" s="241"/>
      <c r="DO8" s="241"/>
      <c r="DP8" s="241"/>
      <c r="DQ8" s="241"/>
      <c r="DR8" s="241"/>
      <c r="DS8" s="241"/>
      <c r="DT8" s="241"/>
      <c r="DU8" s="241"/>
      <c r="DV8" s="241"/>
      <c r="DW8" s="241"/>
      <c r="DX8" s="241"/>
      <c r="DY8" s="241"/>
      <c r="DZ8" s="241"/>
      <c r="EA8" s="241"/>
      <c r="EB8" s="241"/>
      <c r="EC8" s="241"/>
      <c r="ED8" s="241"/>
      <c r="EE8" s="241"/>
      <c r="EF8" s="241"/>
      <c r="EG8" s="241"/>
      <c r="EH8" s="241"/>
      <c r="EI8" s="241"/>
      <c r="EJ8" s="241"/>
      <c r="EK8" s="241"/>
      <c r="EL8" s="241"/>
      <c r="EM8" s="241"/>
      <c r="EN8" s="241"/>
      <c r="EO8" s="241"/>
      <c r="EP8" s="241"/>
      <c r="EQ8" s="241"/>
      <c r="ER8" s="241"/>
      <c r="ES8" s="241"/>
      <c r="ET8" s="241"/>
      <c r="EU8" s="241"/>
      <c r="EV8" s="241"/>
      <c r="EW8" s="241"/>
      <c r="EX8" s="241"/>
      <c r="EY8" s="241"/>
      <c r="EZ8" s="241"/>
      <c r="FA8" s="241"/>
      <c r="FB8" s="241"/>
      <c r="FC8" s="241"/>
      <c r="FD8" s="241"/>
      <c r="FE8" s="241"/>
      <c r="FF8" s="241"/>
      <c r="FG8" s="241"/>
      <c r="FH8" s="241"/>
      <c r="FI8" s="241"/>
      <c r="FJ8" s="241"/>
      <c r="FK8" s="241"/>
      <c r="FL8" s="241"/>
      <c r="FM8" s="241"/>
      <c r="FN8" s="241"/>
      <c r="FO8" s="241"/>
      <c r="FP8" s="241"/>
      <c r="FQ8" s="241"/>
      <c r="FR8" s="241"/>
      <c r="FS8" s="241"/>
      <c r="FT8" s="241"/>
      <c r="FU8" s="241"/>
      <c r="FV8" s="241"/>
      <c r="FW8" s="241"/>
      <c r="FX8" s="241"/>
      <c r="FY8" s="241"/>
      <c r="FZ8" s="241"/>
      <c r="GA8" s="241"/>
      <c r="GB8" s="241"/>
      <c r="GC8" s="241"/>
      <c r="GD8" s="241"/>
      <c r="GE8" s="241"/>
      <c r="GF8" s="241"/>
      <c r="GG8" s="241"/>
      <c r="GH8" s="241"/>
      <c r="GI8" s="241"/>
      <c r="GJ8" s="241"/>
      <c r="GK8" s="241"/>
      <c r="GL8" s="241"/>
      <c r="GM8" s="241"/>
      <c r="GN8" s="241"/>
      <c r="GO8" s="241"/>
      <c r="GP8" s="241"/>
      <c r="GQ8" s="241"/>
      <c r="GR8" s="241"/>
      <c r="GS8" s="241"/>
      <c r="GT8" s="241"/>
      <c r="GU8" s="241"/>
      <c r="GV8" s="241"/>
      <c r="GW8" s="241"/>
      <c r="GX8" s="241"/>
      <c r="GY8" s="241"/>
      <c r="GZ8" s="241"/>
      <c r="HA8" s="241"/>
      <c r="HB8" s="241"/>
      <c r="HC8" s="241"/>
      <c r="HD8" s="241"/>
      <c r="HE8" s="241"/>
      <c r="HF8" s="241"/>
      <c r="HG8" s="241"/>
      <c r="HH8" s="241"/>
      <c r="HI8" s="241"/>
      <c r="HJ8" s="241"/>
      <c r="HK8" s="241"/>
      <c r="HL8" s="241"/>
      <c r="HM8" s="241"/>
      <c r="HN8" s="241"/>
      <c r="HO8" s="241"/>
      <c r="HP8" s="241"/>
      <c r="HQ8" s="241"/>
      <c r="HR8" s="241"/>
      <c r="HS8" s="241"/>
      <c r="HT8" s="241"/>
      <c r="HU8" s="241"/>
      <c r="HV8" s="241"/>
      <c r="HW8" s="241"/>
      <c r="HX8" s="241"/>
      <c r="HY8" s="241"/>
      <c r="HZ8" s="241"/>
      <c r="IA8" s="241"/>
      <c r="IB8" s="241"/>
      <c r="IC8" s="241"/>
      <c r="ID8" s="241"/>
      <c r="IE8" s="241"/>
      <c r="IF8" s="241"/>
      <c r="IG8" s="241"/>
      <c r="IH8" s="241"/>
      <c r="II8" s="241"/>
      <c r="IJ8" s="241"/>
      <c r="IK8" s="241"/>
      <c r="IL8" s="241"/>
      <c r="IM8" s="241"/>
      <c r="IN8" s="241"/>
      <c r="IO8" s="241"/>
      <c r="IP8" s="241"/>
      <c r="IQ8" s="241"/>
      <c r="IR8" s="241"/>
      <c r="IS8" s="241"/>
      <c r="IT8" s="241"/>
      <c r="IU8" s="241"/>
      <c r="IV8" s="241"/>
    </row>
    <row r="9" spans="1:256">
      <c r="A9" s="241" t="s">
        <v>449</v>
      </c>
      <c r="B9">
        <v>11</v>
      </c>
      <c r="C9">
        <v>14</v>
      </c>
      <c r="D9" t="s">
        <v>521</v>
      </c>
      <c r="E9">
        <f>AVERAGE('2004'!N2:N4)</f>
        <v>1.0999999999999999</v>
      </c>
      <c r="F9" s="241"/>
      <c r="G9" s="241"/>
      <c r="H9" s="241"/>
      <c r="I9" s="241"/>
      <c r="J9" s="241"/>
      <c r="K9">
        <v>15</v>
      </c>
      <c r="L9" s="241"/>
      <c r="M9" s="241"/>
      <c r="N9" s="241"/>
      <c r="O9" s="241"/>
      <c r="P9" s="241"/>
      <c r="Q9" s="241"/>
      <c r="R9" s="241"/>
      <c r="S9" s="241"/>
      <c r="T9" s="241"/>
      <c r="U9" s="241"/>
      <c r="V9" s="241"/>
      <c r="W9" s="241"/>
      <c r="X9" s="241"/>
      <c r="Y9" s="241"/>
      <c r="Z9" s="241"/>
      <c r="AA9" s="241"/>
      <c r="AB9" s="241"/>
      <c r="AC9" s="241"/>
      <c r="AD9" s="241"/>
      <c r="AE9" s="241"/>
      <c r="AF9" s="241"/>
      <c r="AG9" s="241"/>
      <c r="AH9" s="241"/>
      <c r="AI9" s="241"/>
      <c r="AJ9" s="241"/>
      <c r="AK9" s="241"/>
      <c r="AL9" s="241"/>
      <c r="AM9" s="241"/>
      <c r="AN9" s="241"/>
      <c r="AO9" s="241"/>
      <c r="AP9" s="241"/>
      <c r="AQ9" s="241"/>
      <c r="AR9" s="241"/>
      <c r="AS9" s="241"/>
      <c r="AT9" s="241"/>
      <c r="AU9" s="241"/>
      <c r="AV9" s="241"/>
      <c r="AW9" s="241"/>
      <c r="AX9" s="241"/>
      <c r="AY9" s="241"/>
      <c r="AZ9" s="241"/>
      <c r="BA9" s="241"/>
      <c r="BB9" s="241"/>
      <c r="BC9" s="241"/>
      <c r="BD9" s="241"/>
      <c r="BE9" s="241"/>
      <c r="BF9" s="241"/>
      <c r="BG9" s="241"/>
      <c r="BH9" s="241"/>
      <c r="BI9" s="241"/>
      <c r="BJ9" s="241"/>
      <c r="BK9" s="241"/>
      <c r="BL9" s="241"/>
      <c r="BM9" s="241"/>
      <c r="BN9" s="241"/>
      <c r="BO9" s="241"/>
      <c r="BP9" s="241"/>
      <c r="BQ9" s="241"/>
      <c r="BR9" s="241"/>
      <c r="BS9" s="241"/>
      <c r="BT9" s="241"/>
      <c r="BU9" s="241"/>
      <c r="BV9" s="241"/>
      <c r="BW9" s="241"/>
      <c r="BX9" s="241"/>
      <c r="BY9" s="241"/>
      <c r="BZ9" s="241"/>
      <c r="CA9" s="241"/>
      <c r="CB9" s="241"/>
      <c r="CC9" s="241"/>
      <c r="CD9" s="241"/>
      <c r="CE9" s="241"/>
      <c r="CF9" s="241"/>
      <c r="CG9" s="241"/>
      <c r="CH9" s="241"/>
      <c r="CI9" s="241"/>
      <c r="CJ9" s="241"/>
      <c r="CK9" s="241"/>
      <c r="CL9" s="241"/>
      <c r="CM9" s="241"/>
      <c r="CN9" s="241"/>
      <c r="CO9" s="241"/>
      <c r="CP9" s="241"/>
      <c r="CQ9" s="241"/>
      <c r="CR9" s="241"/>
      <c r="CS9" s="241"/>
      <c r="CT9" s="241"/>
      <c r="CU9" s="241"/>
      <c r="CV9" s="241"/>
      <c r="CW9" s="241"/>
      <c r="CX9" s="241"/>
      <c r="CY9" s="241"/>
      <c r="CZ9" s="241"/>
      <c r="DA9" s="241"/>
      <c r="DB9" s="241"/>
      <c r="DC9" s="241"/>
      <c r="DD9" s="241"/>
      <c r="DE9" s="241"/>
      <c r="DF9" s="241"/>
      <c r="DG9" s="241"/>
      <c r="DH9" s="241"/>
      <c r="DI9" s="241"/>
      <c r="DJ9" s="241"/>
      <c r="DK9" s="241"/>
      <c r="DL9" s="241"/>
      <c r="DM9" s="241"/>
      <c r="DN9" s="241"/>
      <c r="DO9" s="241"/>
      <c r="DP9" s="241"/>
      <c r="DQ9" s="241"/>
      <c r="DR9" s="241"/>
      <c r="DS9" s="241"/>
      <c r="DT9" s="241"/>
      <c r="DU9" s="241"/>
      <c r="DV9" s="241"/>
      <c r="DW9" s="241"/>
      <c r="DX9" s="241"/>
      <c r="DY9" s="241"/>
      <c r="DZ9" s="241"/>
      <c r="EA9" s="241"/>
      <c r="EB9" s="241"/>
      <c r="EC9" s="241"/>
      <c r="ED9" s="241"/>
      <c r="EE9" s="241"/>
      <c r="EF9" s="241"/>
      <c r="EG9" s="241"/>
      <c r="EH9" s="241"/>
      <c r="EI9" s="241"/>
      <c r="EJ9" s="241"/>
      <c r="EK9" s="241"/>
      <c r="EL9" s="241"/>
      <c r="EM9" s="241"/>
      <c r="EN9" s="241"/>
      <c r="EO9" s="241"/>
      <c r="EP9" s="241"/>
      <c r="EQ9" s="241"/>
      <c r="ER9" s="241"/>
      <c r="ES9" s="241"/>
      <c r="ET9" s="241"/>
      <c r="EU9" s="241"/>
      <c r="EV9" s="241"/>
      <c r="EW9" s="241"/>
      <c r="EX9" s="241"/>
      <c r="EY9" s="241"/>
      <c r="EZ9" s="241"/>
      <c r="FA9" s="241"/>
      <c r="FB9" s="241"/>
      <c r="FC9" s="241"/>
      <c r="FD9" s="241"/>
      <c r="FE9" s="241"/>
      <c r="FF9" s="241"/>
      <c r="FG9" s="241"/>
      <c r="FH9" s="241"/>
      <c r="FI9" s="241"/>
      <c r="FJ9" s="241"/>
      <c r="FK9" s="241"/>
      <c r="FL9" s="241"/>
      <c r="FM9" s="241"/>
      <c r="FN9" s="241"/>
      <c r="FO9" s="241"/>
      <c r="FP9" s="241"/>
      <c r="FQ9" s="241"/>
      <c r="FR9" s="241"/>
      <c r="FS9" s="241"/>
      <c r="FT9" s="241"/>
      <c r="FU9" s="241"/>
      <c r="FV9" s="241"/>
      <c r="FW9" s="241"/>
      <c r="FX9" s="241"/>
      <c r="FY9" s="241"/>
      <c r="FZ9" s="241"/>
      <c r="GA9" s="241"/>
      <c r="GB9" s="241"/>
      <c r="GC9" s="241"/>
      <c r="GD9" s="241"/>
      <c r="GE9" s="241"/>
      <c r="GF9" s="241"/>
      <c r="GG9" s="241"/>
      <c r="GH9" s="241"/>
      <c r="GI9" s="241"/>
      <c r="GJ9" s="241"/>
      <c r="GK9" s="241"/>
      <c r="GL9" s="241"/>
      <c r="GM9" s="241"/>
      <c r="GN9" s="241"/>
      <c r="GO9" s="241"/>
      <c r="GP9" s="241"/>
      <c r="GQ9" s="241"/>
      <c r="GR9" s="241"/>
      <c r="GS9" s="241"/>
      <c r="GT9" s="241"/>
      <c r="GU9" s="241"/>
      <c r="GV9" s="241"/>
      <c r="GW9" s="241"/>
      <c r="GX9" s="241"/>
      <c r="GY9" s="241"/>
      <c r="GZ9" s="241"/>
      <c r="HA9" s="241"/>
      <c r="HB9" s="241"/>
      <c r="HC9" s="241"/>
      <c r="HD9" s="241"/>
      <c r="HE9" s="241"/>
      <c r="HF9" s="241"/>
      <c r="HG9" s="241"/>
      <c r="HH9" s="241"/>
      <c r="HI9" s="241"/>
      <c r="HJ9" s="241"/>
      <c r="HK9" s="241"/>
      <c r="HL9" s="241"/>
      <c r="HM9" s="241"/>
      <c r="HN9" s="241"/>
      <c r="HO9" s="241"/>
      <c r="HP9" s="241"/>
      <c r="HQ9" s="241"/>
      <c r="HR9" s="241"/>
      <c r="HS9" s="241"/>
      <c r="HT9" s="241"/>
      <c r="HU9" s="241"/>
      <c r="HV9" s="241"/>
      <c r="HW9" s="241"/>
      <c r="HX9" s="241"/>
      <c r="HY9" s="241"/>
      <c r="HZ9" s="241"/>
      <c r="IA9" s="241"/>
      <c r="IB9" s="241"/>
      <c r="IC9" s="241"/>
      <c r="ID9" s="241"/>
      <c r="IE9" s="241"/>
      <c r="IF9" s="241"/>
      <c r="IG9" s="241"/>
      <c r="IH9" s="241"/>
      <c r="II9" s="241"/>
      <c r="IJ9" s="241"/>
      <c r="IK9" s="241"/>
      <c r="IL9" s="241"/>
      <c r="IM9" s="241"/>
      <c r="IN9" s="241"/>
      <c r="IO9" s="241"/>
      <c r="IP9" s="241"/>
      <c r="IQ9" s="241"/>
      <c r="IR9" s="241"/>
      <c r="IS9" s="241"/>
      <c r="IT9" s="241"/>
      <c r="IU9" s="241"/>
      <c r="IV9" s="241"/>
    </row>
    <row r="10" spans="1:256">
      <c r="A10" s="11" t="s">
        <v>516</v>
      </c>
      <c r="B10">
        <v>11</v>
      </c>
      <c r="C10">
        <v>14</v>
      </c>
      <c r="D10" t="s">
        <v>521</v>
      </c>
      <c r="E10">
        <f>AVERAGE('2004'!N2:N4)</f>
        <v>1.0999999999999999</v>
      </c>
      <c r="F10" s="241"/>
      <c r="G10" s="241"/>
      <c r="H10" s="241"/>
      <c r="I10" s="241"/>
      <c r="J10" s="241"/>
      <c r="K10">
        <v>4</v>
      </c>
      <c r="L10" s="241"/>
      <c r="M10" s="241"/>
      <c r="N10" s="241"/>
      <c r="O10" s="241"/>
      <c r="P10" s="241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241"/>
      <c r="AQ10" s="241"/>
      <c r="AR10" s="241"/>
      <c r="AS10" s="241"/>
      <c r="AT10" s="241"/>
      <c r="AU10" s="241"/>
      <c r="AV10" s="241"/>
      <c r="AW10" s="241"/>
      <c r="AX10" s="241"/>
      <c r="AY10" s="241"/>
      <c r="AZ10" s="241"/>
      <c r="BA10" s="241"/>
      <c r="BB10" s="241"/>
      <c r="BC10" s="241"/>
      <c r="BD10" s="241"/>
      <c r="BE10" s="241"/>
      <c r="BF10" s="241"/>
      <c r="BG10" s="241"/>
      <c r="BH10" s="241"/>
      <c r="BI10" s="241"/>
      <c r="BJ10" s="241"/>
      <c r="BK10" s="241"/>
      <c r="BL10" s="241"/>
      <c r="BM10" s="241"/>
      <c r="BN10" s="241"/>
      <c r="BO10" s="241"/>
      <c r="BP10" s="241"/>
      <c r="BQ10" s="241"/>
      <c r="BR10" s="241"/>
      <c r="BS10" s="241"/>
      <c r="BT10" s="241"/>
      <c r="BU10" s="241"/>
      <c r="BV10" s="241"/>
      <c r="BW10" s="241"/>
      <c r="BX10" s="241"/>
      <c r="BY10" s="241"/>
      <c r="BZ10" s="241"/>
      <c r="CA10" s="241"/>
      <c r="CB10" s="241"/>
      <c r="CC10" s="241"/>
      <c r="CD10" s="241"/>
      <c r="CE10" s="241"/>
      <c r="CF10" s="241"/>
      <c r="CG10" s="241"/>
      <c r="CH10" s="241"/>
      <c r="CI10" s="241"/>
      <c r="CJ10" s="241"/>
      <c r="CK10" s="241"/>
      <c r="CL10" s="241"/>
      <c r="CM10" s="241"/>
      <c r="CN10" s="241"/>
      <c r="CO10" s="241"/>
      <c r="CP10" s="241"/>
      <c r="CQ10" s="241"/>
      <c r="CR10" s="241"/>
      <c r="CS10" s="241"/>
      <c r="CT10" s="241"/>
      <c r="CU10" s="241"/>
      <c r="CV10" s="241"/>
      <c r="CW10" s="241"/>
      <c r="CX10" s="241"/>
      <c r="CY10" s="241"/>
      <c r="CZ10" s="241"/>
      <c r="DA10" s="241"/>
      <c r="DB10" s="241"/>
      <c r="DC10" s="241"/>
      <c r="DD10" s="241"/>
      <c r="DE10" s="241"/>
      <c r="DF10" s="241"/>
      <c r="DG10" s="241"/>
      <c r="DH10" s="241"/>
      <c r="DI10" s="241"/>
      <c r="DJ10" s="241"/>
      <c r="DK10" s="241"/>
      <c r="DL10" s="241"/>
      <c r="DM10" s="241"/>
      <c r="DN10" s="241"/>
      <c r="DO10" s="241"/>
      <c r="DP10" s="241"/>
      <c r="DQ10" s="241"/>
      <c r="DR10" s="241"/>
      <c r="DS10" s="241"/>
      <c r="DT10" s="241"/>
      <c r="DU10" s="241"/>
      <c r="DV10" s="241"/>
      <c r="DW10" s="241"/>
      <c r="DX10" s="241"/>
      <c r="DY10" s="241"/>
      <c r="DZ10" s="241"/>
      <c r="EA10" s="241"/>
      <c r="EB10" s="241"/>
      <c r="EC10" s="241"/>
      <c r="ED10" s="241"/>
      <c r="EE10" s="241"/>
      <c r="EF10" s="241"/>
      <c r="EG10" s="241"/>
      <c r="EH10" s="241"/>
      <c r="EI10" s="241"/>
      <c r="EJ10" s="241"/>
      <c r="EK10" s="241"/>
      <c r="EL10" s="241"/>
      <c r="EM10" s="241"/>
      <c r="EN10" s="241"/>
      <c r="EO10" s="241"/>
      <c r="EP10" s="241"/>
      <c r="EQ10" s="241"/>
      <c r="ER10" s="241"/>
      <c r="ES10" s="241"/>
      <c r="ET10" s="241"/>
      <c r="EU10" s="241"/>
      <c r="EV10" s="241"/>
      <c r="EW10" s="241"/>
      <c r="EX10" s="241"/>
      <c r="EY10" s="241"/>
      <c r="EZ10" s="241"/>
      <c r="FA10" s="241"/>
      <c r="FB10" s="241"/>
      <c r="FC10" s="241"/>
      <c r="FD10" s="241"/>
      <c r="FE10" s="241"/>
      <c r="FF10" s="241"/>
      <c r="FG10" s="241"/>
      <c r="FH10" s="241"/>
      <c r="FI10" s="241"/>
      <c r="FJ10" s="241"/>
      <c r="FK10" s="241"/>
      <c r="FL10" s="241"/>
      <c r="FM10" s="241"/>
      <c r="FN10" s="241"/>
      <c r="FO10" s="241"/>
      <c r="FP10" s="241"/>
      <c r="FQ10" s="241"/>
      <c r="FR10" s="241"/>
      <c r="FS10" s="241"/>
      <c r="FT10" s="241"/>
      <c r="FU10" s="241"/>
      <c r="FV10" s="241"/>
      <c r="FW10" s="241"/>
      <c r="FX10" s="241"/>
      <c r="FY10" s="241"/>
      <c r="FZ10" s="241"/>
      <c r="GA10" s="241"/>
      <c r="GB10" s="241"/>
      <c r="GC10" s="241"/>
      <c r="GD10" s="241"/>
      <c r="GE10" s="241"/>
      <c r="GF10" s="241"/>
      <c r="GG10" s="241"/>
      <c r="GH10" s="241"/>
      <c r="GI10" s="241"/>
      <c r="GJ10" s="241"/>
      <c r="GK10" s="241"/>
      <c r="GL10" s="241"/>
      <c r="GM10" s="241"/>
      <c r="GN10" s="241"/>
      <c r="GO10" s="241"/>
      <c r="GP10" s="241"/>
      <c r="GQ10" s="241"/>
      <c r="GR10" s="241"/>
      <c r="GS10" s="241"/>
      <c r="GT10" s="241"/>
      <c r="GU10" s="241"/>
      <c r="GV10" s="241"/>
      <c r="GW10" s="241"/>
      <c r="GX10" s="241"/>
      <c r="GY10" s="241"/>
      <c r="GZ10" s="241"/>
      <c r="HA10" s="241"/>
      <c r="HB10" s="241"/>
      <c r="HC10" s="241"/>
      <c r="HD10" s="241"/>
      <c r="HE10" s="241"/>
      <c r="HF10" s="241"/>
      <c r="HG10" s="241"/>
      <c r="HH10" s="241"/>
      <c r="HI10" s="241"/>
      <c r="HJ10" s="241"/>
      <c r="HK10" s="241"/>
      <c r="HL10" s="241"/>
      <c r="HM10" s="241"/>
      <c r="HN10" s="241"/>
      <c r="HO10" s="241"/>
      <c r="HP10" s="241"/>
      <c r="HQ10" s="241"/>
      <c r="HR10" s="241"/>
      <c r="HS10" s="241"/>
      <c r="HT10" s="241"/>
      <c r="HU10" s="241"/>
      <c r="HV10" s="241"/>
      <c r="HW10" s="241"/>
      <c r="HX10" s="241"/>
      <c r="HY10" s="241"/>
      <c r="HZ10" s="241"/>
      <c r="IA10" s="241"/>
      <c r="IB10" s="241"/>
      <c r="IC10" s="241"/>
      <c r="ID10" s="241"/>
      <c r="IE10" s="241"/>
      <c r="IF10" s="241"/>
      <c r="IG10" s="241"/>
      <c r="IH10" s="241"/>
      <c r="II10" s="241"/>
      <c r="IJ10" s="241"/>
      <c r="IK10" s="241"/>
      <c r="IL10" s="241"/>
      <c r="IM10" s="241"/>
      <c r="IN10" s="241"/>
      <c r="IO10" s="241"/>
      <c r="IP10" s="241"/>
      <c r="IQ10" s="241"/>
      <c r="IR10" s="241"/>
      <c r="IS10" s="241"/>
      <c r="IT10" s="241"/>
      <c r="IU10" s="241"/>
      <c r="IV10" s="241"/>
    </row>
    <row r="11" spans="1:256">
      <c r="A11" s="3" t="s">
        <v>13</v>
      </c>
      <c r="B11">
        <v>11</v>
      </c>
      <c r="C11">
        <v>14</v>
      </c>
      <c r="D11" t="s">
        <v>521</v>
      </c>
      <c r="E11">
        <f>AVERAGE('2004'!N2:N4)</f>
        <v>1.0999999999999999</v>
      </c>
      <c r="F11" s="11"/>
      <c r="G11" s="11"/>
      <c r="H11" s="11"/>
      <c r="I11" s="11"/>
      <c r="J11" s="11"/>
      <c r="K11">
        <v>1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  <c r="ID11" s="11"/>
      <c r="IE11" s="11"/>
      <c r="IF11" s="11"/>
      <c r="IG11" s="11"/>
      <c r="IH11" s="11"/>
      <c r="II11" s="11"/>
      <c r="IJ11" s="11"/>
      <c r="IK11" s="11"/>
      <c r="IL11" s="11"/>
      <c r="IM11" s="11"/>
      <c r="IN11" s="11"/>
      <c r="IO11" s="11"/>
      <c r="IP11" s="11"/>
      <c r="IQ11" s="11"/>
      <c r="IR11" s="11"/>
      <c r="IS11" s="11"/>
      <c r="IT11" s="11"/>
      <c r="IU11" s="11"/>
      <c r="IV11" s="11"/>
    </row>
    <row r="12" spans="1:256">
      <c r="A12" s="11" t="s">
        <v>359</v>
      </c>
      <c r="B12">
        <v>11</v>
      </c>
      <c r="C12">
        <v>14</v>
      </c>
      <c r="D12" t="s">
        <v>521</v>
      </c>
      <c r="E12">
        <f>AVERAGE('2004'!N2:N4)</f>
        <v>1.0999999999999999</v>
      </c>
      <c r="F12" s="3"/>
      <c r="G12" s="3"/>
      <c r="H12" s="3"/>
      <c r="I12" s="3"/>
      <c r="J12" s="3"/>
      <c r="K12">
        <v>2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</row>
    <row r="13" spans="1:256">
      <c r="A13" s="11" t="s">
        <v>448</v>
      </c>
      <c r="B13">
        <v>11</v>
      </c>
      <c r="C13">
        <v>14</v>
      </c>
      <c r="D13" t="s">
        <v>521</v>
      </c>
      <c r="E13">
        <f>AVERAGE('2004'!N2:N4)</f>
        <v>1.0999999999999999</v>
      </c>
      <c r="F13" s="11"/>
      <c r="G13" s="11"/>
      <c r="H13" s="11"/>
      <c r="I13" s="11"/>
      <c r="J13" s="11"/>
      <c r="K13">
        <v>6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  <c r="ID13" s="11"/>
      <c r="IE13" s="11"/>
      <c r="IF13" s="11"/>
      <c r="IG13" s="11"/>
      <c r="IH13" s="11"/>
      <c r="II13" s="11"/>
      <c r="IJ13" s="11"/>
      <c r="IK13" s="11"/>
      <c r="IL13" s="11"/>
      <c r="IM13" s="11"/>
      <c r="IN13" s="11"/>
      <c r="IO13" s="11"/>
      <c r="IP13" s="11"/>
      <c r="IQ13" s="11"/>
      <c r="IR13" s="11"/>
      <c r="IS13" s="11"/>
      <c r="IT13" s="11"/>
      <c r="IU13" s="11"/>
      <c r="IV13" s="11"/>
    </row>
    <row r="14" spans="1:256">
      <c r="A14" s="11" t="s">
        <v>518</v>
      </c>
      <c r="B14">
        <v>11</v>
      </c>
      <c r="C14">
        <v>14</v>
      </c>
      <c r="D14" t="s">
        <v>521</v>
      </c>
      <c r="E14">
        <f>AVERAGE('2004'!N2:N4)</f>
        <v>1.0999999999999999</v>
      </c>
      <c r="F14" s="11"/>
      <c r="G14" s="11"/>
      <c r="H14" s="11"/>
      <c r="I14" s="11"/>
      <c r="J14" s="11"/>
      <c r="K14">
        <v>4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/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  <c r="IU14" s="11"/>
      <c r="IV14" s="11"/>
    </row>
    <row r="15" spans="1:256">
      <c r="A15" s="3" t="s">
        <v>14</v>
      </c>
      <c r="B15">
        <v>11</v>
      </c>
      <c r="C15">
        <v>14</v>
      </c>
      <c r="D15" t="s">
        <v>521</v>
      </c>
      <c r="E15">
        <f>AVERAGE('2004'!N2:N4)</f>
        <v>1.0999999999999999</v>
      </c>
      <c r="F15" s="11"/>
      <c r="G15" s="11"/>
      <c r="H15" s="11"/>
      <c r="I15" s="11"/>
      <c r="J15" s="11"/>
      <c r="K15">
        <v>1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  <c r="IU15" s="11"/>
      <c r="IV15" s="11"/>
    </row>
    <row r="16" spans="1:256">
      <c r="A16" s="10" t="s">
        <v>15</v>
      </c>
      <c r="B16">
        <v>11</v>
      </c>
      <c r="C16">
        <v>14</v>
      </c>
      <c r="D16" t="s">
        <v>521</v>
      </c>
      <c r="E16">
        <f>AVERAGE('2004'!N2:N4)</f>
        <v>1.0999999999999999</v>
      </c>
      <c r="F16" s="3"/>
      <c r="G16" s="3"/>
      <c r="H16" s="3"/>
      <c r="I16" s="3"/>
      <c r="J16" s="3"/>
      <c r="K16" s="8">
        <v>1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</row>
    <row r="19" spans="1:11">
      <c r="A19" s="11" t="s">
        <v>448</v>
      </c>
      <c r="B19">
        <v>13</v>
      </c>
      <c r="C19">
        <v>16</v>
      </c>
      <c r="D19" t="s">
        <v>521</v>
      </c>
      <c r="E19">
        <f>AVERAGE('2004'!N17:N19)</f>
        <v>1.2</v>
      </c>
      <c r="F19">
        <v>1.08</v>
      </c>
      <c r="G19">
        <v>1.47</v>
      </c>
      <c r="H19">
        <v>0.25</v>
      </c>
      <c r="I19">
        <f>PRODUCT(F19+G19+H19)^(1/3)</f>
        <v>1.4094597464129783</v>
      </c>
      <c r="J19">
        <v>11</v>
      </c>
      <c r="K19" s="14">
        <v>6</v>
      </c>
    </row>
    <row r="20" spans="1:11">
      <c r="A20" s="3" t="s">
        <v>616</v>
      </c>
      <c r="B20">
        <v>13</v>
      </c>
      <c r="C20">
        <v>16</v>
      </c>
      <c r="D20" t="s">
        <v>521</v>
      </c>
      <c r="E20">
        <f>AVERAGE('2004'!N17:N19)</f>
        <v>1.2</v>
      </c>
      <c r="F20">
        <v>1.8</v>
      </c>
      <c r="G20">
        <v>1.4</v>
      </c>
      <c r="H20">
        <v>0.6</v>
      </c>
      <c r="I20">
        <f>PRODUCT(F20+G20+H20)^(1/3)</f>
        <v>1.5604907507078849</v>
      </c>
      <c r="J20">
        <v>11</v>
      </c>
      <c r="K20" s="14">
        <v>2</v>
      </c>
    </row>
    <row r="21" spans="1:11">
      <c r="A21" s="11" t="s">
        <v>450</v>
      </c>
      <c r="B21">
        <v>13</v>
      </c>
      <c r="C21">
        <v>16</v>
      </c>
      <c r="D21" t="s">
        <v>521</v>
      </c>
      <c r="E21">
        <f>AVERAGE('2004'!N17:N19)</f>
        <v>1.2</v>
      </c>
      <c r="F21">
        <v>1.57</v>
      </c>
      <c r="G21">
        <v>1.21</v>
      </c>
      <c r="H21">
        <v>0.73</v>
      </c>
      <c r="I21">
        <f>PRODUCT(F21+G21+H21)^(1/3)</f>
        <v>1.5197391057302658</v>
      </c>
      <c r="J21">
        <v>11</v>
      </c>
      <c r="K21" s="14">
        <v>9</v>
      </c>
    </row>
    <row r="22" spans="1:11">
      <c r="A22" s="3" t="s">
        <v>511</v>
      </c>
      <c r="B22">
        <v>13</v>
      </c>
      <c r="C22">
        <v>16</v>
      </c>
      <c r="D22" t="s">
        <v>521</v>
      </c>
      <c r="E22">
        <f>AVERAGE('2004'!N17:N19)</f>
        <v>1.2</v>
      </c>
      <c r="F22">
        <v>1</v>
      </c>
      <c r="G22">
        <v>0.72</v>
      </c>
      <c r="H22">
        <v>0.3</v>
      </c>
      <c r="I22">
        <f>PRODUCT(F22+G22+H22)^(1/3)</f>
        <v>1.2641068648632707</v>
      </c>
      <c r="J22">
        <v>11</v>
      </c>
      <c r="K22" s="14">
        <v>2</v>
      </c>
    </row>
    <row r="23" spans="1:11">
      <c r="A23" s="3" t="s">
        <v>449</v>
      </c>
      <c r="B23">
        <v>13</v>
      </c>
      <c r="C23">
        <v>16</v>
      </c>
      <c r="D23" t="s">
        <v>521</v>
      </c>
      <c r="E23">
        <f>AVERAGE('2004'!N17:N19)</f>
        <v>1.2</v>
      </c>
      <c r="F23">
        <v>1.4</v>
      </c>
      <c r="G23">
        <v>1</v>
      </c>
      <c r="H23">
        <v>0.6</v>
      </c>
      <c r="I23">
        <f>PRODUCT(F23+G23+H23)^(1/3)</f>
        <v>1.4422495703074083</v>
      </c>
      <c r="J23">
        <v>11</v>
      </c>
      <c r="K23" s="14">
        <v>2</v>
      </c>
    </row>
    <row r="24" spans="1:11">
      <c r="A24" s="3" t="s">
        <v>626</v>
      </c>
      <c r="B24">
        <v>13</v>
      </c>
      <c r="C24">
        <v>16</v>
      </c>
      <c r="D24" t="s">
        <v>521</v>
      </c>
      <c r="E24">
        <f>AVERAGE('2004'!N17:N19)</f>
        <v>1.2</v>
      </c>
      <c r="I24">
        <f>AVERAGE(I19:I23)</f>
        <v>1.4392092076043617</v>
      </c>
      <c r="J24">
        <v>11</v>
      </c>
      <c r="K24" s="14">
        <v>1</v>
      </c>
    </row>
    <row r="25" spans="1:11">
      <c r="A25" s="3" t="s">
        <v>174</v>
      </c>
      <c r="B25">
        <v>13</v>
      </c>
      <c r="C25">
        <v>16</v>
      </c>
      <c r="D25" t="s">
        <v>521</v>
      </c>
      <c r="E25">
        <f>AVERAGE('2004'!N17:N19)</f>
        <v>1.2</v>
      </c>
      <c r="J25">
        <v>11</v>
      </c>
      <c r="K25" s="14">
        <v>2</v>
      </c>
    </row>
    <row r="26" spans="1:11">
      <c r="A26" s="82" t="s">
        <v>561</v>
      </c>
      <c r="B26">
        <v>13</v>
      </c>
      <c r="C26">
        <v>16</v>
      </c>
      <c r="D26" t="s">
        <v>521</v>
      </c>
      <c r="E26">
        <f>AVERAGE('2004'!N17:N19)</f>
        <v>1.2</v>
      </c>
      <c r="J26">
        <v>11</v>
      </c>
      <c r="K26">
        <v>10</v>
      </c>
    </row>
    <row r="27" spans="1:11">
      <c r="A27" s="98" t="s">
        <v>175</v>
      </c>
      <c r="B27">
        <v>13</v>
      </c>
      <c r="C27">
        <v>16</v>
      </c>
      <c r="D27" t="s">
        <v>521</v>
      </c>
      <c r="E27">
        <f>AVERAGE('2004'!N17:N19)</f>
        <v>1.2</v>
      </c>
      <c r="J27">
        <v>11</v>
      </c>
      <c r="K27">
        <v>4</v>
      </c>
    </row>
    <row r="28" spans="1:11">
      <c r="A28" s="11" t="s">
        <v>515</v>
      </c>
      <c r="B28">
        <v>13</v>
      </c>
      <c r="C28">
        <v>16</v>
      </c>
      <c r="D28" t="s">
        <v>521</v>
      </c>
      <c r="E28">
        <f>AVERAGE('2004'!N17:N19)</f>
        <v>1.2</v>
      </c>
      <c r="J28">
        <v>11</v>
      </c>
      <c r="K28">
        <v>1</v>
      </c>
    </row>
    <row r="29" spans="1:11">
      <c r="A29" s="12" t="s">
        <v>359</v>
      </c>
      <c r="B29">
        <v>13</v>
      </c>
      <c r="C29">
        <v>16</v>
      </c>
      <c r="D29" t="s">
        <v>521</v>
      </c>
      <c r="E29">
        <f>AVERAGE('2004'!N17:N19)</f>
        <v>1.2</v>
      </c>
      <c r="J29">
        <v>11</v>
      </c>
      <c r="K29" s="8">
        <v>2</v>
      </c>
    </row>
    <row r="30" spans="1:11">
      <c r="A30" s="85"/>
      <c r="K30" s="24"/>
    </row>
    <row r="32" spans="1:11">
      <c r="A32" s="3" t="s">
        <v>513</v>
      </c>
      <c r="B32">
        <v>2</v>
      </c>
      <c r="C32">
        <v>2.6</v>
      </c>
      <c r="D32" t="s">
        <v>521</v>
      </c>
      <c r="E32">
        <f>AVERAGE('2004'!N28:N30)</f>
        <v>1.1500000000000001</v>
      </c>
      <c r="F32">
        <v>0.5</v>
      </c>
      <c r="G32">
        <v>0.35</v>
      </c>
      <c r="H32">
        <v>0.05</v>
      </c>
      <c r="I32">
        <f>PRODUCT(F32+G32+H32)^(1/3)</f>
        <v>0.96548938460562972</v>
      </c>
      <c r="J32">
        <v>10</v>
      </c>
      <c r="K32" s="14">
        <v>6</v>
      </c>
    </row>
    <row r="33" spans="1:11">
      <c r="A33" s="11" t="s">
        <v>524</v>
      </c>
      <c r="B33">
        <v>2</v>
      </c>
      <c r="C33">
        <v>2.6</v>
      </c>
      <c r="D33" t="s">
        <v>521</v>
      </c>
      <c r="E33">
        <f>AVERAGE('2004'!N28:N30)</f>
        <v>1.1500000000000001</v>
      </c>
      <c r="F33">
        <v>1.9</v>
      </c>
      <c r="G33">
        <v>1.9</v>
      </c>
      <c r="H33">
        <v>0.9</v>
      </c>
      <c r="I33">
        <f>PRODUCT(F33+G33+H33)^(1/3)</f>
        <v>1.6750686836022339</v>
      </c>
      <c r="J33">
        <v>10</v>
      </c>
      <c r="K33" s="14">
        <v>7</v>
      </c>
    </row>
    <row r="34" spans="1:11">
      <c r="A34" s="11" t="s">
        <v>448</v>
      </c>
      <c r="B34">
        <v>2</v>
      </c>
      <c r="C34">
        <v>2.6</v>
      </c>
      <c r="D34" t="s">
        <v>521</v>
      </c>
      <c r="E34">
        <f>AVERAGE('2004'!N28:N30)</f>
        <v>1.1500000000000001</v>
      </c>
      <c r="F34">
        <v>0.59</v>
      </c>
      <c r="G34">
        <v>0.34</v>
      </c>
      <c r="H34">
        <v>0.02</v>
      </c>
      <c r="I34">
        <f>PRODUCT(F34+G34+H34)^(1/3)</f>
        <v>0.9830475724915585</v>
      </c>
      <c r="J34">
        <v>10</v>
      </c>
      <c r="K34" s="14">
        <v>7</v>
      </c>
    </row>
    <row r="35" spans="1:11">
      <c r="A35" s="3" t="s">
        <v>511</v>
      </c>
      <c r="B35">
        <v>2</v>
      </c>
      <c r="C35">
        <v>2.6</v>
      </c>
      <c r="D35" t="s">
        <v>521</v>
      </c>
      <c r="E35">
        <f>AVERAGE('2004'!N28:N30)</f>
        <v>1.1500000000000001</v>
      </c>
      <c r="F35">
        <v>0.2</v>
      </c>
      <c r="G35">
        <v>0.08</v>
      </c>
      <c r="H35">
        <v>0.04</v>
      </c>
      <c r="I35">
        <f>PRODUCT(F35+G35+H35)^(1/3)</f>
        <v>0.6839903786706788</v>
      </c>
      <c r="J35">
        <v>10</v>
      </c>
      <c r="K35">
        <v>3</v>
      </c>
    </row>
    <row r="36" spans="1:11">
      <c r="A36" s="11" t="s">
        <v>518</v>
      </c>
      <c r="B36">
        <v>2</v>
      </c>
      <c r="C36">
        <v>2.6</v>
      </c>
      <c r="D36" t="s">
        <v>521</v>
      </c>
      <c r="E36">
        <f>AVERAGE('2004'!N28:N30)</f>
        <v>1.1500000000000001</v>
      </c>
      <c r="F36">
        <v>0.45</v>
      </c>
      <c r="G36">
        <v>0.4</v>
      </c>
      <c r="H36">
        <v>7.0000000000000007E-2</v>
      </c>
      <c r="I36">
        <f>PRODUCT(F36+G36+H36)^(1/3)</f>
        <v>0.97258882621885601</v>
      </c>
      <c r="J36">
        <v>10</v>
      </c>
      <c r="K36">
        <v>3</v>
      </c>
    </row>
    <row r="37" spans="1:11">
      <c r="A37" s="3" t="s">
        <v>372</v>
      </c>
      <c r="B37">
        <v>2</v>
      </c>
      <c r="C37">
        <v>2.6</v>
      </c>
      <c r="D37" t="s">
        <v>521</v>
      </c>
      <c r="E37">
        <f>AVERAGE('2004'!N28:N30)</f>
        <v>1.1500000000000001</v>
      </c>
      <c r="I37">
        <f>AVERAGE(I32:I36)</f>
        <v>1.0560369691177915</v>
      </c>
      <c r="J37">
        <v>10</v>
      </c>
      <c r="K37">
        <v>2</v>
      </c>
    </row>
    <row r="38" spans="1:11">
      <c r="A38" s="3" t="s">
        <v>616</v>
      </c>
      <c r="B38">
        <v>2</v>
      </c>
      <c r="C38">
        <v>2.6</v>
      </c>
      <c r="D38" t="s">
        <v>521</v>
      </c>
      <c r="E38">
        <f>AVERAGE('2004'!N28:N30)</f>
        <v>1.1500000000000001</v>
      </c>
      <c r="J38">
        <v>10</v>
      </c>
      <c r="K38">
        <v>2</v>
      </c>
    </row>
    <row r="39" spans="1:11">
      <c r="A39" s="3" t="s">
        <v>177</v>
      </c>
      <c r="B39">
        <v>2</v>
      </c>
      <c r="C39">
        <v>2.6</v>
      </c>
      <c r="D39" t="s">
        <v>521</v>
      </c>
      <c r="E39">
        <f>AVERAGE('2004'!N28:N30)</f>
        <v>1.1500000000000001</v>
      </c>
      <c r="J39">
        <v>10</v>
      </c>
      <c r="K39">
        <v>1</v>
      </c>
    </row>
    <row r="40" spans="1:11">
      <c r="A40" s="3" t="s">
        <v>613</v>
      </c>
      <c r="B40">
        <v>2</v>
      </c>
      <c r="C40">
        <v>2.6</v>
      </c>
      <c r="D40" t="s">
        <v>521</v>
      </c>
      <c r="E40">
        <f>AVERAGE('2004'!N28:N30)</f>
        <v>1.1500000000000001</v>
      </c>
      <c r="J40">
        <v>10</v>
      </c>
      <c r="K40">
        <v>1</v>
      </c>
    </row>
    <row r="41" spans="1:11">
      <c r="A41" s="12" t="s">
        <v>450</v>
      </c>
      <c r="B41">
        <v>2</v>
      </c>
      <c r="C41">
        <v>2.6</v>
      </c>
      <c r="D41" t="s">
        <v>521</v>
      </c>
      <c r="E41">
        <f>AVERAGE('2004'!N28:N30)</f>
        <v>1.1500000000000001</v>
      </c>
      <c r="J41">
        <v>10</v>
      </c>
      <c r="K41" s="8">
        <v>2</v>
      </c>
    </row>
    <row r="44" spans="1:11">
      <c r="A44" s="3" t="s">
        <v>513</v>
      </c>
      <c r="B44">
        <v>3</v>
      </c>
      <c r="C44">
        <v>5</v>
      </c>
      <c r="D44" t="s">
        <v>521</v>
      </c>
      <c r="E44">
        <f>AVERAGE('2004'!N38:N40)</f>
        <v>1.0222222222222221</v>
      </c>
      <c r="F44">
        <v>0.4</v>
      </c>
      <c r="G44">
        <v>0.3</v>
      </c>
      <c r="H44">
        <v>0.1</v>
      </c>
      <c r="I44">
        <f>PRODUCT(F44+G44+H44)^(1/3)</f>
        <v>0.92831776672255573</v>
      </c>
      <c r="J44">
        <v>11</v>
      </c>
      <c r="K44" s="14">
        <v>3</v>
      </c>
    </row>
    <row r="45" spans="1:11">
      <c r="A45" s="11" t="s">
        <v>524</v>
      </c>
      <c r="B45">
        <v>3</v>
      </c>
      <c r="C45">
        <v>5</v>
      </c>
      <c r="D45" t="s">
        <v>521</v>
      </c>
      <c r="E45">
        <f>AVERAGE('2004'!N38:N40)</f>
        <v>1.0222222222222221</v>
      </c>
      <c r="F45">
        <v>0.28000000000000003</v>
      </c>
      <c r="G45">
        <v>0.3</v>
      </c>
      <c r="H45">
        <v>0.05</v>
      </c>
      <c r="I45">
        <f>PRODUCT(F45+G45+H45)^(1/3)</f>
        <v>0.85726188823133964</v>
      </c>
      <c r="K45" s="14">
        <v>2</v>
      </c>
    </row>
    <row r="46" spans="1:11">
      <c r="A46" s="11" t="s">
        <v>448</v>
      </c>
      <c r="B46">
        <v>3</v>
      </c>
      <c r="C46">
        <v>5</v>
      </c>
      <c r="D46" t="s">
        <v>521</v>
      </c>
      <c r="E46">
        <f>AVERAGE('2004'!N38:N40)</f>
        <v>1.0222222222222221</v>
      </c>
      <c r="F46">
        <v>0.53</v>
      </c>
      <c r="G46">
        <v>0.33</v>
      </c>
      <c r="H46">
        <v>0.1</v>
      </c>
      <c r="I46">
        <f>PRODUCT(F46+G46+H46)^(1/3)</f>
        <v>0.9864848297321881</v>
      </c>
      <c r="K46" s="14">
        <v>7</v>
      </c>
    </row>
    <row r="47" spans="1:11">
      <c r="A47" s="3" t="s">
        <v>511</v>
      </c>
      <c r="B47">
        <v>3</v>
      </c>
      <c r="C47">
        <v>5</v>
      </c>
      <c r="D47" t="s">
        <v>521</v>
      </c>
      <c r="E47">
        <f>AVERAGE('2004'!N38:N40)</f>
        <v>1.0222222222222221</v>
      </c>
      <c r="F47">
        <v>0.4</v>
      </c>
      <c r="G47">
        <v>0.18</v>
      </c>
      <c r="H47">
        <v>0.05</v>
      </c>
      <c r="I47">
        <f>PRODUCT(F47+G47+H47)^(1/3)</f>
        <v>0.85726188823133964</v>
      </c>
      <c r="K47" s="14">
        <v>7</v>
      </c>
    </row>
    <row r="48" spans="1:11">
      <c r="A48" s="11" t="s">
        <v>518</v>
      </c>
      <c r="B48">
        <v>3</v>
      </c>
      <c r="C48">
        <v>5</v>
      </c>
      <c r="D48" t="s">
        <v>521</v>
      </c>
      <c r="E48">
        <f>AVERAGE('2004'!N38:N40)</f>
        <v>1.0222222222222221</v>
      </c>
      <c r="F48">
        <v>0.65</v>
      </c>
      <c r="G48">
        <v>0.25</v>
      </c>
      <c r="H48">
        <v>0.3</v>
      </c>
      <c r="I48">
        <f>PRODUCT(F48+G48+H48)^(1/3)</f>
        <v>1.0626585691826111</v>
      </c>
      <c r="K48">
        <v>2</v>
      </c>
    </row>
    <row r="49" spans="1:11">
      <c r="A49" s="3" t="s">
        <v>561</v>
      </c>
      <c r="B49">
        <v>3</v>
      </c>
      <c r="C49">
        <v>5</v>
      </c>
      <c r="D49" t="s">
        <v>521</v>
      </c>
      <c r="E49">
        <f>AVERAGE('2004'!N38:N40)</f>
        <v>1.0222222222222221</v>
      </c>
      <c r="I49">
        <f>AVERAGE('Data by Q'!I44:I48)</f>
        <v>0.93839698842000685</v>
      </c>
      <c r="K49">
        <v>2</v>
      </c>
    </row>
    <row r="50" spans="1:11">
      <c r="A50" s="3" t="s">
        <v>626</v>
      </c>
      <c r="B50">
        <v>3</v>
      </c>
      <c r="C50">
        <v>5</v>
      </c>
      <c r="D50" t="s">
        <v>521</v>
      </c>
      <c r="E50">
        <f>AVERAGE('2004'!N38:N40)</f>
        <v>1.0222222222222221</v>
      </c>
      <c r="K50">
        <v>1</v>
      </c>
    </row>
    <row r="51" spans="1:11">
      <c r="A51" s="11" t="s">
        <v>359</v>
      </c>
      <c r="B51">
        <v>3</v>
      </c>
      <c r="C51">
        <v>5</v>
      </c>
      <c r="D51" t="s">
        <v>521</v>
      </c>
      <c r="E51">
        <f>AVERAGE('2004'!N38:N40)</f>
        <v>1.0222222222222221</v>
      </c>
      <c r="K51">
        <v>2</v>
      </c>
    </row>
    <row r="52" spans="1:11">
      <c r="A52" s="3" t="s">
        <v>372</v>
      </c>
      <c r="B52">
        <v>3</v>
      </c>
      <c r="C52">
        <v>5</v>
      </c>
      <c r="D52" t="s">
        <v>521</v>
      </c>
      <c r="E52">
        <f>AVERAGE('2004'!N38:N40)</f>
        <v>1.0222222222222221</v>
      </c>
      <c r="K52">
        <v>2</v>
      </c>
    </row>
    <row r="53" spans="1:11">
      <c r="A53" s="3" t="s">
        <v>613</v>
      </c>
      <c r="B53">
        <v>3</v>
      </c>
      <c r="C53">
        <v>5</v>
      </c>
      <c r="D53" t="s">
        <v>521</v>
      </c>
      <c r="E53">
        <f>AVERAGE('2004'!N38:N40)</f>
        <v>1.0222222222222221</v>
      </c>
      <c r="K53">
        <v>1</v>
      </c>
    </row>
    <row r="54" spans="1:11">
      <c r="A54" t="s">
        <v>450</v>
      </c>
      <c r="B54">
        <v>3</v>
      </c>
      <c r="C54">
        <v>5</v>
      </c>
      <c r="D54" t="s">
        <v>521</v>
      </c>
      <c r="E54">
        <f>AVERAGE('2004'!N38:N40)</f>
        <v>1.0222222222222221</v>
      </c>
      <c r="K54" s="8">
        <v>4</v>
      </c>
    </row>
    <row r="55" spans="1:11">
      <c r="K55" s="24"/>
    </row>
    <row r="56" spans="1:11">
      <c r="K56" s="24"/>
    </row>
    <row r="57" spans="1:11">
      <c r="A57" s="11" t="s">
        <v>518</v>
      </c>
      <c r="B57">
        <v>12</v>
      </c>
      <c r="C57">
        <v>13</v>
      </c>
      <c r="D57" t="s">
        <v>521</v>
      </c>
      <c r="E57">
        <f>AVERAGE('2004'!N49:N51)</f>
        <v>1.0999999999999999</v>
      </c>
      <c r="F57">
        <v>0.15</v>
      </c>
      <c r="G57">
        <v>0.1</v>
      </c>
      <c r="H57">
        <v>0.08</v>
      </c>
      <c r="I57">
        <f>PRODUCT(F57+G57+H57)^(1/3)</f>
        <v>0.69104232300111845</v>
      </c>
      <c r="J57">
        <v>17</v>
      </c>
      <c r="K57">
        <v>4</v>
      </c>
    </row>
    <row r="58" spans="1:11">
      <c r="A58" s="3" t="s">
        <v>511</v>
      </c>
      <c r="B58">
        <v>12</v>
      </c>
      <c r="C58">
        <v>13</v>
      </c>
      <c r="D58" t="s">
        <v>521</v>
      </c>
      <c r="E58">
        <f>AVERAGE('2004'!N49:N51)</f>
        <v>1.0999999999999999</v>
      </c>
      <c r="F58">
        <v>0.2</v>
      </c>
      <c r="G58">
        <v>0.1</v>
      </c>
      <c r="H58">
        <v>0.09</v>
      </c>
      <c r="I58">
        <f>PRODUCT(F58+G58+H58)^(1/3)</f>
        <v>0.73061435740628033</v>
      </c>
      <c r="J58">
        <v>17</v>
      </c>
      <c r="K58">
        <v>13</v>
      </c>
    </row>
    <row r="59" spans="1:11">
      <c r="A59" s="11" t="s">
        <v>524</v>
      </c>
      <c r="B59">
        <v>12</v>
      </c>
      <c r="C59">
        <v>13</v>
      </c>
      <c r="D59" t="s">
        <v>521</v>
      </c>
      <c r="E59">
        <f>AVERAGE('2004'!N49:N51)</f>
        <v>1.0999999999999999</v>
      </c>
      <c r="F59">
        <v>0.35</v>
      </c>
      <c r="G59">
        <v>0.45</v>
      </c>
      <c r="H59">
        <v>0.2</v>
      </c>
      <c r="I59">
        <f>PRODUCT(F59+G59+H59)^(1/3)</f>
        <v>1</v>
      </c>
      <c r="J59">
        <v>17</v>
      </c>
      <c r="K59" s="139" t="s">
        <v>396</v>
      </c>
    </row>
    <row r="60" spans="1:11">
      <c r="A60" s="3" t="s">
        <v>626</v>
      </c>
      <c r="B60">
        <v>12</v>
      </c>
      <c r="C60">
        <v>13</v>
      </c>
      <c r="D60" t="s">
        <v>521</v>
      </c>
      <c r="E60">
        <f>AVERAGE('2004'!N49:N51)</f>
        <v>1.0999999999999999</v>
      </c>
      <c r="F60">
        <v>7.0000000000000007E-2</v>
      </c>
      <c r="G60">
        <v>0.02</v>
      </c>
      <c r="H60">
        <v>0.06</v>
      </c>
      <c r="I60">
        <f>PRODUCT(F60+G60+H60)^(1/3)</f>
        <v>0.53132928459130557</v>
      </c>
      <c r="J60">
        <v>17</v>
      </c>
      <c r="K60">
        <v>1</v>
      </c>
    </row>
    <row r="61" spans="1:11">
      <c r="A61" s="3" t="s">
        <v>449</v>
      </c>
      <c r="B61">
        <v>12</v>
      </c>
      <c r="C61">
        <v>13</v>
      </c>
      <c r="D61" t="s">
        <v>521</v>
      </c>
      <c r="E61">
        <f>AVERAGE('2004'!N49:N51)</f>
        <v>1.0999999999999999</v>
      </c>
      <c r="F61">
        <v>0.2</v>
      </c>
      <c r="G61">
        <v>0.15</v>
      </c>
      <c r="H61">
        <v>0.12</v>
      </c>
      <c r="I61">
        <f>PRODUCT(F61+G61+H61)^(1/3)</f>
        <v>0.77749800973425864</v>
      </c>
      <c r="J61">
        <v>17</v>
      </c>
      <c r="K61">
        <v>12</v>
      </c>
    </row>
    <row r="62" spans="1:11">
      <c r="A62" s="3" t="s">
        <v>445</v>
      </c>
      <c r="B62">
        <v>12</v>
      </c>
      <c r="C62">
        <v>13</v>
      </c>
      <c r="D62" t="s">
        <v>521</v>
      </c>
      <c r="E62">
        <f>AVERAGE('2004'!N49:N51)</f>
        <v>1.0999999999999999</v>
      </c>
      <c r="I62">
        <f>AVERAGE(I57:I61)</f>
        <v>0.74609679494659265</v>
      </c>
      <c r="J62">
        <v>17</v>
      </c>
      <c r="K62">
        <v>3</v>
      </c>
    </row>
    <row r="63" spans="1:11">
      <c r="A63" s="3" t="s">
        <v>15</v>
      </c>
      <c r="B63">
        <v>12</v>
      </c>
      <c r="C63">
        <v>13</v>
      </c>
      <c r="D63" t="s">
        <v>521</v>
      </c>
      <c r="E63">
        <f>AVERAGE('2004'!N49:N51)</f>
        <v>1.0999999999999999</v>
      </c>
      <c r="J63">
        <v>17</v>
      </c>
      <c r="K63">
        <v>2</v>
      </c>
    </row>
    <row r="64" spans="1:11">
      <c r="A64" s="11" t="s">
        <v>516</v>
      </c>
      <c r="B64">
        <v>12</v>
      </c>
      <c r="C64">
        <v>13</v>
      </c>
      <c r="D64" t="s">
        <v>521</v>
      </c>
      <c r="E64">
        <f>AVERAGE('2004'!N49:N51)</f>
        <v>1.0999999999999999</v>
      </c>
      <c r="J64">
        <v>17</v>
      </c>
      <c r="K64">
        <v>8</v>
      </c>
    </row>
    <row r="65" spans="1:11">
      <c r="A65" s="11" t="s">
        <v>527</v>
      </c>
      <c r="B65">
        <v>12</v>
      </c>
      <c r="C65">
        <v>13</v>
      </c>
      <c r="D65" t="s">
        <v>521</v>
      </c>
      <c r="E65">
        <f>AVERAGE('2004'!N49:N51)</f>
        <v>1.0999999999999999</v>
      </c>
      <c r="J65">
        <v>17</v>
      </c>
      <c r="K65">
        <v>1</v>
      </c>
    </row>
    <row r="66" spans="1:11">
      <c r="A66" s="3" t="s">
        <v>217</v>
      </c>
      <c r="B66">
        <v>12</v>
      </c>
      <c r="C66">
        <v>13</v>
      </c>
      <c r="D66" t="s">
        <v>521</v>
      </c>
      <c r="E66">
        <f>AVERAGE('2004'!N49:N51)</f>
        <v>1.0999999999999999</v>
      </c>
      <c r="J66">
        <v>17</v>
      </c>
      <c r="K66">
        <v>42</v>
      </c>
    </row>
    <row r="67" spans="1:11">
      <c r="A67" s="3" t="s">
        <v>590</v>
      </c>
      <c r="B67">
        <v>12</v>
      </c>
      <c r="C67">
        <v>13</v>
      </c>
      <c r="D67" t="s">
        <v>521</v>
      </c>
      <c r="E67">
        <f>AVERAGE('2004'!N49:N51)</f>
        <v>1.0999999999999999</v>
      </c>
      <c r="J67">
        <v>17</v>
      </c>
      <c r="K67">
        <v>5</v>
      </c>
    </row>
    <row r="68" spans="1:11">
      <c r="A68" s="3" t="s">
        <v>614</v>
      </c>
      <c r="B68">
        <v>12</v>
      </c>
      <c r="C68">
        <v>13</v>
      </c>
      <c r="D68" t="s">
        <v>521</v>
      </c>
      <c r="E68">
        <f>AVERAGE('2004'!N49:N51)</f>
        <v>1.0999999999999999</v>
      </c>
      <c r="J68">
        <v>17</v>
      </c>
      <c r="K68">
        <v>2</v>
      </c>
    </row>
    <row r="69" spans="1:11">
      <c r="A69" s="3" t="s">
        <v>588</v>
      </c>
      <c r="B69">
        <v>12</v>
      </c>
      <c r="C69">
        <v>13</v>
      </c>
      <c r="D69" t="s">
        <v>521</v>
      </c>
      <c r="E69">
        <f>AVERAGE('2004'!N49:N51)</f>
        <v>1.0999999999999999</v>
      </c>
      <c r="J69">
        <v>17</v>
      </c>
      <c r="K69">
        <v>4</v>
      </c>
    </row>
    <row r="70" spans="1:11">
      <c r="A70" s="3" t="s">
        <v>569</v>
      </c>
      <c r="B70">
        <v>12</v>
      </c>
      <c r="C70">
        <v>13</v>
      </c>
      <c r="D70" t="s">
        <v>521</v>
      </c>
      <c r="E70">
        <f>AVERAGE('2004'!N49:N51)</f>
        <v>1.0999999999999999</v>
      </c>
      <c r="J70">
        <v>17</v>
      </c>
      <c r="K70">
        <v>1</v>
      </c>
    </row>
    <row r="71" spans="1:11">
      <c r="A71" s="3" t="s">
        <v>613</v>
      </c>
      <c r="B71">
        <v>12</v>
      </c>
      <c r="C71">
        <v>13</v>
      </c>
      <c r="D71" t="s">
        <v>521</v>
      </c>
      <c r="E71">
        <f>AVERAGE('2004'!N49:N51)</f>
        <v>1.0999999999999999</v>
      </c>
      <c r="J71">
        <v>17</v>
      </c>
      <c r="K71">
        <v>2</v>
      </c>
    </row>
    <row r="72" spans="1:11">
      <c r="A72" s="11" t="s">
        <v>421</v>
      </c>
      <c r="B72">
        <v>12</v>
      </c>
      <c r="C72">
        <v>13</v>
      </c>
      <c r="D72" t="s">
        <v>521</v>
      </c>
      <c r="E72">
        <f>AVERAGE('2004'!N49:N51)</f>
        <v>1.0999999999999999</v>
      </c>
      <c r="J72">
        <v>17</v>
      </c>
      <c r="K72">
        <v>3</v>
      </c>
    </row>
    <row r="73" spans="1:11">
      <c r="A73" s="10" t="s">
        <v>404</v>
      </c>
      <c r="B73">
        <v>12</v>
      </c>
      <c r="C73">
        <v>13</v>
      </c>
      <c r="D73" t="s">
        <v>521</v>
      </c>
      <c r="E73">
        <f>AVERAGE('2004'!N49:N51)</f>
        <v>1.0999999999999999</v>
      </c>
      <c r="J73">
        <v>17</v>
      </c>
      <c r="K73" s="8">
        <v>1</v>
      </c>
    </row>
    <row r="75" spans="1:11">
      <c r="A75">
        <v>2003</v>
      </c>
    </row>
    <row r="76" spans="1:11">
      <c r="A76" s="11" t="s">
        <v>359</v>
      </c>
      <c r="B76">
        <v>-7</v>
      </c>
      <c r="C76">
        <v>-7</v>
      </c>
      <c r="D76" t="s">
        <v>556</v>
      </c>
      <c r="E76">
        <v>1</v>
      </c>
      <c r="J76">
        <v>6</v>
      </c>
      <c r="K76">
        <v>20</v>
      </c>
    </row>
    <row r="77" spans="1:11">
      <c r="A77" s="11" t="s">
        <v>471</v>
      </c>
      <c r="K77">
        <v>10</v>
      </c>
    </row>
    <row r="78" spans="1:11">
      <c r="A78" s="11" t="s">
        <v>450</v>
      </c>
      <c r="K78">
        <v>4</v>
      </c>
    </row>
    <row r="79" spans="1:11">
      <c r="A79" s="82" t="s">
        <v>162</v>
      </c>
      <c r="K79">
        <v>1</v>
      </c>
    </row>
    <row r="80" spans="1:11">
      <c r="A80" s="247" t="s">
        <v>561</v>
      </c>
    </row>
    <row r="81" spans="1:11">
      <c r="A81" s="248" t="s">
        <v>562</v>
      </c>
      <c r="K81" s="8"/>
    </row>
    <row r="84" spans="1:11">
      <c r="A84" s="244" t="s">
        <v>568</v>
      </c>
      <c r="B84">
        <v>5</v>
      </c>
      <c r="C84">
        <v>7</v>
      </c>
      <c r="D84" t="s">
        <v>566</v>
      </c>
      <c r="E84">
        <f>AVERAGE('2003'!N8:N10)</f>
        <v>1.2855555555555556</v>
      </c>
      <c r="F84">
        <v>1.8</v>
      </c>
      <c r="G84">
        <v>1.5</v>
      </c>
      <c r="H84">
        <v>2.2000000000000002</v>
      </c>
      <c r="I84">
        <f>PRODUCT(F84+G84+H84)^(1/3)</f>
        <v>1.7651741676630315</v>
      </c>
      <c r="J84">
        <v>15</v>
      </c>
      <c r="K84">
        <v>2</v>
      </c>
    </row>
    <row r="85" spans="1:11">
      <c r="A85" s="3" t="s">
        <v>569</v>
      </c>
      <c r="B85">
        <v>5</v>
      </c>
      <c r="C85">
        <v>7</v>
      </c>
      <c r="D85" t="s">
        <v>566</v>
      </c>
      <c r="E85">
        <f>AVERAGE('2003'!N8:N10)</f>
        <v>1.2855555555555556</v>
      </c>
      <c r="F85">
        <v>3</v>
      </c>
      <c r="G85">
        <v>1.5</v>
      </c>
      <c r="H85">
        <v>0.9</v>
      </c>
      <c r="I85">
        <f>PRODUCT(F85+G85+H85)^(1/3)</f>
        <v>1.7544106429277195</v>
      </c>
      <c r="K85">
        <v>15</v>
      </c>
    </row>
    <row r="86" spans="1:11">
      <c r="A86" s="3" t="s">
        <v>509</v>
      </c>
      <c r="B86">
        <v>5</v>
      </c>
      <c r="C86">
        <v>7</v>
      </c>
      <c r="D86" t="s">
        <v>566</v>
      </c>
      <c r="E86">
        <f>AVERAGE('2003'!N8:N10)</f>
        <v>1.2855555555555556</v>
      </c>
      <c r="F86">
        <v>3.1</v>
      </c>
      <c r="G86">
        <v>3</v>
      </c>
      <c r="H86">
        <v>1.1000000000000001</v>
      </c>
      <c r="I86">
        <f>PRODUCT(F86+G86+H86)^(1/3)</f>
        <v>1.9309787692112594</v>
      </c>
      <c r="K86">
        <v>1</v>
      </c>
    </row>
    <row r="87" spans="1:11">
      <c r="A87" s="3" t="s">
        <v>511</v>
      </c>
      <c r="B87">
        <v>5</v>
      </c>
      <c r="C87">
        <v>7</v>
      </c>
      <c r="D87" t="s">
        <v>566</v>
      </c>
      <c r="E87">
        <f>AVERAGE('2003'!N8:N10)</f>
        <v>1.2855555555555556</v>
      </c>
      <c r="F87">
        <v>9.3000000000000007</v>
      </c>
      <c r="G87">
        <v>4</v>
      </c>
      <c r="H87">
        <v>6.3</v>
      </c>
      <c r="I87">
        <f>PRODUCT(F87+G87+H87)^(1/3)</f>
        <v>2.6961994997758505</v>
      </c>
      <c r="K87">
        <v>15</v>
      </c>
    </row>
    <row r="88" spans="1:11">
      <c r="A88" s="3" t="s">
        <v>512</v>
      </c>
      <c r="B88">
        <v>5</v>
      </c>
      <c r="C88">
        <v>7</v>
      </c>
      <c r="D88" t="s">
        <v>566</v>
      </c>
      <c r="E88">
        <f>AVERAGE('2003'!N8:N10)</f>
        <v>1.2855555555555556</v>
      </c>
      <c r="F88">
        <v>1.75</v>
      </c>
      <c r="G88">
        <v>1</v>
      </c>
      <c r="H88">
        <v>1.1000000000000001</v>
      </c>
      <c r="I88">
        <f>PRODUCT(F88+G88+H88)^(1/3)</f>
        <v>1.5673052072406701</v>
      </c>
      <c r="K88">
        <v>10</v>
      </c>
    </row>
    <row r="89" spans="1:11">
      <c r="A89" s="3" t="s">
        <v>513</v>
      </c>
      <c r="B89">
        <v>5</v>
      </c>
      <c r="C89">
        <v>7</v>
      </c>
      <c r="D89" t="s">
        <v>566</v>
      </c>
      <c r="E89">
        <f>AVERAGE('2003'!N8:N10)</f>
        <v>1.2855555555555556</v>
      </c>
      <c r="I89">
        <f>AVERAGE(I84:I88)</f>
        <v>1.9428136573637063</v>
      </c>
      <c r="K89">
        <v>32</v>
      </c>
    </row>
    <row r="90" spans="1:11">
      <c r="A90" s="3" t="s">
        <v>372</v>
      </c>
      <c r="B90">
        <v>5</v>
      </c>
      <c r="C90">
        <v>7</v>
      </c>
      <c r="D90" t="s">
        <v>566</v>
      </c>
      <c r="E90">
        <f>AVERAGE('2003'!N8:N10)</f>
        <v>1.2855555555555556</v>
      </c>
      <c r="K90">
        <v>1</v>
      </c>
    </row>
    <row r="91" spans="1:11">
      <c r="A91" s="3" t="s">
        <v>514</v>
      </c>
      <c r="B91">
        <v>5</v>
      </c>
      <c r="C91">
        <v>7</v>
      </c>
      <c r="D91" t="s">
        <v>566</v>
      </c>
      <c r="E91">
        <f>AVERAGE('2003'!N8:N10)</f>
        <v>1.2855555555555556</v>
      </c>
      <c r="K91">
        <v>4</v>
      </c>
    </row>
    <row r="92" spans="1:11">
      <c r="A92" s="11" t="s">
        <v>515</v>
      </c>
      <c r="B92">
        <v>5</v>
      </c>
      <c r="C92">
        <v>7</v>
      </c>
      <c r="D92" t="s">
        <v>566</v>
      </c>
      <c r="E92">
        <f>AVERAGE('2003'!N8:N10)</f>
        <v>1.2855555555555556</v>
      </c>
      <c r="K92">
        <v>1</v>
      </c>
    </row>
    <row r="93" spans="1:11">
      <c r="A93" s="3" t="s">
        <v>614</v>
      </c>
      <c r="B93">
        <v>5</v>
      </c>
      <c r="C93">
        <v>7</v>
      </c>
      <c r="D93" t="s">
        <v>566</v>
      </c>
      <c r="E93">
        <f>AVERAGE('2003'!N8:N10)</f>
        <v>1.2855555555555556</v>
      </c>
      <c r="K93">
        <v>3</v>
      </c>
    </row>
    <row r="94" spans="1:11">
      <c r="A94" s="11" t="s">
        <v>516</v>
      </c>
      <c r="B94">
        <v>5</v>
      </c>
      <c r="C94">
        <v>7</v>
      </c>
      <c r="D94" t="s">
        <v>566</v>
      </c>
      <c r="E94">
        <f>AVERAGE('2003'!N8:N10)</f>
        <v>1.2855555555555556</v>
      </c>
      <c r="K94">
        <v>6</v>
      </c>
    </row>
    <row r="95" spans="1:11">
      <c r="A95" s="82" t="s">
        <v>590</v>
      </c>
      <c r="B95">
        <v>5</v>
      </c>
      <c r="C95">
        <v>7</v>
      </c>
      <c r="D95" t="s">
        <v>566</v>
      </c>
      <c r="E95">
        <f>AVERAGE('2003'!N8:N10)</f>
        <v>1.2855555555555556</v>
      </c>
      <c r="K95">
        <v>2</v>
      </c>
    </row>
    <row r="96" spans="1:11">
      <c r="A96" s="3" t="s">
        <v>517</v>
      </c>
      <c r="B96">
        <v>5</v>
      </c>
      <c r="C96">
        <v>7</v>
      </c>
      <c r="D96" t="s">
        <v>566</v>
      </c>
      <c r="E96">
        <f>AVERAGE('2003'!N8:N10)</f>
        <v>1.2855555555555556</v>
      </c>
      <c r="K96">
        <v>1</v>
      </c>
    </row>
    <row r="97" spans="1:11">
      <c r="A97" s="11" t="s">
        <v>518</v>
      </c>
      <c r="B97">
        <v>5</v>
      </c>
      <c r="C97">
        <v>7</v>
      </c>
      <c r="D97" t="s">
        <v>566</v>
      </c>
      <c r="E97">
        <f>AVERAGE('2003'!N8:N10)</f>
        <v>1.2855555555555556</v>
      </c>
      <c r="K97">
        <v>2</v>
      </c>
    </row>
    <row r="98" spans="1:11">
      <c r="A98" s="10" t="s">
        <v>519</v>
      </c>
      <c r="B98">
        <v>5</v>
      </c>
      <c r="C98">
        <v>7</v>
      </c>
      <c r="D98" t="s">
        <v>566</v>
      </c>
      <c r="E98">
        <f>AVERAGE('2003'!N8:N10)</f>
        <v>1.2855555555555556</v>
      </c>
      <c r="K98" s="8">
        <v>1</v>
      </c>
    </row>
    <row r="101" spans="1:11">
      <c r="A101" s="249" t="s">
        <v>518</v>
      </c>
      <c r="B101">
        <v>2.5</v>
      </c>
      <c r="C101">
        <v>5.5</v>
      </c>
      <c r="D101" t="s">
        <v>521</v>
      </c>
      <c r="E101">
        <f>AVERAGE('2003'!N23:N25)</f>
        <v>1.3344444444444445</v>
      </c>
      <c r="F101">
        <v>2.4</v>
      </c>
      <c r="G101">
        <v>1.1000000000000001</v>
      </c>
      <c r="H101">
        <v>0.8</v>
      </c>
      <c r="I101">
        <f>PRODUCT(F101+G101+H101)^(1/3)</f>
        <v>1.6261333316791686</v>
      </c>
      <c r="J101">
        <v>11</v>
      </c>
      <c r="K101">
        <v>6</v>
      </c>
    </row>
    <row r="102" spans="1:11">
      <c r="A102" s="11" t="s">
        <v>524</v>
      </c>
      <c r="B102">
        <v>2.5</v>
      </c>
      <c r="F102">
        <v>0.85</v>
      </c>
      <c r="G102">
        <v>0.3</v>
      </c>
      <c r="H102">
        <v>0.3</v>
      </c>
      <c r="I102">
        <f>PRODUCT(F102+G102+H102)^(1/3)</f>
        <v>1.1318511959629507</v>
      </c>
      <c r="K102">
        <v>2</v>
      </c>
    </row>
    <row r="103" spans="1:11">
      <c r="A103" s="3" t="s">
        <v>512</v>
      </c>
      <c r="B103">
        <v>2.5</v>
      </c>
      <c r="F103">
        <v>2.0499999999999998</v>
      </c>
      <c r="G103">
        <v>1.05</v>
      </c>
      <c r="H103">
        <v>0.9</v>
      </c>
      <c r="I103">
        <f>PRODUCT(F103+G103+H103)^(1/3)</f>
        <v>1.5874010519681994</v>
      </c>
      <c r="K103">
        <v>9</v>
      </c>
    </row>
    <row r="104" spans="1:11">
      <c r="A104" s="3" t="s">
        <v>569</v>
      </c>
      <c r="B104">
        <v>2.5</v>
      </c>
      <c r="F104">
        <v>0.75</v>
      </c>
      <c r="G104">
        <v>0.6</v>
      </c>
      <c r="H104">
        <v>0.09</v>
      </c>
      <c r="I104">
        <f>PRODUCT(F104+G104+H104)^(1/3)</f>
        <v>1.1292432346572343</v>
      </c>
      <c r="K104">
        <v>2</v>
      </c>
    </row>
    <row r="105" spans="1:11">
      <c r="A105" s="3" t="s">
        <v>525</v>
      </c>
      <c r="B105">
        <v>2.5</v>
      </c>
      <c r="F105">
        <v>0.6</v>
      </c>
      <c r="G105">
        <v>0.2</v>
      </c>
      <c r="H105">
        <v>0.35</v>
      </c>
      <c r="I105">
        <f>PRODUCT(F105+G105+H105)^(1/3)</f>
        <v>1.0476895531716472</v>
      </c>
      <c r="K105">
        <v>2</v>
      </c>
    </row>
    <row r="106" spans="1:11">
      <c r="A106" s="11" t="s">
        <v>516</v>
      </c>
      <c r="B106">
        <v>2.5</v>
      </c>
      <c r="I106">
        <f>AVERAGE(I101:I105)</f>
        <v>1.3044636734878403</v>
      </c>
      <c r="K106">
        <v>1</v>
      </c>
    </row>
    <row r="107" spans="1:11">
      <c r="A107" s="82" t="s">
        <v>528</v>
      </c>
      <c r="B107">
        <v>2.5</v>
      </c>
      <c r="K107">
        <v>2</v>
      </c>
    </row>
    <row r="108" spans="1:11">
      <c r="A108" s="82" t="s">
        <v>343</v>
      </c>
      <c r="B108">
        <v>2.5</v>
      </c>
      <c r="K108">
        <v>10</v>
      </c>
    </row>
    <row r="109" spans="1:11">
      <c r="A109" s="82" t="s">
        <v>511</v>
      </c>
      <c r="B109">
        <v>2.5</v>
      </c>
      <c r="K109">
        <v>4</v>
      </c>
    </row>
    <row r="110" spans="1:11">
      <c r="A110" s="82" t="s">
        <v>168</v>
      </c>
      <c r="B110">
        <v>2.5</v>
      </c>
      <c r="K110">
        <v>1</v>
      </c>
    </row>
    <row r="111" spans="1:11">
      <c r="A111" s="3" t="s">
        <v>526</v>
      </c>
      <c r="B111">
        <v>2.5</v>
      </c>
      <c r="K111" s="8">
        <v>2</v>
      </c>
    </row>
    <row r="112" spans="1:11">
      <c r="A112" s="12" t="s">
        <v>527</v>
      </c>
      <c r="B112">
        <v>2.5</v>
      </c>
    </row>
    <row r="115" spans="1:11">
      <c r="A115" s="11" t="s">
        <v>359</v>
      </c>
      <c r="B115">
        <v>2.5</v>
      </c>
      <c r="C115">
        <v>4.7</v>
      </c>
      <c r="D115" t="s">
        <v>556</v>
      </c>
      <c r="E115">
        <f>AVERAGE('2003'!N35:N37)</f>
        <v>1.0455555555555556</v>
      </c>
      <c r="J115">
        <v>2</v>
      </c>
      <c r="K115">
        <v>15</v>
      </c>
    </row>
    <row r="116" spans="1:11">
      <c r="A116" s="85" t="s">
        <v>450</v>
      </c>
      <c r="K116">
        <v>2</v>
      </c>
    </row>
    <row r="117" spans="1:11">
      <c r="A117" s="8"/>
      <c r="I117" t="s">
        <v>200</v>
      </c>
    </row>
    <row r="120" spans="1:11">
      <c r="A120" s="245" t="s">
        <v>516</v>
      </c>
      <c r="B120">
        <v>3</v>
      </c>
      <c r="C120">
        <v>5.75</v>
      </c>
      <c r="D120" t="s">
        <v>521</v>
      </c>
      <c r="E120">
        <f>AVERAGE('2003'!N38:N40)</f>
        <v>1.1755555555555555</v>
      </c>
      <c r="F120">
        <v>0.7</v>
      </c>
      <c r="G120">
        <v>0.5</v>
      </c>
      <c r="H120">
        <v>0.35</v>
      </c>
      <c r="I120">
        <f>PRODUCT(F120+G120+H120)^(1/3)</f>
        <v>1.1572945272629378</v>
      </c>
      <c r="J120">
        <v>13</v>
      </c>
      <c r="K120">
        <v>8</v>
      </c>
    </row>
    <row r="121" spans="1:11">
      <c r="A121" s="3" t="s">
        <v>528</v>
      </c>
      <c r="F121">
        <v>0.2</v>
      </c>
      <c r="G121">
        <v>0.1</v>
      </c>
      <c r="H121">
        <v>0.1</v>
      </c>
      <c r="I121">
        <f>PRODUCT(F121+G121+H121)^(1/3)</f>
        <v>0.73680629972807732</v>
      </c>
      <c r="K121">
        <v>8</v>
      </c>
    </row>
    <row r="122" spans="1:11">
      <c r="A122" s="11" t="s">
        <v>527</v>
      </c>
      <c r="F122">
        <v>0.35</v>
      </c>
      <c r="G122">
        <v>0.2</v>
      </c>
      <c r="H122">
        <v>0.4</v>
      </c>
      <c r="I122">
        <f>PRODUCT(F122+G122+H122)^(1/3)</f>
        <v>0.9830475724915585</v>
      </c>
      <c r="K122">
        <v>3</v>
      </c>
    </row>
    <row r="123" spans="1:11">
      <c r="A123" s="3" t="s">
        <v>569</v>
      </c>
      <c r="F123">
        <v>0.1</v>
      </c>
      <c r="G123">
        <v>7.0000000000000007E-2</v>
      </c>
      <c r="H123">
        <v>0.04</v>
      </c>
      <c r="I123">
        <f>PRODUCT(F123+G123+H123)^(1/3)</f>
        <v>0.59439219527631304</v>
      </c>
      <c r="K123">
        <v>3</v>
      </c>
    </row>
    <row r="124" spans="1:11">
      <c r="A124" s="3" t="s">
        <v>367</v>
      </c>
      <c r="F124">
        <v>0.7</v>
      </c>
      <c r="G124">
        <v>0.5</v>
      </c>
      <c r="H124">
        <v>0.4</v>
      </c>
      <c r="I124">
        <f>PRODUCT(F124+G124+H124)^(1/3)</f>
        <v>1.1696070952851465</v>
      </c>
      <c r="K124">
        <v>3</v>
      </c>
    </row>
    <row r="125" spans="1:11">
      <c r="A125" s="3" t="s">
        <v>368</v>
      </c>
      <c r="I125">
        <f>AVERAGE(I120:I124)</f>
        <v>0.92822953800880659</v>
      </c>
      <c r="K125">
        <v>1</v>
      </c>
    </row>
    <row r="126" spans="1:11">
      <c r="A126" s="3" t="s">
        <v>509</v>
      </c>
      <c r="K126">
        <v>1</v>
      </c>
    </row>
    <row r="127" spans="1:11">
      <c r="A127" s="11" t="s">
        <v>518</v>
      </c>
      <c r="K127">
        <v>2</v>
      </c>
    </row>
    <row r="128" spans="1:11">
      <c r="A128" s="3" t="s">
        <v>590</v>
      </c>
      <c r="K128">
        <v>2</v>
      </c>
    </row>
    <row r="129" spans="1:15">
      <c r="A129" s="3" t="s">
        <v>511</v>
      </c>
      <c r="K129">
        <v>2</v>
      </c>
    </row>
    <row r="130" spans="1:15">
      <c r="A130" s="3" t="s">
        <v>375</v>
      </c>
      <c r="K130">
        <v>3</v>
      </c>
    </row>
    <row r="131" spans="1:15">
      <c r="A131" s="3" t="s">
        <v>568</v>
      </c>
      <c r="K131">
        <v>1</v>
      </c>
    </row>
    <row r="132" spans="1:15">
      <c r="A132" s="10" t="s">
        <v>245</v>
      </c>
      <c r="K132" s="8">
        <v>1</v>
      </c>
    </row>
    <row r="135" spans="1:15">
      <c r="N135">
        <v>1.122222222</v>
      </c>
      <c r="O135">
        <v>0.92467326000000005</v>
      </c>
    </row>
    <row r="136" spans="1:15">
      <c r="A136" s="244" t="s">
        <v>512</v>
      </c>
      <c r="B136">
        <v>4.5999999999999996</v>
      </c>
      <c r="C136">
        <v>6.25</v>
      </c>
      <c r="D136" t="s">
        <v>521</v>
      </c>
      <c r="E136">
        <f>AVERAGE('2003'!N51:N53)</f>
        <v>1.1222222222222222</v>
      </c>
      <c r="F136">
        <v>0.17</v>
      </c>
      <c r="G136">
        <v>0.12</v>
      </c>
      <c r="H136">
        <v>0.1</v>
      </c>
      <c r="I136">
        <f>PRODUCT(F136+G136+H136)^(1/3)</f>
        <v>0.73061435740628033</v>
      </c>
      <c r="J136">
        <v>21</v>
      </c>
      <c r="K136">
        <v>3</v>
      </c>
    </row>
    <row r="137" spans="1:15">
      <c r="A137" s="3" t="s">
        <v>590</v>
      </c>
      <c r="F137">
        <v>0.45</v>
      </c>
      <c r="G137">
        <v>0.3</v>
      </c>
      <c r="H137">
        <v>0.4</v>
      </c>
      <c r="I137">
        <f>PRODUCT(F137+G137+H137)^(1/3)</f>
        <v>1.0476895531716472</v>
      </c>
      <c r="K137">
        <v>3</v>
      </c>
    </row>
    <row r="138" spans="1:15">
      <c r="A138" s="11" t="s">
        <v>516</v>
      </c>
      <c r="F138">
        <v>0.55000000000000004</v>
      </c>
      <c r="G138">
        <v>0.4</v>
      </c>
      <c r="H138">
        <v>0.2</v>
      </c>
      <c r="I138">
        <f>PRODUCT(F138+G138+H138)^(1/3)</f>
        <v>1.0476895531716472</v>
      </c>
      <c r="K138">
        <v>12</v>
      </c>
    </row>
    <row r="139" spans="1:15">
      <c r="A139" s="11" t="s">
        <v>527</v>
      </c>
      <c r="F139">
        <v>0.5</v>
      </c>
      <c r="G139">
        <v>0.25</v>
      </c>
      <c r="H139">
        <v>0.2</v>
      </c>
      <c r="I139">
        <f>PRODUCT(F139+G139+H139)^(1/3)</f>
        <v>0.9830475724915585</v>
      </c>
      <c r="K139">
        <v>4</v>
      </c>
    </row>
    <row r="140" spans="1:15">
      <c r="A140" s="3" t="s">
        <v>367</v>
      </c>
      <c r="F140">
        <v>0.27</v>
      </c>
      <c r="G140">
        <v>0.17</v>
      </c>
      <c r="H140">
        <v>0.1</v>
      </c>
      <c r="I140">
        <f>PRODUCT(F140+G140+H140)^(1/3)</f>
        <v>0.81432528497847201</v>
      </c>
      <c r="K140">
        <v>2</v>
      </c>
    </row>
    <row r="141" spans="1:15">
      <c r="A141" s="3" t="s">
        <v>368</v>
      </c>
      <c r="I141">
        <f>AVERAGE(I136:I140)</f>
        <v>0.92467326424392104</v>
      </c>
      <c r="K141">
        <v>3</v>
      </c>
    </row>
    <row r="142" spans="1:15">
      <c r="A142" s="3" t="s">
        <v>616</v>
      </c>
      <c r="K142">
        <v>4</v>
      </c>
    </row>
    <row r="143" spans="1:15">
      <c r="A143" s="3" t="s">
        <v>519</v>
      </c>
      <c r="K143">
        <v>1</v>
      </c>
    </row>
    <row r="144" spans="1:15">
      <c r="A144" s="3" t="s">
        <v>511</v>
      </c>
      <c r="K144">
        <v>4</v>
      </c>
    </row>
    <row r="145" spans="1:11">
      <c r="A145" s="11" t="s">
        <v>518</v>
      </c>
      <c r="K145">
        <v>5</v>
      </c>
    </row>
    <row r="146" spans="1:11">
      <c r="A146" s="3" t="s">
        <v>509</v>
      </c>
      <c r="K146">
        <v>1</v>
      </c>
    </row>
    <row r="147" spans="1:11">
      <c r="A147" s="3" t="s">
        <v>569</v>
      </c>
      <c r="K147">
        <v>1</v>
      </c>
    </row>
    <row r="148" spans="1:11">
      <c r="A148" s="3" t="s">
        <v>528</v>
      </c>
      <c r="K148">
        <v>4</v>
      </c>
    </row>
    <row r="149" spans="1:11">
      <c r="A149" s="3" t="s">
        <v>513</v>
      </c>
      <c r="K149">
        <v>1</v>
      </c>
    </row>
    <row r="150" spans="1:11">
      <c r="A150" s="3" t="s">
        <v>588</v>
      </c>
      <c r="K150">
        <v>1</v>
      </c>
    </row>
    <row r="151" spans="1:11">
      <c r="A151" s="3" t="s">
        <v>383</v>
      </c>
      <c r="K151">
        <v>1</v>
      </c>
    </row>
    <row r="152" spans="1:11">
      <c r="A152" s="11" t="s">
        <v>421</v>
      </c>
      <c r="K152">
        <v>4</v>
      </c>
    </row>
    <row r="153" spans="1:11">
      <c r="A153" s="3" t="s">
        <v>449</v>
      </c>
      <c r="K153">
        <v>4</v>
      </c>
    </row>
    <row r="154" spans="1:11">
      <c r="A154" s="3" t="s">
        <v>597</v>
      </c>
      <c r="K154">
        <v>3</v>
      </c>
    </row>
    <row r="155" spans="1:11">
      <c r="A155" s="3" t="s">
        <v>568</v>
      </c>
      <c r="K155">
        <v>1</v>
      </c>
    </row>
    <row r="156" spans="1:11">
      <c r="A156" s="10" t="s">
        <v>384</v>
      </c>
      <c r="K156" s="8">
        <v>1</v>
      </c>
    </row>
    <row r="160" spans="1:11">
      <c r="A160" s="244" t="s">
        <v>613</v>
      </c>
      <c r="B160">
        <v>4.5</v>
      </c>
      <c r="C160">
        <v>6.3</v>
      </c>
      <c r="D160" t="s">
        <v>521</v>
      </c>
      <c r="E160">
        <f>AVERAGE('2003'!N72:N74)</f>
        <v>1.1666666666666667</v>
      </c>
      <c r="F160">
        <v>0.75</v>
      </c>
      <c r="G160">
        <v>0.5</v>
      </c>
      <c r="H160">
        <v>0.25</v>
      </c>
      <c r="I160">
        <f>PRODUCT(F160+G160+H160)^(1/3)</f>
        <v>1.1447142425533319</v>
      </c>
      <c r="J160">
        <v>17</v>
      </c>
      <c r="K160">
        <v>1</v>
      </c>
    </row>
    <row r="161" spans="1:16">
      <c r="A161" s="3" t="s">
        <v>513</v>
      </c>
      <c r="F161">
        <v>0.75</v>
      </c>
      <c r="G161">
        <v>0.5</v>
      </c>
      <c r="H161">
        <v>0.5</v>
      </c>
      <c r="I161">
        <f>PRODUCT(F161+G161+H161)^(1/3)</f>
        <v>1.2050711320876151</v>
      </c>
      <c r="K161">
        <v>1</v>
      </c>
    </row>
    <row r="162" spans="1:16">
      <c r="A162" s="11" t="s">
        <v>516</v>
      </c>
      <c r="F162">
        <v>0.2</v>
      </c>
      <c r="G162">
        <v>0.2</v>
      </c>
      <c r="H162">
        <v>0.35</v>
      </c>
      <c r="I162">
        <f>PRODUCT(F162+G162+H162)^(1/3)</f>
        <v>0.90856029641606983</v>
      </c>
      <c r="K162">
        <v>14</v>
      </c>
      <c r="N162" t="e">
        <f>AVERAGE(N157:N161)</f>
        <v>#DIV/0!</v>
      </c>
      <c r="P162">
        <v>0.92913681000000004</v>
      </c>
    </row>
    <row r="163" spans="1:16">
      <c r="A163" s="3" t="s">
        <v>512</v>
      </c>
      <c r="F163">
        <v>0.17</v>
      </c>
      <c r="G163">
        <v>0.1</v>
      </c>
      <c r="H163">
        <v>0.1</v>
      </c>
      <c r="I163">
        <f>PRODUCT(F163+G163+H163)^(1/3)</f>
        <v>0.71790543520683192</v>
      </c>
      <c r="K163">
        <v>2</v>
      </c>
    </row>
    <row r="164" spans="1:16">
      <c r="A164" s="3" t="s">
        <v>368</v>
      </c>
      <c r="F164">
        <v>0.12</v>
      </c>
      <c r="G164">
        <v>0.1</v>
      </c>
      <c r="H164">
        <v>0.08</v>
      </c>
      <c r="I164">
        <f>PRODUCT(F164+G164+H164)^(1/3)</f>
        <v>0.66943295008216952</v>
      </c>
      <c r="K164">
        <v>2</v>
      </c>
    </row>
    <row r="165" spans="1:16">
      <c r="A165" s="3" t="s">
        <v>569</v>
      </c>
      <c r="I165">
        <f>AVERAGE(I160:I164)</f>
        <v>0.92913681126920378</v>
      </c>
      <c r="K165">
        <v>1</v>
      </c>
    </row>
    <row r="166" spans="1:16">
      <c r="A166" s="3" t="s">
        <v>590</v>
      </c>
      <c r="K166">
        <v>2</v>
      </c>
    </row>
    <row r="167" spans="1:16">
      <c r="A167" s="11" t="s">
        <v>421</v>
      </c>
      <c r="K167">
        <v>3</v>
      </c>
    </row>
    <row r="168" spans="1:16">
      <c r="A168" s="3" t="s">
        <v>422</v>
      </c>
      <c r="K168">
        <v>1</v>
      </c>
    </row>
    <row r="169" spans="1:16">
      <c r="A169" s="3" t="s">
        <v>616</v>
      </c>
      <c r="K169">
        <v>2</v>
      </c>
    </row>
    <row r="170" spans="1:16">
      <c r="A170" s="11" t="s">
        <v>527</v>
      </c>
      <c r="K170">
        <v>1</v>
      </c>
    </row>
    <row r="171" spans="1:16">
      <c r="A171" s="3" t="s">
        <v>449</v>
      </c>
      <c r="K171">
        <v>3</v>
      </c>
    </row>
    <row r="172" spans="1:16">
      <c r="A172" s="11" t="s">
        <v>518</v>
      </c>
      <c r="K172">
        <v>10</v>
      </c>
    </row>
    <row r="173" spans="1:16">
      <c r="A173" s="3" t="s">
        <v>385</v>
      </c>
      <c r="K173">
        <v>1</v>
      </c>
    </row>
    <row r="174" spans="1:16">
      <c r="A174" s="3" t="s">
        <v>388</v>
      </c>
      <c r="K174">
        <v>1</v>
      </c>
    </row>
    <row r="175" spans="1:16">
      <c r="A175" s="3" t="s">
        <v>423</v>
      </c>
      <c r="K175">
        <v>1</v>
      </c>
    </row>
    <row r="176" spans="1:16">
      <c r="A176" s="10" t="s">
        <v>384</v>
      </c>
      <c r="K176" s="8">
        <v>2</v>
      </c>
    </row>
    <row r="180" spans="1:17">
      <c r="A180" s="245" t="s">
        <v>450</v>
      </c>
      <c r="B180">
        <v>5.4</v>
      </c>
      <c r="C180">
        <v>7.8</v>
      </c>
      <c r="D180" t="s">
        <v>556</v>
      </c>
      <c r="E180">
        <f>AVERAGE('2003'!N89:N91)</f>
        <v>1.0011111111111111</v>
      </c>
      <c r="J180">
        <v>6</v>
      </c>
      <c r="K180">
        <v>3</v>
      </c>
      <c r="N180">
        <v>5.4</v>
      </c>
      <c r="O180">
        <v>7.8</v>
      </c>
      <c r="P180" t="s">
        <v>556</v>
      </c>
      <c r="Q180">
        <v>1.0011111100000001</v>
      </c>
    </row>
    <row r="181" spans="1:17">
      <c r="A181" s="11" t="s">
        <v>359</v>
      </c>
      <c r="I181" t="s">
        <v>200</v>
      </c>
      <c r="K181">
        <v>8</v>
      </c>
    </row>
    <row r="182" spans="1:17">
      <c r="A182" s="3" t="s">
        <v>511</v>
      </c>
      <c r="K182">
        <v>8</v>
      </c>
    </row>
    <row r="183" spans="1:17">
      <c r="A183" s="3" t="s">
        <v>445</v>
      </c>
      <c r="K183">
        <v>3</v>
      </c>
    </row>
    <row r="184" spans="1:17">
      <c r="A184" s="11" t="s">
        <v>518</v>
      </c>
      <c r="K184">
        <v>10</v>
      </c>
    </row>
    <row r="185" spans="1:17">
      <c r="A185" s="10" t="s">
        <v>446</v>
      </c>
      <c r="K185" s="8">
        <v>5</v>
      </c>
    </row>
    <row r="188" spans="1:17">
      <c r="L188">
        <v>1.3</v>
      </c>
      <c r="M188">
        <v>7.25</v>
      </c>
      <c r="N188" t="s">
        <v>566</v>
      </c>
      <c r="O188">
        <v>1.43333333</v>
      </c>
    </row>
    <row r="189" spans="1:17">
      <c r="A189" s="244" t="s">
        <v>252</v>
      </c>
      <c r="B189">
        <v>1.3</v>
      </c>
      <c r="C189">
        <v>7.25</v>
      </c>
      <c r="D189" t="s">
        <v>566</v>
      </c>
      <c r="E189">
        <f>AVERAGE('2003'!N95:N97)</f>
        <v>1.4333333333333336</v>
      </c>
      <c r="F189">
        <v>0.55000000000000004</v>
      </c>
      <c r="G189">
        <v>0.85</v>
      </c>
      <c r="H189">
        <v>1.1499999999999999</v>
      </c>
      <c r="I189">
        <f>PRODUCT(F189+G189+H189)^(1/3)</f>
        <v>1.3661972080472342</v>
      </c>
      <c r="J189">
        <v>18</v>
      </c>
      <c r="K189">
        <v>1</v>
      </c>
    </row>
    <row r="190" spans="1:17">
      <c r="A190" s="11" t="s">
        <v>608</v>
      </c>
      <c r="F190">
        <v>0.4</v>
      </c>
      <c r="G190">
        <v>2.4</v>
      </c>
      <c r="H190">
        <v>1.85</v>
      </c>
      <c r="I190">
        <f>PRODUCT(F190+G190+H190)^(1/3)</f>
        <v>1.6691075346640873</v>
      </c>
      <c r="K190">
        <v>4</v>
      </c>
    </row>
    <row r="191" spans="1:17">
      <c r="A191" s="3" t="s">
        <v>421</v>
      </c>
      <c r="F191">
        <v>0.45</v>
      </c>
      <c r="G191">
        <v>1.55</v>
      </c>
      <c r="H191">
        <v>1.4</v>
      </c>
      <c r="I191">
        <f>PRODUCT(F191+G191+H191)^(1/3)</f>
        <v>1.5036945962049748</v>
      </c>
      <c r="K191">
        <v>3</v>
      </c>
    </row>
    <row r="192" spans="1:17">
      <c r="A192" s="3" t="s">
        <v>513</v>
      </c>
      <c r="C192" t="s">
        <v>482</v>
      </c>
      <c r="F192">
        <v>0.95</v>
      </c>
      <c r="G192">
        <v>0.5</v>
      </c>
      <c r="H192">
        <v>0.2</v>
      </c>
      <c r="I192">
        <f>PRODUCT(F192+G192+H192)^(1/3)</f>
        <v>1.1816657504675012</v>
      </c>
      <c r="K192">
        <v>3</v>
      </c>
    </row>
    <row r="193" spans="1:14">
      <c r="A193" s="3" t="s">
        <v>512</v>
      </c>
      <c r="F193">
        <v>0.6</v>
      </c>
      <c r="G193">
        <v>0.6</v>
      </c>
      <c r="H193">
        <v>0.3</v>
      </c>
      <c r="I193">
        <f>PRODUCT(F193+G193+H193)^(1/3)</f>
        <v>1.1447142425533319</v>
      </c>
      <c r="K193">
        <v>10</v>
      </c>
    </row>
    <row r="194" spans="1:14">
      <c r="A194" s="11" t="s">
        <v>516</v>
      </c>
      <c r="I194">
        <f>AVERAGE(I189:I193)</f>
        <v>1.3730758663874258</v>
      </c>
      <c r="K194">
        <v>8</v>
      </c>
    </row>
    <row r="195" spans="1:14">
      <c r="A195" s="11" t="s">
        <v>527</v>
      </c>
      <c r="K195">
        <v>1</v>
      </c>
    </row>
    <row r="196" spans="1:14">
      <c r="A196" s="3" t="s">
        <v>569</v>
      </c>
      <c r="K196">
        <v>4</v>
      </c>
    </row>
    <row r="197" spans="1:14">
      <c r="A197" s="3" t="s">
        <v>509</v>
      </c>
      <c r="K197">
        <v>3</v>
      </c>
    </row>
    <row r="198" spans="1:14">
      <c r="A198" s="3" t="s">
        <v>367</v>
      </c>
      <c r="K198">
        <v>4</v>
      </c>
      <c r="M198">
        <v>1.3730758700000001</v>
      </c>
      <c r="N198">
        <v>18</v>
      </c>
    </row>
    <row r="199" spans="1:14">
      <c r="A199" s="3" t="s">
        <v>528</v>
      </c>
      <c r="K199">
        <v>5</v>
      </c>
    </row>
    <row r="200" spans="1:14">
      <c r="A200" s="11" t="s">
        <v>518</v>
      </c>
      <c r="K200">
        <v>2</v>
      </c>
    </row>
    <row r="201" spans="1:14">
      <c r="A201" s="11" t="s">
        <v>515</v>
      </c>
      <c r="K201">
        <v>5</v>
      </c>
    </row>
    <row r="202" spans="1:14">
      <c r="A202" s="3" t="s">
        <v>590</v>
      </c>
      <c r="K202">
        <v>4</v>
      </c>
    </row>
    <row r="203" spans="1:14">
      <c r="A203" s="3" t="s">
        <v>368</v>
      </c>
      <c r="K203">
        <v>1</v>
      </c>
    </row>
    <row r="204" spans="1:14">
      <c r="A204" s="3" t="s">
        <v>445</v>
      </c>
      <c r="K204">
        <v>2</v>
      </c>
    </row>
    <row r="205" spans="1:14">
      <c r="A205" s="3" t="s">
        <v>245</v>
      </c>
      <c r="K205">
        <v>1</v>
      </c>
    </row>
    <row r="206" spans="1:14">
      <c r="A206" s="10" t="s">
        <v>384</v>
      </c>
      <c r="K206" s="8">
        <v>2</v>
      </c>
    </row>
    <row r="210" spans="1:17">
      <c r="A210" s="244" t="s">
        <v>513</v>
      </c>
      <c r="B210">
        <v>2.6</v>
      </c>
      <c r="C210">
        <v>4.25</v>
      </c>
      <c r="D210" t="s">
        <v>566</v>
      </c>
      <c r="E210">
        <f>AVERAGE('2003'!N113:N115)</f>
        <v>1.2999999999999998</v>
      </c>
      <c r="F210">
        <v>2.1</v>
      </c>
      <c r="G210">
        <v>2</v>
      </c>
      <c r="H210">
        <v>2</v>
      </c>
      <c r="I210">
        <f>PRODUCT(F210+G210+H210)^(1/3)</f>
        <v>1.8271601368635204</v>
      </c>
      <c r="J210">
        <v>16</v>
      </c>
      <c r="K210">
        <v>6</v>
      </c>
    </row>
    <row r="211" spans="1:17">
      <c r="A211" s="3" t="s">
        <v>568</v>
      </c>
      <c r="F211">
        <v>2.2999999999999998</v>
      </c>
      <c r="G211">
        <v>1.6</v>
      </c>
      <c r="H211">
        <v>1.9</v>
      </c>
      <c r="I211">
        <f>PRODUCT(F211+G211+H211)^(1/3)</f>
        <v>1.7967017791430526</v>
      </c>
      <c r="K211">
        <v>2</v>
      </c>
      <c r="L211">
        <v>2.6</v>
      </c>
      <c r="M211">
        <v>4.25</v>
      </c>
      <c r="N211" t="s">
        <v>566</v>
      </c>
      <c r="O211">
        <v>1.3</v>
      </c>
      <c r="P211">
        <v>1.7782608099999999</v>
      </c>
      <c r="Q211">
        <v>16</v>
      </c>
    </row>
    <row r="212" spans="1:17">
      <c r="A212" s="3" t="s">
        <v>509</v>
      </c>
      <c r="F212">
        <v>11</v>
      </c>
      <c r="G212">
        <v>3.3</v>
      </c>
      <c r="H212">
        <v>6.5</v>
      </c>
      <c r="I212">
        <f>PRODUCT(F212+G212+H212)^(1/3)</f>
        <v>2.7501377341482818</v>
      </c>
      <c r="K212">
        <v>1</v>
      </c>
    </row>
    <row r="213" spans="1:17">
      <c r="A213" s="3" t="s">
        <v>569</v>
      </c>
      <c r="F213">
        <v>0.7</v>
      </c>
      <c r="G213">
        <v>0.8</v>
      </c>
      <c r="H213">
        <v>0.2</v>
      </c>
      <c r="I213">
        <f>PRODUCT(F213+G213+H213)^(1/3)</f>
        <v>1.193483191927337</v>
      </c>
      <c r="K213">
        <v>4</v>
      </c>
    </row>
    <row r="214" spans="1:17">
      <c r="A214" s="11" t="s">
        <v>518</v>
      </c>
      <c r="F214">
        <v>0.62</v>
      </c>
      <c r="G214">
        <v>0.8</v>
      </c>
      <c r="H214">
        <v>0.9</v>
      </c>
      <c r="I214">
        <f>PRODUCT(F214+G214+H214)^(1/3)</f>
        <v>1.3238211896052459</v>
      </c>
      <c r="K214">
        <v>6</v>
      </c>
    </row>
    <row r="215" spans="1:17">
      <c r="A215" s="3" t="s">
        <v>512</v>
      </c>
      <c r="I215">
        <f>AVERAGE(I210:I214)</f>
        <v>1.7782608063374874</v>
      </c>
      <c r="K215">
        <v>5</v>
      </c>
    </row>
    <row r="216" spans="1:17">
      <c r="A216" s="3" t="s">
        <v>367</v>
      </c>
      <c r="K216">
        <v>1</v>
      </c>
    </row>
    <row r="217" spans="1:17">
      <c r="A217" s="3" t="s">
        <v>511</v>
      </c>
      <c r="K217">
        <v>4</v>
      </c>
    </row>
    <row r="218" spans="1:17">
      <c r="A218" s="11" t="s">
        <v>515</v>
      </c>
      <c r="K218">
        <v>6</v>
      </c>
    </row>
    <row r="219" spans="1:17">
      <c r="A219" s="3" t="s">
        <v>590</v>
      </c>
      <c r="K219">
        <v>2</v>
      </c>
    </row>
    <row r="220" spans="1:17">
      <c r="A220" s="3" t="s">
        <v>451</v>
      </c>
      <c r="K220">
        <v>1</v>
      </c>
    </row>
    <row r="221" spans="1:17">
      <c r="A221" s="11" t="s">
        <v>527</v>
      </c>
      <c r="K221">
        <v>1</v>
      </c>
    </row>
    <row r="222" spans="1:17">
      <c r="A222" s="3" t="s">
        <v>519</v>
      </c>
      <c r="K222">
        <v>1</v>
      </c>
    </row>
    <row r="223" spans="1:17">
      <c r="A223" s="3" t="s">
        <v>616</v>
      </c>
      <c r="K223">
        <v>2</v>
      </c>
    </row>
    <row r="224" spans="1:17">
      <c r="A224" s="11" t="s">
        <v>608</v>
      </c>
      <c r="K224">
        <v>2</v>
      </c>
    </row>
    <row r="225" spans="1:17">
      <c r="A225" s="10" t="s">
        <v>458</v>
      </c>
      <c r="K225" s="8">
        <v>2</v>
      </c>
    </row>
    <row r="228" spans="1:17">
      <c r="A228" s="245" t="s">
        <v>518</v>
      </c>
      <c r="B228">
        <v>1.4</v>
      </c>
      <c r="C228">
        <v>2.6</v>
      </c>
      <c r="D228" t="s">
        <v>566</v>
      </c>
      <c r="E228">
        <f>AVERAGE('2003'!N129:N131)</f>
        <v>1.1722222222222223</v>
      </c>
      <c r="F228">
        <v>6.1</v>
      </c>
      <c r="G228">
        <v>1.1499999999999999</v>
      </c>
      <c r="H228">
        <v>1.05</v>
      </c>
      <c r="I228">
        <f>PRODUCT(F228+G228+H228)^(1/3)</f>
        <v>2.0246938520054574</v>
      </c>
      <c r="J228">
        <v>17</v>
      </c>
      <c r="K228">
        <v>4</v>
      </c>
    </row>
    <row r="229" spans="1:17">
      <c r="A229" s="3" t="s">
        <v>519</v>
      </c>
      <c r="F229">
        <v>0.85</v>
      </c>
      <c r="G229">
        <v>0.7</v>
      </c>
      <c r="H229">
        <v>4.05</v>
      </c>
      <c r="I229">
        <f>PRODUCT(F229+G229+H229)^(1/3)</f>
        <v>1.7758080034852013</v>
      </c>
      <c r="K229">
        <v>1</v>
      </c>
      <c r="L229">
        <v>1.4</v>
      </c>
      <c r="M229">
        <v>2.6</v>
      </c>
      <c r="N229" t="s">
        <v>566</v>
      </c>
      <c r="O229">
        <v>1.172222222</v>
      </c>
      <c r="P229">
        <v>2.2120339100000002</v>
      </c>
      <c r="Q229">
        <v>17</v>
      </c>
    </row>
    <row r="230" spans="1:17">
      <c r="A230" s="3" t="s">
        <v>569</v>
      </c>
      <c r="F230">
        <v>10</v>
      </c>
      <c r="G230">
        <v>3.5</v>
      </c>
      <c r="H230">
        <v>9.3000000000000007</v>
      </c>
      <c r="I230">
        <f>PRODUCT(F230+G230+H230)^(1/3)</f>
        <v>2.8355998780353824</v>
      </c>
      <c r="K230">
        <v>5</v>
      </c>
    </row>
    <row r="231" spans="1:17">
      <c r="A231" s="3" t="s">
        <v>528</v>
      </c>
      <c r="I231">
        <f>AVERAGE(I228:I230)</f>
        <v>2.2120339111753471</v>
      </c>
      <c r="K231">
        <v>2</v>
      </c>
    </row>
    <row r="232" spans="1:17">
      <c r="A232" s="3" t="s">
        <v>511</v>
      </c>
      <c r="K232">
        <v>6</v>
      </c>
    </row>
    <row r="233" spans="1:17">
      <c r="A233" s="3" t="s">
        <v>509</v>
      </c>
      <c r="K233">
        <v>1</v>
      </c>
    </row>
    <row r="234" spans="1:17">
      <c r="A234" s="11" t="s">
        <v>608</v>
      </c>
      <c r="K234">
        <v>2</v>
      </c>
    </row>
    <row r="235" spans="1:17">
      <c r="A235" s="3" t="s">
        <v>616</v>
      </c>
      <c r="K235">
        <v>1</v>
      </c>
    </row>
    <row r="236" spans="1:17">
      <c r="A236" s="3" t="s">
        <v>513</v>
      </c>
      <c r="K236">
        <v>5</v>
      </c>
    </row>
    <row r="237" spans="1:17">
      <c r="A237" s="3" t="s">
        <v>367</v>
      </c>
      <c r="K237">
        <v>1</v>
      </c>
    </row>
    <row r="238" spans="1:17">
      <c r="A238" s="11" t="s">
        <v>515</v>
      </c>
      <c r="K238">
        <v>6</v>
      </c>
    </row>
    <row r="239" spans="1:17">
      <c r="A239" s="3" t="s">
        <v>590</v>
      </c>
      <c r="K239">
        <v>2</v>
      </c>
    </row>
    <row r="240" spans="1:17">
      <c r="A240" s="3" t="s">
        <v>578</v>
      </c>
      <c r="K240">
        <v>1</v>
      </c>
    </row>
    <row r="241" spans="1:11">
      <c r="A241" s="11" t="s">
        <v>421</v>
      </c>
      <c r="K241">
        <v>2</v>
      </c>
    </row>
    <row r="242" spans="1:11">
      <c r="A242" s="3" t="s">
        <v>580</v>
      </c>
    </row>
    <row r="243" spans="1:11">
      <c r="A243" s="3" t="s">
        <v>468</v>
      </c>
      <c r="K243">
        <v>2</v>
      </c>
    </row>
    <row r="244" spans="1:11">
      <c r="A244" s="10" t="s">
        <v>512</v>
      </c>
      <c r="K244" s="8">
        <v>4</v>
      </c>
    </row>
    <row r="248" spans="1:11">
      <c r="A248" s="244" t="s">
        <v>509</v>
      </c>
      <c r="B248">
        <v>3.85</v>
      </c>
      <c r="C248">
        <v>6.35</v>
      </c>
      <c r="D248" t="s">
        <v>566</v>
      </c>
      <c r="E248">
        <f>AVERAGE('2003'!N146:N148)</f>
        <v>1.3611111111111109</v>
      </c>
      <c r="F248">
        <v>1.35</v>
      </c>
      <c r="G248">
        <v>1.2</v>
      </c>
      <c r="H248">
        <v>0.85</v>
      </c>
      <c r="I248">
        <f>PRODUCT(F248+G248+H248)^(1/3)</f>
        <v>1.5036945962049748</v>
      </c>
      <c r="J248">
        <v>26</v>
      </c>
      <c r="K248" s="14">
        <v>2</v>
      </c>
    </row>
    <row r="249" spans="1:11">
      <c r="A249" s="3" t="s">
        <v>422</v>
      </c>
      <c r="F249">
        <v>1.3</v>
      </c>
      <c r="G249">
        <v>0.5</v>
      </c>
      <c r="H249">
        <v>0.95</v>
      </c>
      <c r="I249">
        <f>PRODUCT(F249+G249+H249)^(1/3)</f>
        <v>1.4010196653276936</v>
      </c>
      <c r="K249" s="14">
        <v>1</v>
      </c>
    </row>
    <row r="250" spans="1:11">
      <c r="A250" s="3" t="s">
        <v>569</v>
      </c>
      <c r="F250">
        <v>1.6</v>
      </c>
      <c r="G250">
        <v>0.75</v>
      </c>
      <c r="H250">
        <v>0.3</v>
      </c>
      <c r="I250">
        <f>PRODUCT(F250+G250+H250)^(1/3)</f>
        <v>1.3838275036444589</v>
      </c>
      <c r="K250" s="14">
        <v>3</v>
      </c>
    </row>
    <row r="251" spans="1:11">
      <c r="A251" s="11" t="s">
        <v>516</v>
      </c>
      <c r="F251">
        <v>0.5</v>
      </c>
      <c r="G251">
        <v>0.7</v>
      </c>
      <c r="H251">
        <v>0.9</v>
      </c>
      <c r="I251">
        <f>PRODUCT(F251+G251+H251)^(1/3)</f>
        <v>1.2805791649874942</v>
      </c>
      <c r="K251" s="14">
        <v>14</v>
      </c>
    </row>
    <row r="252" spans="1:11">
      <c r="A252" s="3" t="s">
        <v>614</v>
      </c>
      <c r="F252">
        <v>0.65</v>
      </c>
      <c r="G252">
        <v>0.25</v>
      </c>
      <c r="H252">
        <v>0.6</v>
      </c>
      <c r="I252">
        <f>PRODUCT(F252+G252+H252)^(1/3)</f>
        <v>1.1447142425533319</v>
      </c>
      <c r="K252" s="14">
        <v>3</v>
      </c>
    </row>
    <row r="253" spans="1:11">
      <c r="A253" s="11" t="s">
        <v>608</v>
      </c>
      <c r="I253">
        <f>AVERAGE(I248:I252)</f>
        <v>1.3427670345435907</v>
      </c>
      <c r="K253" s="14">
        <v>4</v>
      </c>
    </row>
    <row r="254" spans="1:11">
      <c r="A254" s="3" t="s">
        <v>528</v>
      </c>
      <c r="K254" s="14">
        <v>8</v>
      </c>
    </row>
    <row r="255" spans="1:11">
      <c r="A255" s="3" t="s">
        <v>511</v>
      </c>
      <c r="K255" s="14">
        <v>4</v>
      </c>
    </row>
    <row r="256" spans="1:11">
      <c r="A256" s="11" t="s">
        <v>515</v>
      </c>
      <c r="K256" s="14">
        <v>4</v>
      </c>
    </row>
    <row r="257" spans="1:11">
      <c r="A257" s="3" t="s">
        <v>513</v>
      </c>
      <c r="B257">
        <v>3.85</v>
      </c>
      <c r="C257">
        <v>6.35</v>
      </c>
      <c r="D257" t="s">
        <v>566</v>
      </c>
      <c r="E257">
        <v>1.36111111</v>
      </c>
      <c r="F257">
        <v>1.3427670300000001</v>
      </c>
      <c r="G257">
        <v>26</v>
      </c>
      <c r="K257" s="14">
        <v>13</v>
      </c>
    </row>
    <row r="258" spans="1:11">
      <c r="A258" s="3" t="s">
        <v>367</v>
      </c>
      <c r="K258" s="14">
        <v>1</v>
      </c>
    </row>
    <row r="259" spans="1:11">
      <c r="A259" s="11" t="s">
        <v>527</v>
      </c>
      <c r="K259" s="14">
        <v>2</v>
      </c>
    </row>
    <row r="260" spans="1:11">
      <c r="A260" s="3" t="s">
        <v>590</v>
      </c>
      <c r="K260" s="14">
        <v>1</v>
      </c>
    </row>
    <row r="261" spans="1:11">
      <c r="A261" s="11" t="s">
        <v>421</v>
      </c>
      <c r="K261" s="14">
        <v>1</v>
      </c>
    </row>
    <row r="262" spans="1:11">
      <c r="A262" s="3" t="s">
        <v>512</v>
      </c>
      <c r="K262" s="14">
        <v>3</v>
      </c>
    </row>
    <row r="263" spans="1:11">
      <c r="A263" s="3" t="s">
        <v>468</v>
      </c>
      <c r="K263" s="14">
        <v>2</v>
      </c>
    </row>
    <row r="264" spans="1:11">
      <c r="A264" s="3" t="s">
        <v>240</v>
      </c>
      <c r="K264" s="14">
        <v>3</v>
      </c>
    </row>
    <row r="265" spans="1:11">
      <c r="A265" s="3" t="s">
        <v>241</v>
      </c>
      <c r="K265" s="14">
        <v>1</v>
      </c>
    </row>
    <row r="266" spans="1:11">
      <c r="A266" s="3" t="s">
        <v>242</v>
      </c>
      <c r="K266" s="14">
        <v>1</v>
      </c>
    </row>
    <row r="267" spans="1:11">
      <c r="A267" s="3" t="s">
        <v>244</v>
      </c>
      <c r="K267" s="14">
        <v>1</v>
      </c>
    </row>
    <row r="268" spans="1:11">
      <c r="A268" s="3" t="s">
        <v>568</v>
      </c>
      <c r="K268" s="14">
        <v>1</v>
      </c>
    </row>
    <row r="269" spans="1:11">
      <c r="A269" s="3" t="s">
        <v>177</v>
      </c>
      <c r="K269" s="14">
        <v>1</v>
      </c>
    </row>
    <row r="270" spans="1:11">
      <c r="A270" s="3" t="s">
        <v>368</v>
      </c>
      <c r="K270" s="14">
        <v>1</v>
      </c>
    </row>
    <row r="271" spans="1:11">
      <c r="A271" s="3" t="s">
        <v>385</v>
      </c>
      <c r="K271" s="14">
        <v>1</v>
      </c>
    </row>
    <row r="272" spans="1:11">
      <c r="A272" s="3" t="s">
        <v>354</v>
      </c>
      <c r="K272" s="14">
        <v>1</v>
      </c>
    </row>
    <row r="273" spans="1:11">
      <c r="A273" s="10" t="s">
        <v>246</v>
      </c>
      <c r="K273" s="15">
        <v>1</v>
      </c>
    </row>
    <row r="276" spans="1:11">
      <c r="A276" s="244" t="s">
        <v>613</v>
      </c>
      <c r="B276">
        <v>4.0999999999999996</v>
      </c>
      <c r="C276">
        <v>4.7</v>
      </c>
      <c r="D276" t="s">
        <v>521</v>
      </c>
      <c r="E276">
        <f>AVERAGE('2003'!N172:N174)</f>
        <v>1.3333333333333333</v>
      </c>
      <c r="F276">
        <v>0.65</v>
      </c>
      <c r="G276">
        <v>0.7</v>
      </c>
      <c r="H276">
        <v>0.8</v>
      </c>
      <c r="I276">
        <f>PRODUCT(F276+G276+H276)^(1/3)</f>
        <v>1.2906628806740328</v>
      </c>
      <c r="J276">
        <v>16</v>
      </c>
      <c r="K276">
        <v>2</v>
      </c>
    </row>
    <row r="277" spans="1:11">
      <c r="A277" s="3" t="s">
        <v>368</v>
      </c>
      <c r="F277">
        <v>0.4</v>
      </c>
      <c r="G277">
        <v>0.75</v>
      </c>
      <c r="H277">
        <v>0.7</v>
      </c>
      <c r="I277">
        <f>PRODUCT(F277+G277+H277)^(1/3)</f>
        <v>1.2276010261921484</v>
      </c>
      <c r="K277">
        <v>1</v>
      </c>
    </row>
    <row r="278" spans="1:11">
      <c r="A278" s="3" t="s">
        <v>569</v>
      </c>
      <c r="F278">
        <v>1.2</v>
      </c>
      <c r="G278">
        <v>0.55000000000000004</v>
      </c>
      <c r="H278">
        <v>0.4</v>
      </c>
      <c r="I278">
        <f>PRODUCT(F278+G278+H278)^(1/3)</f>
        <v>1.2906628806740328</v>
      </c>
      <c r="K278">
        <v>2</v>
      </c>
    </row>
    <row r="279" spans="1:11">
      <c r="A279" s="3" t="s">
        <v>513</v>
      </c>
      <c r="F279">
        <v>0.4</v>
      </c>
      <c r="G279">
        <v>0.5</v>
      </c>
      <c r="H279">
        <v>0.4</v>
      </c>
      <c r="I279">
        <f>PRODUCT(F279+G279+H279)^(1/3)</f>
        <v>1.0913928830611059</v>
      </c>
      <c r="K279">
        <v>3</v>
      </c>
    </row>
    <row r="280" spans="1:11">
      <c r="A280" s="3" t="s">
        <v>590</v>
      </c>
      <c r="F280">
        <v>0.45</v>
      </c>
      <c r="G280">
        <v>0.5</v>
      </c>
      <c r="H280">
        <v>0.2</v>
      </c>
      <c r="I280">
        <f>PRODUCT(F280+G280+H280)^(1/3)</f>
        <v>1.0476895531716472</v>
      </c>
      <c r="K280">
        <v>2</v>
      </c>
    </row>
    <row r="281" spans="1:11">
      <c r="A281" s="3" t="s">
        <v>385</v>
      </c>
      <c r="I281">
        <f>AVERAGE(I276:I280)</f>
        <v>1.1896018447545935</v>
      </c>
      <c r="K281">
        <v>15</v>
      </c>
    </row>
    <row r="282" spans="1:11">
      <c r="A282" s="11" t="s">
        <v>527</v>
      </c>
      <c r="K282">
        <v>1</v>
      </c>
    </row>
    <row r="283" spans="1:11">
      <c r="A283" s="3" t="s">
        <v>511</v>
      </c>
      <c r="K283">
        <v>1</v>
      </c>
    </row>
    <row r="284" spans="1:11">
      <c r="A284" s="11" t="s">
        <v>518</v>
      </c>
      <c r="K284">
        <v>18</v>
      </c>
    </row>
    <row r="285" spans="1:11">
      <c r="A285" s="3" t="s">
        <v>509</v>
      </c>
      <c r="K285">
        <v>1</v>
      </c>
    </row>
    <row r="286" spans="1:11">
      <c r="A286" s="11" t="s">
        <v>516</v>
      </c>
      <c r="B286">
        <v>4.0999999999999996</v>
      </c>
      <c r="C286">
        <v>4.7</v>
      </c>
      <c r="D286" t="s">
        <v>521</v>
      </c>
      <c r="E286">
        <v>1.3333333000000001</v>
      </c>
      <c r="F286">
        <v>1.1896018399999999</v>
      </c>
      <c r="G286">
        <v>16</v>
      </c>
      <c r="K286">
        <v>2</v>
      </c>
    </row>
    <row r="287" spans="1:11">
      <c r="A287" s="3" t="s">
        <v>519</v>
      </c>
      <c r="K287">
        <v>2</v>
      </c>
    </row>
    <row r="288" spans="1:11">
      <c r="A288" s="11" t="s">
        <v>524</v>
      </c>
      <c r="K288">
        <v>3</v>
      </c>
    </row>
    <row r="289" spans="1:11">
      <c r="A289" s="3" t="s">
        <v>468</v>
      </c>
      <c r="K289">
        <v>3</v>
      </c>
    </row>
    <row r="290" spans="1:11">
      <c r="A290" s="3" t="s">
        <v>616</v>
      </c>
      <c r="K290">
        <v>2</v>
      </c>
    </row>
    <row r="291" spans="1:11">
      <c r="A291" s="10" t="s">
        <v>568</v>
      </c>
      <c r="K291" s="8">
        <v>1</v>
      </c>
    </row>
    <row r="295" spans="1:11">
      <c r="A295" s="245" t="s">
        <v>450</v>
      </c>
      <c r="B295">
        <v>5.8</v>
      </c>
      <c r="C295">
        <v>8.5</v>
      </c>
      <c r="D295" t="s">
        <v>556</v>
      </c>
      <c r="E295">
        <f>AVERAGE('2003'!N188:N190)</f>
        <v>1.0011111111111111</v>
      </c>
      <c r="J295">
        <v>5</v>
      </c>
      <c r="K295" s="14">
        <v>10</v>
      </c>
    </row>
    <row r="296" spans="1:11">
      <c r="A296" s="3" t="s">
        <v>561</v>
      </c>
      <c r="I296" t="s">
        <v>200</v>
      </c>
      <c r="K296" s="14">
        <v>10</v>
      </c>
    </row>
    <row r="297" spans="1:11">
      <c r="A297" s="11" t="s">
        <v>359</v>
      </c>
      <c r="K297" s="14">
        <v>4</v>
      </c>
    </row>
    <row r="298" spans="1:11">
      <c r="A298" s="3" t="s">
        <v>614</v>
      </c>
      <c r="B298">
        <v>5.8</v>
      </c>
      <c r="C298">
        <v>8.5</v>
      </c>
      <c r="D298" t="s">
        <v>556</v>
      </c>
      <c r="E298">
        <v>1.0011111109999999</v>
      </c>
      <c r="F298" t="s">
        <v>18</v>
      </c>
      <c r="G298">
        <v>5</v>
      </c>
      <c r="K298" s="14">
        <v>30</v>
      </c>
    </row>
    <row r="299" spans="1:11">
      <c r="A299" s="10" t="s">
        <v>587</v>
      </c>
      <c r="K299" s="15">
        <v>7</v>
      </c>
    </row>
    <row r="302" spans="1:11">
      <c r="A302" s="245" t="s">
        <v>527</v>
      </c>
      <c r="B302">
        <v>0.5</v>
      </c>
      <c r="C302">
        <v>3</v>
      </c>
      <c r="D302" t="s">
        <v>521</v>
      </c>
      <c r="E302">
        <f>AVERAGE('2003'!N193:N195)</f>
        <v>1.1444444444444446</v>
      </c>
      <c r="F302">
        <v>0.2</v>
      </c>
      <c r="G302">
        <v>0.06</v>
      </c>
      <c r="H302">
        <v>0.05</v>
      </c>
      <c r="I302">
        <f>PRODUCT(F302+G302+H302)^(1/3)</f>
        <v>0.67678994521070079</v>
      </c>
      <c r="J302">
        <v>20</v>
      </c>
      <c r="K302" s="14">
        <v>1</v>
      </c>
    </row>
    <row r="303" spans="1:11">
      <c r="A303" s="3" t="s">
        <v>512</v>
      </c>
      <c r="F303">
        <v>0.27</v>
      </c>
      <c r="G303">
        <v>0.08</v>
      </c>
      <c r="H303">
        <v>0.05</v>
      </c>
      <c r="I303">
        <f>PRODUCT(F303+G303+H303)^(1/3)</f>
        <v>0.73680629972807732</v>
      </c>
      <c r="K303" s="14">
        <v>2</v>
      </c>
    </row>
    <row r="304" spans="1:11">
      <c r="A304" s="3" t="s">
        <v>569</v>
      </c>
      <c r="F304">
        <v>1.65</v>
      </c>
      <c r="G304">
        <v>0.85</v>
      </c>
      <c r="H304">
        <v>0.5</v>
      </c>
      <c r="I304">
        <f>PRODUCT(F304+G304+H304)^(1/3)</f>
        <v>1.4422495703074083</v>
      </c>
      <c r="K304" s="14">
        <v>5</v>
      </c>
    </row>
    <row r="305" spans="1:11">
      <c r="A305" s="3" t="s">
        <v>368</v>
      </c>
      <c r="F305">
        <v>1.45</v>
      </c>
      <c r="G305">
        <v>0.69</v>
      </c>
      <c r="H305">
        <v>0.25</v>
      </c>
      <c r="I305">
        <f>PRODUCT(F305+G305+H305)^(1/3)</f>
        <v>1.3370037755079338</v>
      </c>
      <c r="K305" s="14">
        <v>7</v>
      </c>
    </row>
    <row r="306" spans="1:11">
      <c r="A306" s="11" t="s">
        <v>516</v>
      </c>
      <c r="I306">
        <f>AVERAGE(I302:I305)</f>
        <v>1.04821239768853</v>
      </c>
      <c r="K306" s="14">
        <v>4</v>
      </c>
    </row>
    <row r="307" spans="1:11">
      <c r="A307" s="11" t="s">
        <v>518</v>
      </c>
      <c r="K307" s="14">
        <v>8</v>
      </c>
    </row>
    <row r="308" spans="1:11">
      <c r="A308" s="3" t="s">
        <v>590</v>
      </c>
      <c r="K308" s="14">
        <v>4</v>
      </c>
    </row>
    <row r="309" spans="1:11">
      <c r="A309" s="11" t="s">
        <v>524</v>
      </c>
      <c r="B309">
        <v>0.5</v>
      </c>
      <c r="C309">
        <v>3</v>
      </c>
      <c r="D309" t="s">
        <v>521</v>
      </c>
      <c r="E309">
        <v>1.4444444439999999</v>
      </c>
      <c r="F309">
        <v>1.0482123999999999</v>
      </c>
      <c r="G309">
        <v>20</v>
      </c>
      <c r="K309" s="14">
        <v>2</v>
      </c>
    </row>
    <row r="310" spans="1:11">
      <c r="A310" s="3" t="s">
        <v>513</v>
      </c>
      <c r="K310" s="14">
        <v>7</v>
      </c>
    </row>
    <row r="311" spans="1:11">
      <c r="A311" s="3" t="s">
        <v>509</v>
      </c>
      <c r="K311" s="14">
        <v>1</v>
      </c>
    </row>
    <row r="312" spans="1:11">
      <c r="A312" s="3" t="s">
        <v>561</v>
      </c>
      <c r="K312" s="14">
        <v>3</v>
      </c>
    </row>
    <row r="313" spans="1:11">
      <c r="A313" s="3" t="s">
        <v>511</v>
      </c>
      <c r="K313" s="14">
        <v>3</v>
      </c>
    </row>
    <row r="314" spans="1:11">
      <c r="A314" s="3" t="s">
        <v>616</v>
      </c>
      <c r="K314" s="14">
        <v>4</v>
      </c>
    </row>
    <row r="315" spans="1:11">
      <c r="A315" s="3" t="s">
        <v>491</v>
      </c>
      <c r="K315" s="14">
        <v>1</v>
      </c>
    </row>
    <row r="316" spans="1:11">
      <c r="A316" s="3" t="s">
        <v>445</v>
      </c>
      <c r="K316" s="14">
        <v>2</v>
      </c>
    </row>
    <row r="317" spans="1:11">
      <c r="A317" s="3" t="s">
        <v>525</v>
      </c>
      <c r="K317" s="14">
        <v>1</v>
      </c>
    </row>
    <row r="318" spans="1:11">
      <c r="A318" s="3" t="s">
        <v>519</v>
      </c>
      <c r="K318" s="14">
        <v>1</v>
      </c>
    </row>
    <row r="319" spans="1:11">
      <c r="A319" s="3" t="s">
        <v>367</v>
      </c>
      <c r="K319" s="14">
        <v>4</v>
      </c>
    </row>
    <row r="320" spans="1:11">
      <c r="A320" s="3" t="s">
        <v>383</v>
      </c>
      <c r="K320" s="14">
        <v>10</v>
      </c>
    </row>
    <row r="321" spans="1:11">
      <c r="A321" s="10" t="s">
        <v>245</v>
      </c>
      <c r="K321" s="15">
        <v>1</v>
      </c>
    </row>
    <row r="325" spans="1:11">
      <c r="A325" s="245" t="s">
        <v>527</v>
      </c>
      <c r="B325">
        <v>5.7</v>
      </c>
      <c r="C325">
        <v>8.8000000000000007</v>
      </c>
      <c r="D325" t="s">
        <v>521</v>
      </c>
      <c r="E325">
        <f>AVERAGE('2003'!N213:N215)</f>
        <v>1.0777777777777777</v>
      </c>
      <c r="F325">
        <v>2.75</v>
      </c>
      <c r="G325">
        <v>1.4</v>
      </c>
      <c r="H325">
        <v>0.75</v>
      </c>
      <c r="I325">
        <f>PRODUCT(F325+G325+H325)^(1/3)</f>
        <v>1.6984992522418105</v>
      </c>
      <c r="J325">
        <v>20</v>
      </c>
      <c r="K325" s="14">
        <v>6</v>
      </c>
    </row>
    <row r="326" spans="1:11">
      <c r="A326" s="3" t="s">
        <v>458</v>
      </c>
      <c r="F326">
        <v>1.05</v>
      </c>
      <c r="G326">
        <v>0.8</v>
      </c>
      <c r="H326">
        <v>0.75</v>
      </c>
      <c r="I326">
        <f>PRODUCT(F326+G326+H326)^(1/3)</f>
        <v>1.3750688670741409</v>
      </c>
      <c r="K326" s="14">
        <v>1</v>
      </c>
    </row>
    <row r="327" spans="1:11">
      <c r="A327" s="11" t="s">
        <v>515</v>
      </c>
      <c r="F327">
        <v>0.55000000000000004</v>
      </c>
      <c r="G327">
        <v>0.25</v>
      </c>
      <c r="H327">
        <v>0.4</v>
      </c>
      <c r="I327">
        <f>PRODUCT(F327+G327+H327)^(1/3)</f>
        <v>1.0626585691826111</v>
      </c>
      <c r="K327" s="14">
        <v>2</v>
      </c>
    </row>
    <row r="328" spans="1:11">
      <c r="A328" s="3" t="s">
        <v>590</v>
      </c>
      <c r="F328">
        <v>0.5</v>
      </c>
      <c r="G328">
        <v>0.26</v>
      </c>
      <c r="H328">
        <v>0.4</v>
      </c>
      <c r="I328">
        <f>PRODUCT(F328+G328+H328)^(1/3)</f>
        <v>1.0507175744985804</v>
      </c>
      <c r="K328" s="14">
        <v>2</v>
      </c>
    </row>
    <row r="329" spans="1:11">
      <c r="A329" s="11" t="s">
        <v>518</v>
      </c>
      <c r="F329">
        <v>0.48</v>
      </c>
      <c r="G329">
        <v>0.27</v>
      </c>
      <c r="H329">
        <v>0.38</v>
      </c>
      <c r="I329">
        <f>PRODUCT(F329+G329+H329)^(1/3)</f>
        <v>1.0415804373065589</v>
      </c>
      <c r="K329" s="14">
        <v>7</v>
      </c>
    </row>
    <row r="330" spans="1:11">
      <c r="A330" s="3" t="s">
        <v>614</v>
      </c>
      <c r="I330">
        <f>AVERAGE(I325:I329)</f>
        <v>1.2457049400607403</v>
      </c>
      <c r="K330" s="14">
        <v>1</v>
      </c>
    </row>
    <row r="331" spans="1:11">
      <c r="A331" s="3" t="s">
        <v>561</v>
      </c>
      <c r="K331" s="14">
        <v>9</v>
      </c>
    </row>
    <row r="332" spans="1:11">
      <c r="A332" s="3" t="s">
        <v>367</v>
      </c>
      <c r="K332" s="14">
        <v>1</v>
      </c>
    </row>
    <row r="333" spans="1:11">
      <c r="A333" s="11" t="s">
        <v>516</v>
      </c>
      <c r="B333">
        <v>5.7</v>
      </c>
      <c r="C333">
        <v>8.8000000000000007</v>
      </c>
      <c r="D333" t="s">
        <v>521</v>
      </c>
      <c r="E333">
        <v>1.0777777799999999</v>
      </c>
      <c r="F333">
        <v>1.24570494</v>
      </c>
      <c r="G333">
        <v>20</v>
      </c>
      <c r="K333" s="14">
        <v>4</v>
      </c>
    </row>
    <row r="334" spans="1:11">
      <c r="A334" s="3" t="s">
        <v>509</v>
      </c>
      <c r="K334" s="14">
        <v>1</v>
      </c>
    </row>
    <row r="335" spans="1:11">
      <c r="A335" s="3" t="s">
        <v>525</v>
      </c>
      <c r="K335" s="14">
        <v>3</v>
      </c>
    </row>
    <row r="336" spans="1:11">
      <c r="A336" s="3" t="s">
        <v>513</v>
      </c>
      <c r="K336" s="14">
        <v>3</v>
      </c>
    </row>
    <row r="337" spans="1:11">
      <c r="A337" s="11" t="s">
        <v>608</v>
      </c>
      <c r="K337" s="14">
        <v>2</v>
      </c>
    </row>
    <row r="338" spans="1:11">
      <c r="A338" s="3" t="s">
        <v>528</v>
      </c>
      <c r="K338" s="14">
        <v>1</v>
      </c>
    </row>
    <row r="339" spans="1:11">
      <c r="A339" s="3" t="s">
        <v>511</v>
      </c>
      <c r="K339" s="14">
        <v>2</v>
      </c>
    </row>
    <row r="340" spans="1:11">
      <c r="A340" s="3" t="s">
        <v>512</v>
      </c>
      <c r="K340" s="14">
        <v>2</v>
      </c>
    </row>
    <row r="341" spans="1:11">
      <c r="A341" s="3" t="s">
        <v>616</v>
      </c>
      <c r="K341" s="14">
        <v>4</v>
      </c>
    </row>
    <row r="342" spans="1:11">
      <c r="A342" s="3" t="s">
        <v>519</v>
      </c>
      <c r="K342" s="14">
        <v>1</v>
      </c>
    </row>
    <row r="343" spans="1:11">
      <c r="A343" s="3" t="s">
        <v>168</v>
      </c>
      <c r="K343" t="s">
        <v>510</v>
      </c>
    </row>
    <row r="344" spans="1:11">
      <c r="A344" s="12" t="s">
        <v>359</v>
      </c>
      <c r="K344" s="8">
        <v>2</v>
      </c>
    </row>
    <row r="348" spans="1:11">
      <c r="A348" s="244" t="s">
        <v>511</v>
      </c>
      <c r="B348">
        <v>3.2</v>
      </c>
      <c r="C348">
        <v>3.5</v>
      </c>
      <c r="D348" t="s">
        <v>556</v>
      </c>
      <c r="E348">
        <f>AVERAGE('2003'!N233:N235)</f>
        <v>1</v>
      </c>
      <c r="J348">
        <v>6</v>
      </c>
      <c r="K348" s="14">
        <v>3</v>
      </c>
    </row>
    <row r="349" spans="1:11">
      <c r="A349" s="11" t="s">
        <v>359</v>
      </c>
      <c r="K349" s="14">
        <v>4</v>
      </c>
    </row>
    <row r="350" spans="1:11">
      <c r="A350" s="3" t="s">
        <v>147</v>
      </c>
      <c r="K350" s="14">
        <v>3</v>
      </c>
    </row>
    <row r="351" spans="1:11">
      <c r="A351" s="3" t="s">
        <v>561</v>
      </c>
      <c r="B351">
        <v>3.2</v>
      </c>
      <c r="C351">
        <v>3.5</v>
      </c>
      <c r="D351" t="s">
        <v>556</v>
      </c>
      <c r="E351">
        <v>1</v>
      </c>
      <c r="F351" t="s">
        <v>18</v>
      </c>
      <c r="G351">
        <v>6</v>
      </c>
      <c r="I351" t="s">
        <v>200</v>
      </c>
      <c r="K351" s="14">
        <v>2</v>
      </c>
    </row>
    <row r="352" spans="1:11">
      <c r="A352" s="11" t="s">
        <v>450</v>
      </c>
      <c r="K352" s="14">
        <v>6</v>
      </c>
    </row>
    <row r="353" spans="1:11">
      <c r="A353" s="10" t="s">
        <v>149</v>
      </c>
      <c r="K353" s="15">
        <v>1</v>
      </c>
    </row>
    <row r="357" spans="1:11">
      <c r="A357" s="244" t="s">
        <v>511</v>
      </c>
      <c r="B357">
        <v>3.2</v>
      </c>
      <c r="C357">
        <v>3.5</v>
      </c>
      <c r="D357" t="s">
        <v>556</v>
      </c>
      <c r="E357">
        <f>AVERAGE('2003'!N239:N241)</f>
        <v>1</v>
      </c>
      <c r="J357">
        <v>6</v>
      </c>
      <c r="K357" s="14">
        <v>5</v>
      </c>
    </row>
    <row r="358" spans="1:11">
      <c r="A358" s="11" t="s">
        <v>359</v>
      </c>
      <c r="K358" s="14">
        <v>17</v>
      </c>
    </row>
    <row r="359" spans="1:11">
      <c r="A359" s="3" t="s">
        <v>616</v>
      </c>
      <c r="I359" t="s">
        <v>200</v>
      </c>
      <c r="K359" s="14">
        <v>1</v>
      </c>
    </row>
    <row r="360" spans="1:11">
      <c r="A360" s="3" t="s">
        <v>561</v>
      </c>
      <c r="K360">
        <v>1</v>
      </c>
    </row>
    <row r="361" spans="1:11">
      <c r="A361" s="11" t="s">
        <v>450</v>
      </c>
      <c r="B361">
        <v>3.2</v>
      </c>
      <c r="C361">
        <v>3.5</v>
      </c>
      <c r="D361" t="s">
        <v>556</v>
      </c>
      <c r="E361">
        <v>1</v>
      </c>
      <c r="F361" t="s">
        <v>18</v>
      </c>
      <c r="G361">
        <v>6</v>
      </c>
      <c r="K361">
        <v>4</v>
      </c>
    </row>
    <row r="362" spans="1:11">
      <c r="A362" s="12" t="s">
        <v>518</v>
      </c>
      <c r="K362" s="8">
        <v>6</v>
      </c>
    </row>
    <row r="365" spans="1:11">
      <c r="A365" s="11"/>
    </row>
    <row r="366" spans="1:11">
      <c r="A366" s="11"/>
    </row>
    <row r="367" spans="1:11">
      <c r="A367" s="3"/>
    </row>
    <row r="368" spans="1:11">
      <c r="A368" s="245" t="s">
        <v>516</v>
      </c>
      <c r="B368">
        <v>0.3</v>
      </c>
      <c r="C368">
        <v>2.4</v>
      </c>
      <c r="D368" t="s">
        <v>566</v>
      </c>
      <c r="E368">
        <f>AVERAGE('2003'!N245:N247)</f>
        <v>1.25</v>
      </c>
      <c r="F368">
        <v>3</v>
      </c>
      <c r="G368">
        <v>1.35</v>
      </c>
      <c r="H368">
        <v>0.4</v>
      </c>
      <c r="I368">
        <f>PRODUCT(F368+G368+H368)^(1/3)</f>
        <v>1.6809877033994816</v>
      </c>
      <c r="J368">
        <v>14</v>
      </c>
      <c r="K368" s="14">
        <v>6</v>
      </c>
    </row>
    <row r="369" spans="1:11">
      <c r="A369" s="11" t="s">
        <v>515</v>
      </c>
      <c r="F369">
        <v>2.9</v>
      </c>
      <c r="G369">
        <v>2.6</v>
      </c>
      <c r="H369">
        <v>2</v>
      </c>
      <c r="I369">
        <f>PRODUCT(F369+G369+H369)^(1/3)</f>
        <v>1.9574338205844317</v>
      </c>
      <c r="K369">
        <v>4</v>
      </c>
    </row>
    <row r="370" spans="1:11">
      <c r="A370" s="3" t="s">
        <v>241</v>
      </c>
      <c r="F370">
        <v>1.5</v>
      </c>
      <c r="G370">
        <v>1.2</v>
      </c>
      <c r="H370">
        <v>0.8</v>
      </c>
      <c r="I370">
        <f>PRODUCT(F370+G370+H370)^(1/3)</f>
        <v>1.5182944859378313</v>
      </c>
      <c r="K370">
        <v>1</v>
      </c>
    </row>
    <row r="371" spans="1:11">
      <c r="A371" s="11" t="s">
        <v>518</v>
      </c>
      <c r="F371">
        <v>1.2</v>
      </c>
      <c r="G371">
        <v>0.85</v>
      </c>
      <c r="H371">
        <v>0.45</v>
      </c>
      <c r="I371">
        <f>PRODUCT(F371+G371+H371)^(1/3)</f>
        <v>1.3572088082974534</v>
      </c>
      <c r="K371">
        <v>2</v>
      </c>
    </row>
    <row r="372" spans="1:11">
      <c r="A372" s="11" t="s">
        <v>608</v>
      </c>
      <c r="F372">
        <v>3.1</v>
      </c>
      <c r="G372">
        <v>0.97</v>
      </c>
      <c r="H372">
        <v>0.82</v>
      </c>
      <c r="I372">
        <f>PRODUCT(F372+G372+H372)^(1/3)</f>
        <v>1.6973430236664913</v>
      </c>
      <c r="K372">
        <v>8</v>
      </c>
    </row>
    <row r="373" spans="1:11">
      <c r="A373" s="3" t="s">
        <v>614</v>
      </c>
      <c r="B373">
        <v>0.3</v>
      </c>
      <c r="C373">
        <v>2.4</v>
      </c>
      <c r="D373" t="s">
        <v>566</v>
      </c>
      <c r="E373">
        <v>1.25</v>
      </c>
      <c r="I373">
        <f>AVERAGE(I368:I372)</f>
        <v>1.642253568377138</v>
      </c>
      <c r="K373">
        <v>2</v>
      </c>
    </row>
    <row r="374" spans="1:11">
      <c r="A374" s="3" t="s">
        <v>511</v>
      </c>
      <c r="K374">
        <v>3</v>
      </c>
    </row>
    <row r="375" spans="1:11">
      <c r="A375" s="3" t="s">
        <v>590</v>
      </c>
      <c r="K375">
        <v>2</v>
      </c>
    </row>
    <row r="376" spans="1:11">
      <c r="A376" s="3" t="s">
        <v>509</v>
      </c>
      <c r="K376">
        <v>2</v>
      </c>
    </row>
    <row r="377" spans="1:11">
      <c r="A377" s="3" t="s">
        <v>421</v>
      </c>
      <c r="B377">
        <v>0.3</v>
      </c>
      <c r="C377">
        <v>2.4</v>
      </c>
      <c r="D377" t="s">
        <v>566</v>
      </c>
      <c r="E377">
        <v>1.25</v>
      </c>
      <c r="F377">
        <v>1.6422535700000001</v>
      </c>
      <c r="G377">
        <v>14</v>
      </c>
      <c r="K377">
        <v>1</v>
      </c>
    </row>
    <row r="378" spans="1:11">
      <c r="A378" s="3" t="s">
        <v>512</v>
      </c>
      <c r="K378">
        <v>1</v>
      </c>
    </row>
    <row r="379" spans="1:11">
      <c r="A379" s="3" t="s">
        <v>525</v>
      </c>
      <c r="K379">
        <v>1</v>
      </c>
    </row>
    <row r="380" spans="1:11">
      <c r="A380" s="3" t="s">
        <v>569</v>
      </c>
      <c r="K380">
        <v>3</v>
      </c>
    </row>
    <row r="381" spans="1:11">
      <c r="A381" s="10" t="s">
        <v>513</v>
      </c>
      <c r="K381" s="8">
        <v>4</v>
      </c>
    </row>
    <row r="385" spans="1:11">
      <c r="A385">
        <v>1998</v>
      </c>
    </row>
    <row r="387" spans="1:11">
      <c r="A387" s="235" t="s">
        <v>613</v>
      </c>
      <c r="B387">
        <v>3.5</v>
      </c>
      <c r="C387">
        <v>4</v>
      </c>
      <c r="D387" t="s">
        <v>521</v>
      </c>
      <c r="E387">
        <f>3.72/3</f>
        <v>1.24</v>
      </c>
      <c r="J387">
        <v>8</v>
      </c>
      <c r="K387">
        <v>3</v>
      </c>
    </row>
    <row r="388" spans="1:11">
      <c r="A388" s="3" t="s">
        <v>512</v>
      </c>
      <c r="K388">
        <v>6</v>
      </c>
    </row>
    <row r="389" spans="1:11">
      <c r="A389" s="3" t="s">
        <v>614</v>
      </c>
      <c r="K389">
        <v>8</v>
      </c>
    </row>
    <row r="390" spans="1:11">
      <c r="A390" s="3" t="s">
        <v>525</v>
      </c>
      <c r="B390">
        <v>3.5</v>
      </c>
      <c r="C390">
        <v>4</v>
      </c>
      <c r="D390" t="s">
        <v>521</v>
      </c>
      <c r="E390">
        <v>1.24</v>
      </c>
      <c r="F390" t="s">
        <v>18</v>
      </c>
      <c r="G390">
        <v>8</v>
      </c>
      <c r="I390" t="s">
        <v>18</v>
      </c>
      <c r="K390">
        <v>2</v>
      </c>
    </row>
    <row r="391" spans="1:11">
      <c r="A391" s="11" t="s">
        <v>359</v>
      </c>
      <c r="K391">
        <v>12</v>
      </c>
    </row>
    <row r="392" spans="1:11">
      <c r="A392" s="3" t="s">
        <v>615</v>
      </c>
      <c r="K392">
        <v>1</v>
      </c>
    </row>
    <row r="393" spans="1:11">
      <c r="A393" s="3" t="s">
        <v>561</v>
      </c>
      <c r="K393">
        <v>4</v>
      </c>
    </row>
    <row r="394" spans="1:11">
      <c r="A394" s="3" t="s">
        <v>616</v>
      </c>
      <c r="K394">
        <v>2</v>
      </c>
    </row>
    <row r="397" spans="1:11">
      <c r="J397">
        <v>9</v>
      </c>
    </row>
    <row r="398" spans="1:11">
      <c r="A398" s="235" t="s">
        <v>613</v>
      </c>
      <c r="B398">
        <v>3.6</v>
      </c>
      <c r="C398" t="s">
        <v>18</v>
      </c>
      <c r="D398" t="s">
        <v>521</v>
      </c>
      <c r="E398">
        <v>1.0283333333333333</v>
      </c>
      <c r="I398" t="s">
        <v>18</v>
      </c>
      <c r="K398">
        <v>5</v>
      </c>
    </row>
    <row r="399" spans="1:11">
      <c r="A399" s="3" t="s">
        <v>514</v>
      </c>
      <c r="K399">
        <v>2</v>
      </c>
    </row>
    <row r="400" spans="1:11">
      <c r="A400" s="3" t="s">
        <v>621</v>
      </c>
      <c r="K400">
        <v>2</v>
      </c>
    </row>
    <row r="401" spans="1:11">
      <c r="A401" s="11" t="s">
        <v>524</v>
      </c>
      <c r="B401">
        <v>3.6</v>
      </c>
      <c r="C401" t="s">
        <v>18</v>
      </c>
      <c r="D401" t="s">
        <v>521</v>
      </c>
      <c r="E401">
        <v>1.028333333</v>
      </c>
      <c r="F401" t="s">
        <v>18</v>
      </c>
      <c r="G401">
        <v>9</v>
      </c>
      <c r="K401">
        <v>4</v>
      </c>
    </row>
    <row r="402" spans="1:11">
      <c r="A402" s="11" t="s">
        <v>359</v>
      </c>
      <c r="K402">
        <v>18</v>
      </c>
    </row>
    <row r="403" spans="1:11">
      <c r="A403" s="3" t="s">
        <v>622</v>
      </c>
      <c r="K403">
        <v>2</v>
      </c>
    </row>
    <row r="404" spans="1:11">
      <c r="A404" s="3" t="s">
        <v>367</v>
      </c>
      <c r="K404">
        <v>3</v>
      </c>
    </row>
    <row r="405" spans="1:11">
      <c r="A405" s="3" t="s">
        <v>616</v>
      </c>
      <c r="K405">
        <v>2</v>
      </c>
    </row>
    <row r="406" spans="1:11">
      <c r="A406" s="10" t="s">
        <v>491</v>
      </c>
      <c r="K406" s="8">
        <v>1</v>
      </c>
    </row>
    <row r="409" spans="1:11">
      <c r="A409" s="235" t="s">
        <v>368</v>
      </c>
      <c r="B409">
        <v>5.5</v>
      </c>
      <c r="C409">
        <v>7</v>
      </c>
      <c r="D409" t="s">
        <v>521</v>
      </c>
      <c r="E409">
        <v>1.078111111111111</v>
      </c>
      <c r="F409">
        <v>0.24</v>
      </c>
      <c r="G409">
        <v>0.28000000000000003</v>
      </c>
      <c r="H409">
        <v>0.09</v>
      </c>
      <c r="I409">
        <f t="shared" ref="I409:I415" si="0">PRODUCT(F409+G409+H409)^(1/3)</f>
        <v>0.84809260884881144</v>
      </c>
      <c r="J409">
        <v>11</v>
      </c>
      <c r="K409" s="14">
        <v>1</v>
      </c>
    </row>
    <row r="410" spans="1:11">
      <c r="A410" s="3" t="s">
        <v>622</v>
      </c>
      <c r="F410">
        <v>0.14000000000000001</v>
      </c>
      <c r="G410">
        <v>0.25</v>
      </c>
      <c r="H410">
        <v>7.0000000000000007E-2</v>
      </c>
      <c r="I410">
        <f t="shared" si="0"/>
        <v>0.77194426293616425</v>
      </c>
      <c r="K410" s="14">
        <v>8</v>
      </c>
    </row>
    <row r="411" spans="1:11">
      <c r="A411" s="11" t="s">
        <v>359</v>
      </c>
      <c r="F411">
        <v>0.17</v>
      </c>
      <c r="G411">
        <v>7.0000000000000007E-2</v>
      </c>
      <c r="H411">
        <v>0.06</v>
      </c>
      <c r="I411">
        <f t="shared" si="0"/>
        <v>0.66943295008216952</v>
      </c>
      <c r="K411" s="14">
        <v>9</v>
      </c>
    </row>
    <row r="412" spans="1:11">
      <c r="A412" s="3" t="s">
        <v>626</v>
      </c>
      <c r="B412">
        <v>5.5</v>
      </c>
      <c r="C412">
        <v>7</v>
      </c>
      <c r="D412" t="s">
        <v>521</v>
      </c>
      <c r="F412">
        <v>0.17</v>
      </c>
      <c r="G412">
        <v>0.15</v>
      </c>
      <c r="H412">
        <v>0.04</v>
      </c>
      <c r="I412">
        <f t="shared" si="0"/>
        <v>0.71137866089801249</v>
      </c>
      <c r="K412" s="14">
        <v>1</v>
      </c>
    </row>
    <row r="413" spans="1:11">
      <c r="A413" s="11" t="s">
        <v>515</v>
      </c>
      <c r="F413">
        <v>0.14000000000000001</v>
      </c>
      <c r="G413">
        <v>0.14000000000000001</v>
      </c>
      <c r="H413">
        <v>7.0000000000000007E-2</v>
      </c>
      <c r="I413">
        <f t="shared" si="0"/>
        <v>0.70472987320648917</v>
      </c>
      <c r="K413" s="14">
        <v>2</v>
      </c>
    </row>
    <row r="414" spans="1:11">
      <c r="A414" s="3" t="s">
        <v>627</v>
      </c>
      <c r="F414">
        <v>0.11</v>
      </c>
      <c r="G414">
        <v>0.11</v>
      </c>
      <c r="H414">
        <v>0.05</v>
      </c>
      <c r="I414">
        <f t="shared" si="0"/>
        <v>0.64633040700956512</v>
      </c>
      <c r="K414" s="14">
        <v>1</v>
      </c>
    </row>
    <row r="415" spans="1:11">
      <c r="A415" s="11" t="s">
        <v>448</v>
      </c>
      <c r="F415">
        <v>0.16</v>
      </c>
      <c r="G415">
        <v>0.17</v>
      </c>
      <c r="H415">
        <v>0.06</v>
      </c>
      <c r="I415">
        <f t="shared" si="0"/>
        <v>0.73061435740628033</v>
      </c>
      <c r="K415" s="14">
        <v>6</v>
      </c>
    </row>
    <row r="416" spans="1:11">
      <c r="A416" s="3" t="s">
        <v>449</v>
      </c>
      <c r="I416">
        <f>AVERAGE(I409:I415)</f>
        <v>0.72607473148392754</v>
      </c>
      <c r="K416" s="14">
        <v>3</v>
      </c>
    </row>
    <row r="417" spans="1:11">
      <c r="A417" s="11" t="s">
        <v>450</v>
      </c>
      <c r="E417">
        <v>1.708111111</v>
      </c>
      <c r="K417" s="14">
        <v>2</v>
      </c>
    </row>
    <row r="418" spans="1:11">
      <c r="A418" s="3" t="s">
        <v>451</v>
      </c>
      <c r="B418">
        <v>5.5</v>
      </c>
      <c r="C418">
        <v>7</v>
      </c>
      <c r="D418" t="s">
        <v>521</v>
      </c>
      <c r="E418">
        <v>1.708111111</v>
      </c>
      <c r="F418">
        <v>0.72607473</v>
      </c>
      <c r="G418">
        <v>11</v>
      </c>
      <c r="K418" s="14">
        <v>2</v>
      </c>
    </row>
    <row r="419" spans="1:11">
      <c r="A419" s="10" t="s">
        <v>517</v>
      </c>
      <c r="E419">
        <v>1.708111111</v>
      </c>
      <c r="K419" s="15">
        <v>1</v>
      </c>
    </row>
    <row r="423" spans="1:11">
      <c r="A423" s="235" t="s">
        <v>613</v>
      </c>
      <c r="B423">
        <v>2.6</v>
      </c>
      <c r="C423">
        <v>3.2</v>
      </c>
      <c r="D423" t="s">
        <v>521</v>
      </c>
      <c r="E423">
        <v>1.1088888888888888</v>
      </c>
      <c r="F423">
        <v>1.37</v>
      </c>
      <c r="G423">
        <v>0.56000000000000005</v>
      </c>
      <c r="H423">
        <v>0.33</v>
      </c>
      <c r="I423">
        <f t="shared" ref="I423:I428" si="1">PRODUCT(F423+G423+H423)^(1/3)</f>
        <v>1.312309118121241</v>
      </c>
      <c r="J423">
        <v>13</v>
      </c>
      <c r="K423">
        <v>3</v>
      </c>
    </row>
    <row r="424" spans="1:11">
      <c r="A424" s="3" t="s">
        <v>511</v>
      </c>
      <c r="F424">
        <v>0.23</v>
      </c>
      <c r="G424">
        <v>0.13</v>
      </c>
      <c r="H424">
        <v>0.06</v>
      </c>
      <c r="I424">
        <f t="shared" si="1"/>
        <v>0.7488872387218507</v>
      </c>
      <c r="K424">
        <v>12</v>
      </c>
    </row>
    <row r="425" spans="1:11">
      <c r="A425" s="3" t="s">
        <v>513</v>
      </c>
      <c r="F425">
        <v>0.3</v>
      </c>
      <c r="G425">
        <v>0.28000000000000003</v>
      </c>
      <c r="H425">
        <v>0.26</v>
      </c>
      <c r="I425">
        <f t="shared" si="1"/>
        <v>0.94353879606330671</v>
      </c>
      <c r="K425">
        <v>3</v>
      </c>
    </row>
    <row r="426" spans="1:11">
      <c r="A426" s="11" t="s">
        <v>359</v>
      </c>
      <c r="F426">
        <v>0.34</v>
      </c>
      <c r="G426">
        <v>0.28000000000000003</v>
      </c>
      <c r="H426">
        <v>0.02</v>
      </c>
      <c r="I426">
        <f t="shared" si="1"/>
        <v>0.86177387601275357</v>
      </c>
      <c r="K426">
        <v>2</v>
      </c>
    </row>
    <row r="427" spans="1:11">
      <c r="A427" s="3" t="s">
        <v>626</v>
      </c>
      <c r="F427">
        <v>0.72</v>
      </c>
      <c r="G427">
        <v>0.43</v>
      </c>
      <c r="H427">
        <v>0.22</v>
      </c>
      <c r="I427">
        <f t="shared" si="1"/>
        <v>1.1106405414766722</v>
      </c>
      <c r="K427">
        <v>1</v>
      </c>
    </row>
    <row r="428" spans="1:11">
      <c r="A428" s="3" t="s">
        <v>457</v>
      </c>
      <c r="F428">
        <v>0.89</v>
      </c>
      <c r="G428">
        <v>0.4</v>
      </c>
      <c r="H428">
        <v>0.57999999999999996</v>
      </c>
      <c r="I428">
        <f t="shared" si="1"/>
        <v>1.232008967157985</v>
      </c>
      <c r="K428">
        <v>1</v>
      </c>
    </row>
    <row r="429" spans="1:11">
      <c r="A429" s="3" t="s">
        <v>458</v>
      </c>
      <c r="I429">
        <f>AVERAGE(I423:I428)</f>
        <v>1.0348597562589683</v>
      </c>
      <c r="K429">
        <v>4</v>
      </c>
    </row>
    <row r="430" spans="1:11">
      <c r="A430" s="3" t="s">
        <v>459</v>
      </c>
      <c r="B430">
        <v>2.6</v>
      </c>
      <c r="C430">
        <v>3.2</v>
      </c>
      <c r="D430" t="s">
        <v>521</v>
      </c>
      <c r="E430">
        <v>1.1088888889999999</v>
      </c>
      <c r="F430">
        <v>1.3048579</v>
      </c>
      <c r="G430">
        <v>13</v>
      </c>
      <c r="K430">
        <v>2</v>
      </c>
    </row>
    <row r="431" spans="1:11">
      <c r="A431" s="11" t="s">
        <v>518</v>
      </c>
      <c r="K431">
        <v>2</v>
      </c>
    </row>
    <row r="432" spans="1:11">
      <c r="A432" s="3" t="s">
        <v>367</v>
      </c>
      <c r="K432">
        <v>1</v>
      </c>
    </row>
    <row r="433" spans="1:11">
      <c r="A433" s="3" t="s">
        <v>591</v>
      </c>
      <c r="K433">
        <v>2</v>
      </c>
    </row>
    <row r="434" spans="1:11">
      <c r="A434" s="3" t="s">
        <v>372</v>
      </c>
      <c r="K434">
        <v>2</v>
      </c>
    </row>
    <row r="435" spans="1:11">
      <c r="A435" s="11" t="s">
        <v>527</v>
      </c>
      <c r="K435">
        <v>1</v>
      </c>
    </row>
    <row r="439" spans="1:11">
      <c r="A439" s="244" t="s">
        <v>614</v>
      </c>
      <c r="B439">
        <v>3.3</v>
      </c>
      <c r="C439" t="s">
        <v>18</v>
      </c>
      <c r="D439" t="s">
        <v>521</v>
      </c>
      <c r="E439">
        <v>1.0516666666666665</v>
      </c>
      <c r="F439">
        <v>0.49</v>
      </c>
      <c r="G439">
        <v>0.15</v>
      </c>
      <c r="H439">
        <v>0.2</v>
      </c>
      <c r="I439">
        <f>PRODUCT(F439+G439+H439)^(1/3)</f>
        <v>0.94353879606330671</v>
      </c>
      <c r="J439">
        <v>12</v>
      </c>
      <c r="K439">
        <v>8</v>
      </c>
    </row>
    <row r="440" spans="1:11">
      <c r="A440" s="3" t="s">
        <v>511</v>
      </c>
      <c r="F440">
        <v>0.08</v>
      </c>
      <c r="G440">
        <v>0.08</v>
      </c>
      <c r="H440">
        <v>0.02</v>
      </c>
      <c r="I440">
        <f>PRODUCT(F440+G440+H440)^(1/3)</f>
        <v>0.56462161732861715</v>
      </c>
      <c r="K440">
        <v>25</v>
      </c>
    </row>
    <row r="441" spans="1:11">
      <c r="A441" s="11" t="s">
        <v>527</v>
      </c>
      <c r="F441">
        <v>0.25</v>
      </c>
      <c r="G441">
        <v>0.15</v>
      </c>
      <c r="H441">
        <v>0.08</v>
      </c>
      <c r="I441">
        <f>PRODUCT(F441+G441+H441)^(1/3)</f>
        <v>0.78297352823377275</v>
      </c>
      <c r="K441">
        <v>2</v>
      </c>
    </row>
    <row r="442" spans="1:11">
      <c r="A442" s="3" t="s">
        <v>587</v>
      </c>
      <c r="F442">
        <v>0.16</v>
      </c>
      <c r="G442">
        <v>0.12</v>
      </c>
      <c r="H442">
        <v>0.04</v>
      </c>
      <c r="I442">
        <f>PRODUCT(F442+G442+H442)^(1/3)</f>
        <v>0.6839903786706788</v>
      </c>
      <c r="K442">
        <v>2</v>
      </c>
    </row>
    <row r="443" spans="1:11">
      <c r="A443" s="3" t="s">
        <v>626</v>
      </c>
      <c r="F443">
        <v>0.23</v>
      </c>
      <c r="G443">
        <v>0.12</v>
      </c>
      <c r="H443">
        <v>0.1</v>
      </c>
      <c r="I443">
        <f>PRODUCT(F443+G443+H443)^(1/3)</f>
        <v>0.76630943239355309</v>
      </c>
      <c r="K443">
        <v>1</v>
      </c>
    </row>
    <row r="444" spans="1:11">
      <c r="A444" s="11" t="s">
        <v>518</v>
      </c>
      <c r="I444">
        <f>AVERAGE(I439:I443)</f>
        <v>0.74828675053798577</v>
      </c>
      <c r="K444">
        <v>3</v>
      </c>
    </row>
    <row r="445" spans="1:11">
      <c r="A445" s="3" t="s">
        <v>588</v>
      </c>
      <c r="K445">
        <v>2</v>
      </c>
    </row>
    <row r="446" spans="1:11">
      <c r="A446" s="3" t="s">
        <v>569</v>
      </c>
      <c r="K446">
        <v>2</v>
      </c>
    </row>
    <row r="447" spans="1:11">
      <c r="A447" s="3" t="s">
        <v>589</v>
      </c>
      <c r="B447">
        <v>3.3</v>
      </c>
      <c r="C447" t="s">
        <v>18</v>
      </c>
      <c r="D447" t="s">
        <v>521</v>
      </c>
      <c r="E447">
        <v>1.0516666699999999</v>
      </c>
      <c r="F447">
        <v>0.74828675</v>
      </c>
      <c r="G447">
        <v>12</v>
      </c>
      <c r="K447">
        <v>1</v>
      </c>
    </row>
    <row r="448" spans="1:11">
      <c r="A448" s="3" t="s">
        <v>368</v>
      </c>
      <c r="K448">
        <v>1</v>
      </c>
    </row>
    <row r="449" spans="1:11">
      <c r="A449" s="11" t="s">
        <v>359</v>
      </c>
      <c r="K449">
        <v>3</v>
      </c>
    </row>
    <row r="450" spans="1:11">
      <c r="A450" s="10" t="s">
        <v>590</v>
      </c>
      <c r="K450" s="8">
        <v>1</v>
      </c>
    </row>
    <row r="454" spans="1:11">
      <c r="A454" s="245" t="s">
        <v>450</v>
      </c>
      <c r="B454">
        <v>3.79</v>
      </c>
      <c r="C454">
        <v>3.79</v>
      </c>
      <c r="D454" t="s">
        <v>556</v>
      </c>
      <c r="E454">
        <f>3.11/3</f>
        <v>1.0366666666666666</v>
      </c>
      <c r="I454" t="s">
        <v>18</v>
      </c>
      <c r="J454">
        <v>2</v>
      </c>
      <c r="K454" s="14">
        <v>37</v>
      </c>
    </row>
    <row r="455" spans="1:11">
      <c r="A455" s="11" t="s">
        <v>471</v>
      </c>
      <c r="K455" s="14">
        <v>26</v>
      </c>
    </row>
    <row r="456" spans="1:11">
      <c r="B456">
        <v>3.79</v>
      </c>
      <c r="C456">
        <v>3.79</v>
      </c>
      <c r="D456" t="s">
        <v>556</v>
      </c>
      <c r="E456">
        <v>1.036666667</v>
      </c>
      <c r="F456" t="s">
        <v>18</v>
      </c>
      <c r="G456">
        <v>2</v>
      </c>
    </row>
    <row r="459" spans="1:11">
      <c r="A459" s="245" t="s">
        <v>359</v>
      </c>
      <c r="B459">
        <v>2.71</v>
      </c>
      <c r="C459">
        <v>2.71</v>
      </c>
      <c r="D459" t="s">
        <v>556</v>
      </c>
      <c r="E459">
        <v>1.02</v>
      </c>
      <c r="I459" t="s">
        <v>18</v>
      </c>
      <c r="J459">
        <v>5</v>
      </c>
      <c r="K459">
        <v>14</v>
      </c>
    </row>
    <row r="460" spans="1:11">
      <c r="A460" s="3" t="s">
        <v>514</v>
      </c>
      <c r="K460">
        <v>2</v>
      </c>
    </row>
    <row r="461" spans="1:11">
      <c r="A461" s="3" t="s">
        <v>561</v>
      </c>
      <c r="K461">
        <v>1</v>
      </c>
    </row>
    <row r="462" spans="1:11">
      <c r="A462" s="3" t="s">
        <v>538</v>
      </c>
      <c r="B462">
        <v>2.71</v>
      </c>
      <c r="C462">
        <v>2.71</v>
      </c>
      <c r="D462" t="s">
        <v>556</v>
      </c>
      <c r="E462">
        <v>1.02</v>
      </c>
      <c r="F462" t="s">
        <v>18</v>
      </c>
      <c r="G462">
        <v>5</v>
      </c>
      <c r="K462">
        <v>3</v>
      </c>
    </row>
    <row r="463" spans="1:11">
      <c r="A463" s="10" t="s">
        <v>513</v>
      </c>
      <c r="K463" s="8">
        <v>1</v>
      </c>
    </row>
    <row r="467" spans="1:11">
      <c r="A467" s="245" t="s">
        <v>359</v>
      </c>
      <c r="B467">
        <v>4.8</v>
      </c>
      <c r="C467" t="s">
        <v>18</v>
      </c>
      <c r="D467" t="s">
        <v>556</v>
      </c>
      <c r="E467">
        <v>1.02</v>
      </c>
      <c r="I467" t="s">
        <v>18</v>
      </c>
      <c r="J467">
        <v>3</v>
      </c>
      <c r="K467" s="14">
        <v>13</v>
      </c>
    </row>
    <row r="468" spans="1:11">
      <c r="A468" s="3" t="s">
        <v>561</v>
      </c>
      <c r="K468" s="14">
        <v>2</v>
      </c>
    </row>
    <row r="469" spans="1:11">
      <c r="A469" s="10" t="s">
        <v>616</v>
      </c>
      <c r="B469">
        <v>4.8</v>
      </c>
      <c r="C469" t="s">
        <v>18</v>
      </c>
      <c r="D469" t="s">
        <v>556</v>
      </c>
      <c r="E469">
        <v>1.02</v>
      </c>
      <c r="F469" t="s">
        <v>18</v>
      </c>
      <c r="G469">
        <v>3</v>
      </c>
      <c r="K469" s="8" t="s">
        <v>40</v>
      </c>
    </row>
    <row r="473" spans="1:11">
      <c r="A473" s="244" t="s">
        <v>561</v>
      </c>
      <c r="B473">
        <v>2.4500000000000002</v>
      </c>
      <c r="C473">
        <v>2.8</v>
      </c>
      <c r="D473" t="s">
        <v>556</v>
      </c>
      <c r="E473">
        <v>1</v>
      </c>
      <c r="F473" t="s">
        <v>18</v>
      </c>
      <c r="G473">
        <v>3</v>
      </c>
      <c r="I473" t="s">
        <v>18</v>
      </c>
      <c r="J473">
        <v>3</v>
      </c>
      <c r="K473">
        <v>2</v>
      </c>
    </row>
    <row r="474" spans="1:11">
      <c r="A474" s="11" t="s">
        <v>359</v>
      </c>
      <c r="K474">
        <v>25</v>
      </c>
    </row>
    <row r="475" spans="1:11">
      <c r="A475" s="12" t="s">
        <v>448</v>
      </c>
      <c r="K475" s="8">
        <v>2</v>
      </c>
    </row>
    <row r="478" spans="1:11">
      <c r="A478" s="244" t="s">
        <v>561</v>
      </c>
      <c r="B478" t="s">
        <v>170</v>
      </c>
      <c r="C478" t="s">
        <v>170</v>
      </c>
      <c r="D478" t="s">
        <v>556</v>
      </c>
      <c r="E478">
        <v>1</v>
      </c>
      <c r="F478" t="s">
        <v>18</v>
      </c>
      <c r="G478">
        <v>3</v>
      </c>
      <c r="I478" t="s">
        <v>18</v>
      </c>
      <c r="J478">
        <v>3</v>
      </c>
      <c r="K478" s="14">
        <v>5</v>
      </c>
    </row>
    <row r="479" spans="1:11">
      <c r="A479" s="85" t="s">
        <v>448</v>
      </c>
      <c r="K479" s="14">
        <v>3</v>
      </c>
    </row>
    <row r="480" spans="1:11">
      <c r="A480" s="12" t="s">
        <v>359</v>
      </c>
      <c r="K480" s="15">
        <v>15</v>
      </c>
    </row>
    <row r="483" spans="1:11">
      <c r="A483" s="245" t="s">
        <v>516</v>
      </c>
      <c r="B483">
        <v>2.5</v>
      </c>
      <c r="C483">
        <v>6</v>
      </c>
      <c r="D483" t="s">
        <v>566</v>
      </c>
      <c r="E483">
        <v>1.1666666666666667</v>
      </c>
      <c r="F483">
        <v>0.72</v>
      </c>
      <c r="H483">
        <v>0.43</v>
      </c>
      <c r="J483">
        <v>11</v>
      </c>
      <c r="K483">
        <v>14</v>
      </c>
    </row>
    <row r="484" spans="1:11">
      <c r="A484" s="3" t="s">
        <v>501</v>
      </c>
      <c r="F484">
        <v>0.32</v>
      </c>
      <c r="H484">
        <v>0.24</v>
      </c>
      <c r="K484">
        <v>50</v>
      </c>
    </row>
    <row r="485" spans="1:11">
      <c r="A485" s="3" t="s">
        <v>613</v>
      </c>
      <c r="F485">
        <v>1.6</v>
      </c>
      <c r="H485">
        <v>0.75</v>
      </c>
      <c r="K485">
        <v>3</v>
      </c>
    </row>
    <row r="486" spans="1:11">
      <c r="A486" s="3" t="s">
        <v>569</v>
      </c>
      <c r="F486">
        <v>1.77</v>
      </c>
      <c r="H486">
        <v>0.54</v>
      </c>
      <c r="K486">
        <v>10</v>
      </c>
    </row>
    <row r="487" spans="1:11">
      <c r="A487" s="3" t="s">
        <v>525</v>
      </c>
      <c r="F487">
        <v>1</v>
      </c>
      <c r="H487">
        <v>0.21</v>
      </c>
      <c r="K487">
        <v>2</v>
      </c>
    </row>
    <row r="488" spans="1:11">
      <c r="A488" s="3" t="s">
        <v>626</v>
      </c>
      <c r="F488">
        <v>0.76</v>
      </c>
      <c r="G488">
        <v>0.54</v>
      </c>
      <c r="H488">
        <v>0.34</v>
      </c>
      <c r="K488">
        <v>2</v>
      </c>
    </row>
    <row r="489" spans="1:11">
      <c r="A489" s="11" t="s">
        <v>608</v>
      </c>
      <c r="I489" t="s">
        <v>18</v>
      </c>
      <c r="K489">
        <v>10</v>
      </c>
    </row>
    <row r="490" spans="1:11">
      <c r="A490" s="3" t="s">
        <v>367</v>
      </c>
      <c r="K490">
        <v>3</v>
      </c>
    </row>
    <row r="491" spans="1:11">
      <c r="A491" s="3" t="s">
        <v>616</v>
      </c>
      <c r="B491">
        <v>2.5</v>
      </c>
      <c r="C491">
        <v>6</v>
      </c>
      <c r="D491" t="s">
        <v>566</v>
      </c>
      <c r="E491">
        <v>1.6666666699999999</v>
      </c>
      <c r="F491" t="s">
        <v>18</v>
      </c>
      <c r="G491">
        <v>11</v>
      </c>
      <c r="K491">
        <v>2</v>
      </c>
    </row>
    <row r="492" spans="1:11">
      <c r="A492" s="3" t="s">
        <v>513</v>
      </c>
      <c r="K492">
        <v>3</v>
      </c>
    </row>
    <row r="493" spans="1:11">
      <c r="A493" s="12" t="s">
        <v>421</v>
      </c>
      <c r="K493" s="8">
        <v>1</v>
      </c>
    </row>
    <row r="496" spans="1:11">
      <c r="A496" s="244" t="s">
        <v>613</v>
      </c>
      <c r="B496">
        <v>2.52</v>
      </c>
      <c r="C496">
        <v>3.35</v>
      </c>
      <c r="D496" t="s">
        <v>566</v>
      </c>
      <c r="E496">
        <v>1.2811111111111113</v>
      </c>
      <c r="F496">
        <v>1</v>
      </c>
      <c r="G496">
        <v>0.52</v>
      </c>
      <c r="H496">
        <v>1.06</v>
      </c>
      <c r="I496">
        <f>PRODUCT(F496+G496+H496)^(1/3)</f>
        <v>1.3715339700741747</v>
      </c>
      <c r="J496">
        <v>13</v>
      </c>
      <c r="K496" s="139">
        <v>6</v>
      </c>
    </row>
    <row r="497" spans="1:11">
      <c r="A497" s="3" t="s">
        <v>513</v>
      </c>
      <c r="F497">
        <v>0.84</v>
      </c>
      <c r="G497">
        <v>0.62</v>
      </c>
      <c r="H497">
        <v>0.28000000000000003</v>
      </c>
      <c r="I497">
        <f>PRODUCT(F497+G497+H497)^(1/3)</f>
        <v>1.2027713724296163</v>
      </c>
    </row>
    <row r="498" spans="1:11">
      <c r="A498" s="3" t="s">
        <v>569</v>
      </c>
      <c r="F498">
        <v>0.66</v>
      </c>
      <c r="G498">
        <v>0.5</v>
      </c>
      <c r="H498">
        <v>0.3</v>
      </c>
      <c r="I498">
        <f>PRODUCT(F498+G498+H498)^(1/3)</f>
        <v>1.1344471940382816</v>
      </c>
      <c r="K498">
        <v>3</v>
      </c>
    </row>
    <row r="499" spans="1:11">
      <c r="A499" s="3" t="s">
        <v>626</v>
      </c>
      <c r="F499">
        <v>1.5</v>
      </c>
      <c r="G499">
        <v>1.37</v>
      </c>
      <c r="H499">
        <v>0.9</v>
      </c>
      <c r="I499">
        <f>PRODUCT(F499+G499+H499)^(1/3)</f>
        <v>1.5563733417292862</v>
      </c>
      <c r="K499">
        <v>1</v>
      </c>
    </row>
    <row r="500" spans="1:11">
      <c r="A500" s="3" t="s">
        <v>514</v>
      </c>
      <c r="F500">
        <v>0.42</v>
      </c>
      <c r="G500">
        <v>0.44</v>
      </c>
      <c r="H500">
        <v>0.38</v>
      </c>
      <c r="I500">
        <f>PRODUCT(F500+G500+H500)^(1/3)</f>
        <v>1.0743370709889664</v>
      </c>
    </row>
    <row r="501" spans="1:11">
      <c r="A501" s="3" t="s">
        <v>509</v>
      </c>
      <c r="I501">
        <f>AVERAGE(I496:I500)</f>
        <v>1.2678925898520652</v>
      </c>
      <c r="K501">
        <v>3</v>
      </c>
    </row>
    <row r="502" spans="1:11">
      <c r="A502" s="3" t="s">
        <v>367</v>
      </c>
      <c r="K502">
        <v>3</v>
      </c>
    </row>
    <row r="503" spans="1:11">
      <c r="A503" s="3" t="s">
        <v>504</v>
      </c>
      <c r="B503">
        <v>2.52</v>
      </c>
      <c r="C503">
        <v>3.35</v>
      </c>
      <c r="D503" t="s">
        <v>566</v>
      </c>
      <c r="E503">
        <v>1.2811111100000001</v>
      </c>
      <c r="F503">
        <v>2.6789258999999999</v>
      </c>
      <c r="G503">
        <v>13</v>
      </c>
      <c r="K503">
        <v>1</v>
      </c>
    </row>
    <row r="504" spans="1:11">
      <c r="A504" s="3" t="s">
        <v>501</v>
      </c>
      <c r="K504">
        <v>3</v>
      </c>
    </row>
    <row r="505" spans="1:11">
      <c r="A505" s="3" t="s">
        <v>616</v>
      </c>
      <c r="K505">
        <v>1</v>
      </c>
    </row>
    <row r="506" spans="1:11">
      <c r="A506" s="3" t="s">
        <v>505</v>
      </c>
      <c r="K506">
        <v>1</v>
      </c>
    </row>
    <row r="507" spans="1:11">
      <c r="A507" s="3" t="s">
        <v>512</v>
      </c>
      <c r="K507">
        <v>4</v>
      </c>
    </row>
    <row r="508" spans="1:11">
      <c r="A508" s="12" t="s">
        <v>608</v>
      </c>
      <c r="K508" s="137">
        <v>4</v>
      </c>
    </row>
    <row r="512" spans="1:11">
      <c r="A512" s="245" t="s">
        <v>516</v>
      </c>
      <c r="B512">
        <v>2.2000000000000002</v>
      </c>
      <c r="C512">
        <v>4.8</v>
      </c>
      <c r="D512" t="s">
        <v>566</v>
      </c>
      <c r="E512">
        <v>1.3125</v>
      </c>
      <c r="F512">
        <v>0.37</v>
      </c>
      <c r="G512">
        <v>0.33</v>
      </c>
      <c r="H512">
        <v>0.54</v>
      </c>
      <c r="I512">
        <f>PRODUCT(F512+G512+H512)^(1/3)</f>
        <v>1.0743370709889664</v>
      </c>
      <c r="J512">
        <v>17</v>
      </c>
      <c r="K512">
        <v>10</v>
      </c>
    </row>
    <row r="513" spans="1:11">
      <c r="A513" s="3" t="s">
        <v>501</v>
      </c>
      <c r="F513">
        <v>2.7</v>
      </c>
      <c r="G513">
        <v>0.53</v>
      </c>
      <c r="H513">
        <v>1.3</v>
      </c>
      <c r="I513">
        <f>PRODUCT(F513+G513+H513)^(1/3)</f>
        <v>1.6546243096572528</v>
      </c>
      <c r="K513" t="s">
        <v>341</v>
      </c>
    </row>
    <row r="514" spans="1:11">
      <c r="A514" s="11" t="s">
        <v>518</v>
      </c>
      <c r="F514">
        <v>0.66</v>
      </c>
      <c r="G514">
        <v>0.4</v>
      </c>
      <c r="H514">
        <v>0.48</v>
      </c>
      <c r="I514">
        <f>PRODUCT(F514+G514+H514)^(1/3)</f>
        <v>1.1548003502915456</v>
      </c>
      <c r="K514">
        <v>4</v>
      </c>
    </row>
    <row r="515" spans="1:11">
      <c r="A515" s="3" t="s">
        <v>569</v>
      </c>
      <c r="F515">
        <v>1.3</v>
      </c>
      <c r="G515">
        <v>0.52</v>
      </c>
      <c r="H515">
        <v>0.56000000000000005</v>
      </c>
      <c r="I515">
        <f>PRODUCT(F515+G515+H515)^(1/3)</f>
        <v>1.3351364493691211</v>
      </c>
      <c r="K515">
        <v>3</v>
      </c>
    </row>
    <row r="516" spans="1:11">
      <c r="A516" s="3" t="s">
        <v>343</v>
      </c>
      <c r="F516">
        <v>0.85</v>
      </c>
      <c r="G516">
        <v>0.36</v>
      </c>
      <c r="H516">
        <v>0.26</v>
      </c>
      <c r="I516">
        <f>PRODUCT(F516+G516+H516)^(1/3)</f>
        <v>1.1370313651405943</v>
      </c>
      <c r="K516">
        <v>2</v>
      </c>
    </row>
    <row r="517" spans="1:11">
      <c r="A517" s="3" t="s">
        <v>513</v>
      </c>
      <c r="B517">
        <v>2.2000000000000002</v>
      </c>
      <c r="C517">
        <v>4.8</v>
      </c>
      <c r="D517" t="s">
        <v>566</v>
      </c>
      <c r="I517">
        <f>AVERAGE(I512:I516)</f>
        <v>1.2711859090894961</v>
      </c>
      <c r="K517">
        <v>1</v>
      </c>
    </row>
    <row r="518" spans="1:11">
      <c r="A518" s="3" t="s">
        <v>459</v>
      </c>
      <c r="K518">
        <v>1</v>
      </c>
    </row>
    <row r="519" spans="1:11">
      <c r="A519" s="3" t="s">
        <v>616</v>
      </c>
      <c r="K519">
        <v>4</v>
      </c>
    </row>
    <row r="520" spans="1:11">
      <c r="A520" s="3" t="s">
        <v>590</v>
      </c>
      <c r="B520">
        <v>2.2000000000000002</v>
      </c>
      <c r="C520">
        <v>4.8</v>
      </c>
      <c r="D520" t="s">
        <v>566</v>
      </c>
      <c r="E520">
        <v>1.3125</v>
      </c>
      <c r="F520">
        <v>1.27118591</v>
      </c>
      <c r="G520">
        <v>17</v>
      </c>
      <c r="K520">
        <v>2</v>
      </c>
    </row>
    <row r="521" spans="1:11">
      <c r="A521" s="3" t="s">
        <v>344</v>
      </c>
      <c r="E521">
        <v>1.3125</v>
      </c>
      <c r="K521">
        <v>2</v>
      </c>
    </row>
    <row r="522" spans="1:11">
      <c r="A522" s="3" t="s">
        <v>345</v>
      </c>
      <c r="K522">
        <v>1</v>
      </c>
    </row>
    <row r="523" spans="1:11">
      <c r="A523" s="3" t="s">
        <v>458</v>
      </c>
      <c r="K523">
        <v>1</v>
      </c>
    </row>
    <row r="524" spans="1:11">
      <c r="A524" s="3" t="s">
        <v>512</v>
      </c>
      <c r="K524">
        <v>1</v>
      </c>
    </row>
    <row r="525" spans="1:11">
      <c r="A525" s="11" t="s">
        <v>527</v>
      </c>
      <c r="K525">
        <v>2</v>
      </c>
    </row>
    <row r="526" spans="1:11">
      <c r="A526" s="3" t="s">
        <v>372</v>
      </c>
      <c r="K526">
        <v>3</v>
      </c>
    </row>
    <row r="527" spans="1:11">
      <c r="A527" s="12" t="s">
        <v>421</v>
      </c>
      <c r="K527" s="8">
        <v>2</v>
      </c>
    </row>
    <row r="531" spans="1:11">
      <c r="A531" s="3" t="s">
        <v>512</v>
      </c>
      <c r="B531" t="s">
        <v>170</v>
      </c>
      <c r="C531" t="s">
        <v>170</v>
      </c>
      <c r="D531" t="s">
        <v>566</v>
      </c>
      <c r="E531">
        <v>1.3127777777777778</v>
      </c>
      <c r="F531">
        <v>2.2999999999999998</v>
      </c>
      <c r="G531">
        <v>0.7</v>
      </c>
      <c r="H531">
        <v>0.8</v>
      </c>
      <c r="I531">
        <f>PRODUCT(F531+G531+H531)^(1/3)</f>
        <v>1.5604907507078847</v>
      </c>
      <c r="J531">
        <v>15</v>
      </c>
      <c r="K531">
        <v>2</v>
      </c>
    </row>
    <row r="532" spans="1:11">
      <c r="A532" s="3" t="s">
        <v>501</v>
      </c>
      <c r="F532">
        <v>1.2</v>
      </c>
      <c r="G532">
        <v>0.3</v>
      </c>
      <c r="H532">
        <v>0.5</v>
      </c>
      <c r="I532">
        <f>PRODUCT(F532+G532+H532)^(1/3)</f>
        <v>1.2599210498948732</v>
      </c>
    </row>
    <row r="533" spans="1:11">
      <c r="A533" s="11" t="s">
        <v>516</v>
      </c>
      <c r="F533">
        <v>0.2</v>
      </c>
      <c r="G533">
        <v>0.3</v>
      </c>
      <c r="H533">
        <v>1</v>
      </c>
      <c r="I533">
        <f>PRODUCT(F533+G533+H533)^(1/3)</f>
        <v>1.1447142425533319</v>
      </c>
      <c r="K533">
        <v>6</v>
      </c>
    </row>
    <row r="534" spans="1:11">
      <c r="A534" s="3" t="s">
        <v>511</v>
      </c>
      <c r="F534">
        <v>0.5</v>
      </c>
      <c r="G534">
        <v>0.6</v>
      </c>
      <c r="H534">
        <v>0.3</v>
      </c>
      <c r="I534">
        <f>PRODUCT(F534+G534+H534)^(1/3)</f>
        <v>1.1186889420813968</v>
      </c>
      <c r="K534">
        <v>12</v>
      </c>
    </row>
    <row r="535" spans="1:11">
      <c r="A535" s="3" t="s">
        <v>367</v>
      </c>
      <c r="I535">
        <f>AVERAGE(I531:I534)</f>
        <v>1.2709537463093716</v>
      </c>
      <c r="K535">
        <v>2</v>
      </c>
    </row>
    <row r="536" spans="1:11">
      <c r="A536" s="3" t="s">
        <v>368</v>
      </c>
      <c r="K536">
        <v>1</v>
      </c>
    </row>
    <row r="537" spans="1:11">
      <c r="A537" s="11" t="s">
        <v>527</v>
      </c>
      <c r="K537">
        <v>2</v>
      </c>
    </row>
    <row r="538" spans="1:11">
      <c r="A538" s="3" t="s">
        <v>590</v>
      </c>
      <c r="K538">
        <v>3</v>
      </c>
    </row>
    <row r="539" spans="1:11">
      <c r="A539" s="11" t="s">
        <v>518</v>
      </c>
      <c r="K539">
        <v>1</v>
      </c>
    </row>
    <row r="540" spans="1:11">
      <c r="A540" s="3" t="s">
        <v>509</v>
      </c>
      <c r="K540">
        <v>1</v>
      </c>
    </row>
    <row r="541" spans="1:11">
      <c r="A541" s="3" t="s">
        <v>343</v>
      </c>
      <c r="B541" t="s">
        <v>170</v>
      </c>
      <c r="C541" t="s">
        <v>170</v>
      </c>
      <c r="D541" t="s">
        <v>566</v>
      </c>
      <c r="E541">
        <v>1.31277778</v>
      </c>
      <c r="F541">
        <v>1.2709537500000001</v>
      </c>
      <c r="G541">
        <v>15</v>
      </c>
      <c r="K541">
        <v>1</v>
      </c>
    </row>
    <row r="542" spans="1:11">
      <c r="A542" s="3" t="s">
        <v>344</v>
      </c>
      <c r="K542">
        <v>1</v>
      </c>
    </row>
    <row r="543" spans="1:11">
      <c r="A543" s="3" t="s">
        <v>449</v>
      </c>
      <c r="K543">
        <v>4</v>
      </c>
    </row>
    <row r="544" spans="1:11">
      <c r="A544" s="82" t="s">
        <v>354</v>
      </c>
      <c r="K544">
        <v>1</v>
      </c>
    </row>
    <row r="545" spans="1:11">
      <c r="A545" s="10" t="s">
        <v>372</v>
      </c>
      <c r="K545" s="8">
        <v>1</v>
      </c>
    </row>
  </sheetData>
  <phoneticPr fontId="20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"/>
  <sheetViews>
    <sheetView workbookViewId="0">
      <selection activeCell="D18" sqref="D18"/>
    </sheetView>
  </sheetViews>
  <sheetFormatPr baseColWidth="10" defaultColWidth="8.83203125" defaultRowHeight="12" x14ac:dyDescent="0"/>
  <cols>
    <col min="1" max="1" width="11.1640625" style="24" bestFit="1" customWidth="1"/>
    <col min="2" max="2" width="11.1640625" style="14" bestFit="1" customWidth="1"/>
    <col min="3" max="3" width="9.1640625" style="24" customWidth="1"/>
    <col min="4" max="4" width="14" style="24" bestFit="1" customWidth="1"/>
    <col min="5" max="6" width="14" bestFit="1" customWidth="1"/>
    <col min="7" max="7" width="8.83203125" customWidth="1"/>
    <col min="8" max="8" width="14" bestFit="1" customWidth="1"/>
    <col min="9" max="9" width="11.5" bestFit="1" customWidth="1"/>
    <col min="10" max="10" width="5.1640625" customWidth="1"/>
    <col min="11" max="11" width="10.1640625" style="2" bestFit="1" customWidth="1"/>
    <col min="12" max="12" width="15" style="43" bestFit="1" customWidth="1"/>
    <col min="13" max="13" width="12.5" bestFit="1" customWidth="1"/>
    <col min="14" max="14" width="11.1640625" bestFit="1" customWidth="1"/>
    <col min="15" max="15" width="9" bestFit="1" customWidth="1"/>
    <col min="16" max="16" width="11.1640625" customWidth="1"/>
    <col min="17" max="17" width="15.33203125" bestFit="1" customWidth="1"/>
    <col min="18" max="18" width="9.6640625" bestFit="1" customWidth="1"/>
    <col min="19" max="19" width="8.83203125" customWidth="1"/>
    <col min="20" max="20" width="9.1640625" style="2" customWidth="1"/>
    <col min="21" max="21" width="11.1640625" bestFit="1" customWidth="1"/>
  </cols>
  <sheetData>
    <row r="1" spans="1:24">
      <c r="A1" t="s">
        <v>545</v>
      </c>
      <c r="B1" t="s">
        <v>609</v>
      </c>
      <c r="C1" t="s">
        <v>57</v>
      </c>
      <c r="D1" t="s">
        <v>480</v>
      </c>
      <c r="E1" t="s">
        <v>409</v>
      </c>
      <c r="F1" t="s">
        <v>57</v>
      </c>
      <c r="G1" t="s">
        <v>480</v>
      </c>
      <c r="H1" t="s">
        <v>481</v>
      </c>
      <c r="K1" s="2" t="s">
        <v>322</v>
      </c>
      <c r="L1" s="96" t="s">
        <v>560</v>
      </c>
      <c r="M1" s="3" t="s">
        <v>558</v>
      </c>
      <c r="N1" s="3" t="s">
        <v>475</v>
      </c>
      <c r="O1" s="3" t="s">
        <v>440</v>
      </c>
      <c r="P1" s="3" t="s">
        <v>441</v>
      </c>
      <c r="Q1" s="3" t="s">
        <v>443</v>
      </c>
      <c r="R1" s="3" t="s">
        <v>442</v>
      </c>
      <c r="T1" s="97" t="s">
        <v>410</v>
      </c>
      <c r="U1" s="77" t="s">
        <v>545</v>
      </c>
      <c r="V1" s="77" t="s">
        <v>326</v>
      </c>
      <c r="W1" s="77" t="s">
        <v>327</v>
      </c>
      <c r="X1" s="77" t="s">
        <v>328</v>
      </c>
    </row>
    <row r="2" spans="1:24">
      <c r="A2" t="s">
        <v>556</v>
      </c>
      <c r="B2" s="45">
        <f>AVERAGE(G7:G60)</f>
        <v>1.016111111111111</v>
      </c>
      <c r="C2" s="45">
        <f>STDEV(G7:G60)</f>
        <v>1.4207457613938221E-2</v>
      </c>
      <c r="D2" s="45">
        <f>C2/SQRT(H2)</f>
        <v>5.8001702827280739E-3</v>
      </c>
      <c r="E2" s="45">
        <f>AVERAGE(H7:H60)</f>
        <v>-0.90305870837190216</v>
      </c>
      <c r="F2" s="45">
        <f>STDEV(H7:H60)</f>
        <v>9.6443259750124535E-2</v>
      </c>
      <c r="G2" s="45">
        <f>F2/SQRT(H2)</f>
        <v>3.9372795919750632E-2</v>
      </c>
      <c r="H2" s="45">
        <f>COUNT(G7:G60)</f>
        <v>6</v>
      </c>
      <c r="K2" s="2" t="s">
        <v>323</v>
      </c>
      <c r="L2">
        <f>AVERAGE(L7:L60)</f>
        <v>-0.55252289051853165</v>
      </c>
      <c r="M2">
        <f t="shared" ref="M2:R2" si="0">AVERAGE(M7:M60)</f>
        <v>-0.58410139488294466</v>
      </c>
      <c r="N2">
        <f t="shared" si="0"/>
        <v>-0.82009165089181435</v>
      </c>
      <c r="O2">
        <f t="shared" si="0"/>
        <v>0.58506860443003483</v>
      </c>
      <c r="P2">
        <f t="shared" si="0"/>
        <v>0.61464300678586192</v>
      </c>
      <c r="Q2">
        <f t="shared" si="0"/>
        <v>0.3817703041431621</v>
      </c>
      <c r="R2">
        <f t="shared" si="0"/>
        <v>2.3106863281071619</v>
      </c>
      <c r="T2" s="36" t="s">
        <v>619</v>
      </c>
      <c r="U2" t="s">
        <v>521</v>
      </c>
      <c r="V2">
        <f>AVERAGE(D7,F7,H7)</f>
        <v>0.61674693546788606</v>
      </c>
      <c r="W2">
        <f>'1998'!T2</f>
        <v>8</v>
      </c>
      <c r="X2">
        <f>SUM('1998'!V2:V9)</f>
        <v>38</v>
      </c>
    </row>
    <row r="3" spans="1:24">
      <c r="A3" t="s">
        <v>521</v>
      </c>
      <c r="B3" s="45">
        <f>AVERAGE(E7:E60)</f>
        <v>1.0843888888888888</v>
      </c>
      <c r="C3" s="45">
        <f>STDEV(E7:E60)</f>
        <v>6.5469066384046259E-2</v>
      </c>
      <c r="D3" s="45">
        <f>C3/SQRT(H3)</f>
        <v>1.8899291550211295E-2</v>
      </c>
      <c r="E3" s="45">
        <f>AVERAGE(F7:F60)</f>
        <v>-0.4395745554490485</v>
      </c>
      <c r="F3" s="45">
        <f>STDEV(F7:F60)</f>
        <v>0.44441801949705073</v>
      </c>
      <c r="G3" s="45">
        <f>F3/SQRT(H3)</f>
        <v>0.1282924315946713</v>
      </c>
      <c r="H3" s="45">
        <f>COUNT(E7:E60)</f>
        <v>12</v>
      </c>
      <c r="K3" s="2" t="s">
        <v>324</v>
      </c>
      <c r="L3">
        <f t="shared" ref="L3:R3" si="1">STDEV(L7:L60)</f>
        <v>0.1832992309993916</v>
      </c>
      <c r="M3">
        <f t="shared" si="1"/>
        <v>0.43645977463766572</v>
      </c>
      <c r="N3">
        <f t="shared" si="1"/>
        <v>0.46399922722326997</v>
      </c>
      <c r="O3">
        <f t="shared" si="1"/>
        <v>0.50560928440384256</v>
      </c>
      <c r="P3">
        <f t="shared" si="1"/>
        <v>1.1681649070817572</v>
      </c>
      <c r="Q3">
        <f t="shared" si="1"/>
        <v>1.1815193461932694</v>
      </c>
      <c r="R3">
        <f t="shared" si="1"/>
        <v>4.9760073800943108</v>
      </c>
      <c r="T3" s="36" t="s">
        <v>620</v>
      </c>
      <c r="U3" t="s">
        <v>521</v>
      </c>
      <c r="V3">
        <f>AVERAGE(D8:D9,F8:F9,H8:H9)</f>
        <v>-0.82009165089181435</v>
      </c>
      <c r="W3">
        <f>'1998'!T17</f>
        <v>9</v>
      </c>
      <c r="X3">
        <f>SUM('1998'!V17:V25)</f>
        <v>39</v>
      </c>
    </row>
    <row r="4" spans="1:24">
      <c r="A4" t="s">
        <v>566</v>
      </c>
      <c r="B4" s="45">
        <f>AVERAGE(C7:C60)</f>
        <v>1.2804166666666668</v>
      </c>
      <c r="C4" s="45">
        <f>STDEV(C7:C60)</f>
        <v>0.14074140804821475</v>
      </c>
      <c r="D4" s="45">
        <f>C4/SQRT(H4)</f>
        <v>4.0628544911381875E-2</v>
      </c>
      <c r="E4" s="45">
        <f>AVERAGE(D7:D60)</f>
        <v>0.89110390963499453</v>
      </c>
      <c r="F4" s="45">
        <f>STDEV(D7:D60)</f>
        <v>0.95538276747529038</v>
      </c>
      <c r="G4" s="45">
        <f>F4/SQRT(H4)</f>
        <v>0.27579524899049429</v>
      </c>
      <c r="H4" s="45">
        <f>COUNT(C7:C60)</f>
        <v>12</v>
      </c>
      <c r="K4" s="2" t="s">
        <v>480</v>
      </c>
      <c r="L4" s="45">
        <f t="shared" ref="L4:R4" si="2">L3/SQRT(L5)</f>
        <v>9.1649615499695802E-2</v>
      </c>
      <c r="M4" s="45">
        <f t="shared" si="2"/>
        <v>0.10585704424496328</v>
      </c>
      <c r="N4" s="45">
        <f t="shared" si="2"/>
        <v>0.32809700003489189</v>
      </c>
      <c r="O4" s="45">
        <f>O3/SQRT(O5)</f>
        <v>0.22611534599640323</v>
      </c>
      <c r="P4" s="45">
        <f t="shared" si="2"/>
        <v>0.35221497182277894</v>
      </c>
      <c r="Q4" s="45">
        <f t="shared" si="2"/>
        <v>0.32769450658865551</v>
      </c>
      <c r="R4" s="45">
        <f t="shared" si="2"/>
        <v>2.2253381516863024</v>
      </c>
      <c r="T4" s="36" t="s">
        <v>625</v>
      </c>
      <c r="U4" t="s">
        <v>521</v>
      </c>
      <c r="V4">
        <f>AVERAGE(D10:D12,F10:F12,H10:H12)</f>
        <v>-0.48218945315473</v>
      </c>
      <c r="W4">
        <f>'1998'!T26</f>
        <v>11</v>
      </c>
      <c r="X4">
        <f>SUM('1998'!V26:V36)</f>
        <v>36</v>
      </c>
    </row>
    <row r="5" spans="1:24">
      <c r="K5" s="2" t="s">
        <v>325</v>
      </c>
      <c r="L5">
        <f t="shared" ref="L5:R5" si="3">COUNT(L7:L60)</f>
        <v>4</v>
      </c>
      <c r="M5">
        <f t="shared" si="3"/>
        <v>17</v>
      </c>
      <c r="N5">
        <f t="shared" si="3"/>
        <v>2</v>
      </c>
      <c r="O5">
        <f t="shared" si="3"/>
        <v>5</v>
      </c>
      <c r="P5">
        <f t="shared" si="3"/>
        <v>11</v>
      </c>
      <c r="Q5">
        <f t="shared" si="3"/>
        <v>13</v>
      </c>
      <c r="R5">
        <f t="shared" si="3"/>
        <v>5</v>
      </c>
      <c r="T5" s="36" t="s">
        <v>452</v>
      </c>
      <c r="U5" t="s">
        <v>521</v>
      </c>
      <c r="V5">
        <f>AVERAGE(D13:D15,F13:F15,H13:H15)</f>
        <v>-0.27326331750032723</v>
      </c>
      <c r="W5">
        <f>'1998'!T37</f>
        <v>13</v>
      </c>
      <c r="X5">
        <f>SUM('1998'!V37:V49)</f>
        <v>36</v>
      </c>
    </row>
    <row r="6" spans="1:24">
      <c r="A6" s="24" t="s">
        <v>410</v>
      </c>
      <c r="B6" s="14" t="s">
        <v>545</v>
      </c>
      <c r="C6" s="24" t="s">
        <v>566</v>
      </c>
      <c r="D6" s="24" t="s">
        <v>409</v>
      </c>
      <c r="E6" s="24" t="s">
        <v>521</v>
      </c>
      <c r="F6" s="24" t="s">
        <v>409</v>
      </c>
      <c r="G6" s="24" t="s">
        <v>556</v>
      </c>
      <c r="H6" s="24" t="s">
        <v>409</v>
      </c>
      <c r="I6" s="14" t="s">
        <v>483</v>
      </c>
      <c r="J6" s="14"/>
      <c r="T6" s="36" t="s">
        <v>584</v>
      </c>
      <c r="U6" t="s">
        <v>521</v>
      </c>
      <c r="V6">
        <f>AVERAGE(D16:D18,F16:F18,H16:H18)</f>
        <v>-0.66169999570255633</v>
      </c>
      <c r="W6">
        <f>'1998'!T52</f>
        <v>12</v>
      </c>
      <c r="X6">
        <f>SUM('1998'!V52:V63)</f>
        <v>51</v>
      </c>
    </row>
    <row r="7" spans="1:24">
      <c r="A7" s="36" t="s">
        <v>619</v>
      </c>
      <c r="B7" s="14">
        <v>2</v>
      </c>
      <c r="C7" s="43"/>
      <c r="D7" s="43"/>
      <c r="E7">
        <f>'1998'!N2</f>
        <v>1.24</v>
      </c>
      <c r="F7" s="43">
        <f>(E7-$I$7)/$I$9</f>
        <v>0.61674693546788606</v>
      </c>
      <c r="I7" s="45">
        <f>AVERAGE(C7:C60,E7:E60,G7:G60)</f>
        <v>1.1491444444444447</v>
      </c>
      <c r="J7" s="45"/>
      <c r="K7" s="36" t="s">
        <v>619</v>
      </c>
      <c r="M7">
        <f t="shared" ref="M7:M18" si="4">F7</f>
        <v>0.61674693546788606</v>
      </c>
      <c r="T7" s="36" t="s">
        <v>476</v>
      </c>
      <c r="U7" t="s">
        <v>556</v>
      </c>
      <c r="V7">
        <f>AVERAGE(D19,F19,H19)</f>
        <v>-0.76352320260993656</v>
      </c>
      <c r="W7">
        <f>'1998'!T64</f>
        <v>2</v>
      </c>
      <c r="X7">
        <f>SUM('1998'!V64:V65)</f>
        <v>63</v>
      </c>
    </row>
    <row r="8" spans="1:24">
      <c r="A8" s="36" t="s">
        <v>620</v>
      </c>
      <c r="B8" s="14">
        <v>2</v>
      </c>
      <c r="E8" s="43">
        <f>'1998'!N17</f>
        <v>1.0766666666666667</v>
      </c>
      <c r="F8" s="43">
        <f>(E8-$I$7)/$I$9</f>
        <v>-0.49199465085692207</v>
      </c>
      <c r="I8" s="14" t="s">
        <v>484</v>
      </c>
      <c r="J8" s="14"/>
      <c r="K8" s="36" t="s">
        <v>620</v>
      </c>
      <c r="M8">
        <f t="shared" si="4"/>
        <v>-0.49199465085692207</v>
      </c>
      <c r="N8">
        <f>F8</f>
        <v>-0.49199465085692207</v>
      </c>
      <c r="T8" s="36" t="s">
        <v>532</v>
      </c>
      <c r="U8" t="s">
        <v>556</v>
      </c>
      <c r="V8">
        <f>AVERAGE(D20:D21,F20:F21,H20:H21)</f>
        <v>-0.87666009917369281</v>
      </c>
      <c r="W8">
        <f>'1998'!T79</f>
        <v>5</v>
      </c>
      <c r="X8">
        <f>SUM('1998'!V79:V83)</f>
        <v>21</v>
      </c>
    </row>
    <row r="9" spans="1:24">
      <c r="A9" s="36"/>
      <c r="B9" s="14">
        <v>2</v>
      </c>
      <c r="E9" s="43">
        <f>'1998'!N18</f>
        <v>0.98</v>
      </c>
      <c r="F9" s="43">
        <f>(E9-$I$7)/$I$9</f>
        <v>-1.1481886509267065</v>
      </c>
      <c r="I9" s="45">
        <f>STDEV(C7:C60,E7:E60,G7:G60)</f>
        <v>0.14731415809407955</v>
      </c>
      <c r="J9" s="45"/>
      <c r="K9" s="36"/>
      <c r="M9">
        <f t="shared" si="4"/>
        <v>-1.1481886509267065</v>
      </c>
      <c r="N9">
        <f>F9</f>
        <v>-1.1481886509267065</v>
      </c>
      <c r="T9" s="36" t="s">
        <v>537</v>
      </c>
      <c r="U9" t="s">
        <v>556</v>
      </c>
      <c r="V9">
        <f>AVERAGE(D22,F22,H22)</f>
        <v>-0.87666009917369203</v>
      </c>
      <c r="W9">
        <f>'1998'!T84</f>
        <v>3</v>
      </c>
      <c r="X9">
        <f>SUM('1998'!V84:V86)</f>
        <v>15</v>
      </c>
    </row>
    <row r="10" spans="1:24">
      <c r="A10" s="36" t="s">
        <v>625</v>
      </c>
      <c r="B10" s="14">
        <v>2</v>
      </c>
      <c r="E10" s="43">
        <f>'1998'!N26</f>
        <v>1.0966666666666667</v>
      </c>
      <c r="F10" s="43">
        <f t="shared" ref="F10:F15" si="5">(E10-$I$7)/$I$9</f>
        <v>-0.35623037498041482</v>
      </c>
      <c r="I10" t="s">
        <v>153</v>
      </c>
      <c r="K10" s="36" t="s">
        <v>625</v>
      </c>
      <c r="L10" s="43">
        <f>F10</f>
        <v>-0.35623037498041482</v>
      </c>
      <c r="M10">
        <f t="shared" si="4"/>
        <v>-0.35623037498041482</v>
      </c>
      <c r="N10" s="43"/>
      <c r="R10">
        <f>F10</f>
        <v>-0.35623037498041482</v>
      </c>
      <c r="T10" s="36" t="s">
        <v>607</v>
      </c>
      <c r="U10" t="s">
        <v>556</v>
      </c>
      <c r="V10">
        <f>AVERAGE(D23,F23,H23)</f>
        <v>-1.0124243750501993</v>
      </c>
      <c r="W10">
        <f>'1998'!T87</f>
        <v>3</v>
      </c>
      <c r="X10" s="45">
        <f>SUM('1998'!V87:V89)</f>
        <v>29</v>
      </c>
    </row>
    <row r="11" spans="1:24">
      <c r="A11" s="36"/>
      <c r="B11" s="14">
        <v>2</v>
      </c>
      <c r="E11" s="43">
        <f>'1998'!N27</f>
        <v>1.0549999999999999</v>
      </c>
      <c r="F11" s="43">
        <f t="shared" si="5"/>
        <v>-0.63907261638980517</v>
      </c>
      <c r="I11" s="45">
        <f>COUNT(C7:C60,E7:E60,G7:G60)</f>
        <v>30</v>
      </c>
      <c r="K11" s="36"/>
      <c r="L11" s="43">
        <f>F11</f>
        <v>-0.63907261638980517</v>
      </c>
      <c r="M11">
        <f t="shared" si="4"/>
        <v>-0.63907261638980517</v>
      </c>
      <c r="N11" s="43"/>
      <c r="R11">
        <f>F11</f>
        <v>-0.63907261638980517</v>
      </c>
      <c r="T11" s="36" t="s">
        <v>607</v>
      </c>
      <c r="U11" t="s">
        <v>556</v>
      </c>
      <c r="V11">
        <f>AVERAGE(D24,F24,H24)</f>
        <v>-1.0124243750501993</v>
      </c>
      <c r="W11">
        <f>'1998'!T90</f>
        <v>3</v>
      </c>
      <c r="X11">
        <f>SUM('1998'!V90:V92)</f>
        <v>23</v>
      </c>
    </row>
    <row r="12" spans="1:24">
      <c r="A12" s="36"/>
      <c r="B12" s="14">
        <v>2</v>
      </c>
      <c r="E12" s="43">
        <f>'1998'!N28</f>
        <v>1.0826666666666667</v>
      </c>
      <c r="F12" s="43">
        <f t="shared" si="5"/>
        <v>-0.45126536809396989</v>
      </c>
      <c r="K12" s="36"/>
      <c r="L12" s="43">
        <f>F12</f>
        <v>-0.45126536809396989</v>
      </c>
      <c r="M12">
        <f t="shared" si="4"/>
        <v>-0.45126536809396989</v>
      </c>
      <c r="N12" s="43"/>
      <c r="R12">
        <f>F12</f>
        <v>-0.45126536809396989</v>
      </c>
      <c r="T12" s="36" t="s">
        <v>496</v>
      </c>
      <c r="U12" t="s">
        <v>566</v>
      </c>
      <c r="V12">
        <f>AVERAGE(D25:D26,F25:F26,H25:H26)</f>
        <v>0.11894459058736052</v>
      </c>
      <c r="W12">
        <f>'1998'!T93</f>
        <v>11</v>
      </c>
      <c r="X12">
        <f>SUM('1998'!V93:V103)</f>
        <v>100</v>
      </c>
    </row>
    <row r="13" spans="1:24">
      <c r="A13" s="36" t="s">
        <v>452</v>
      </c>
      <c r="B13" s="14">
        <v>2</v>
      </c>
      <c r="E13">
        <f>'1998'!N37</f>
        <v>1.0666666666666667</v>
      </c>
      <c r="F13" s="43">
        <f t="shared" si="5"/>
        <v>-0.55987678879517566</v>
      </c>
      <c r="G13" s="43"/>
      <c r="H13" s="43"/>
      <c r="I13" t="s">
        <v>482</v>
      </c>
      <c r="K13" s="36" t="s">
        <v>452</v>
      </c>
      <c r="M13" s="43">
        <f t="shared" si="4"/>
        <v>-0.55987678879517566</v>
      </c>
      <c r="O13" s="43"/>
      <c r="Q13">
        <f t="shared" ref="Q13:Q18" si="6">F13</f>
        <v>-0.55987678879517566</v>
      </c>
      <c r="T13" s="36" t="s">
        <v>503</v>
      </c>
      <c r="U13" t="s">
        <v>566</v>
      </c>
      <c r="V13">
        <f>AVERAGE(D27:D29,F27:F29,H27:H29)</f>
        <v>0.89581794699181783</v>
      </c>
      <c r="W13">
        <f>'1998'!T104</f>
        <v>13</v>
      </c>
      <c r="X13">
        <f>SUM('1998'!V104:V116)</f>
        <v>30</v>
      </c>
    </row>
    <row r="14" spans="1:24">
      <c r="A14" s="36"/>
      <c r="B14" s="14">
        <v>2</v>
      </c>
      <c r="E14">
        <f>'1998'!N38</f>
        <v>1.1133333333333333</v>
      </c>
      <c r="F14" s="43">
        <f t="shared" si="5"/>
        <v>-0.24309347841665929</v>
      </c>
      <c r="G14" s="43"/>
      <c r="H14" s="43"/>
      <c r="K14" s="36"/>
      <c r="M14" s="43">
        <f>F14</f>
        <v>-0.24309347841665929</v>
      </c>
      <c r="O14" s="43"/>
      <c r="Q14">
        <f t="shared" si="6"/>
        <v>-0.24309347841665929</v>
      </c>
      <c r="T14" s="36" t="s">
        <v>346</v>
      </c>
      <c r="U14" t="s">
        <v>566</v>
      </c>
      <c r="V14">
        <f>AVERAGE(D30:D33,F30:F33,H30:H33)</f>
        <v>1.1088924355202243</v>
      </c>
      <c r="W14">
        <f>'1998'!T117</f>
        <v>17</v>
      </c>
      <c r="X14">
        <f>SUM('1998'!V117:V132)</f>
        <v>39</v>
      </c>
    </row>
    <row r="15" spans="1:24">
      <c r="A15" s="36"/>
      <c r="B15" s="14">
        <v>2</v>
      </c>
      <c r="E15">
        <f>'1998'!N39</f>
        <v>1.1466666666666667</v>
      </c>
      <c r="F15" s="43">
        <f t="shared" si="5"/>
        <v>-1.6819685289146714E-2</v>
      </c>
      <c r="G15" s="43"/>
      <c r="H15" s="43"/>
      <c r="K15" s="36"/>
      <c r="M15" s="43">
        <f t="shared" si="4"/>
        <v>-1.6819685289146714E-2</v>
      </c>
      <c r="O15" s="43"/>
      <c r="Q15">
        <f t="shared" si="6"/>
        <v>-1.6819685289146714E-2</v>
      </c>
      <c r="T15" s="36" t="s">
        <v>348</v>
      </c>
      <c r="U15" t="s">
        <v>566</v>
      </c>
      <c r="V15">
        <f>AVERAGE(D34:D36,F34:F36,H34:H36)</f>
        <v>1.1107780504629534</v>
      </c>
      <c r="W15">
        <f>'1998'!T133</f>
        <v>15</v>
      </c>
      <c r="X15">
        <f>SUM('1998'!V133:V147)</f>
        <v>38</v>
      </c>
    </row>
    <row r="16" spans="1:24">
      <c r="A16" s="36" t="s">
        <v>584</v>
      </c>
      <c r="B16" s="14">
        <v>2</v>
      </c>
      <c r="E16" s="43">
        <f>'1998'!N52</f>
        <v>1.0383333333333333</v>
      </c>
      <c r="F16" s="43">
        <f>(E16-$I$7)/$I$9</f>
        <v>-0.75220951295356064</v>
      </c>
      <c r="K16" s="36" t="s">
        <v>584</v>
      </c>
      <c r="M16" s="43">
        <f t="shared" si="4"/>
        <v>-0.75220951295356064</v>
      </c>
      <c r="Q16">
        <f t="shared" si="6"/>
        <v>-0.75220951295356064</v>
      </c>
      <c r="T16" s="36"/>
    </row>
    <row r="17" spans="1:20">
      <c r="A17" s="36"/>
      <c r="B17" s="14">
        <v>2</v>
      </c>
      <c r="E17" s="43">
        <f>'1998'!N53</f>
        <v>1.0233333333333332</v>
      </c>
      <c r="F17" s="43">
        <f>(E17-$I$7)/$I$9</f>
        <v>-0.85403271986094187</v>
      </c>
      <c r="K17" s="36"/>
      <c r="M17" s="43">
        <f t="shared" si="4"/>
        <v>-0.85403271986094187</v>
      </c>
      <c r="Q17">
        <f t="shared" si="6"/>
        <v>-0.85403271986094187</v>
      </c>
      <c r="T17" s="36"/>
    </row>
    <row r="18" spans="1:20">
      <c r="A18" s="36"/>
      <c r="B18" s="14">
        <v>2</v>
      </c>
      <c r="E18" s="43">
        <f>'1998'!N54</f>
        <v>1.0933333333333333</v>
      </c>
      <c r="F18" s="43">
        <f>(E18-$I$7)/$I$9</f>
        <v>-0.37885775429316654</v>
      </c>
      <c r="K18" s="36"/>
      <c r="M18" s="43">
        <f t="shared" si="4"/>
        <v>-0.37885775429316654</v>
      </c>
      <c r="Q18">
        <f t="shared" si="6"/>
        <v>-0.37885775429316654</v>
      </c>
      <c r="T18" s="36"/>
    </row>
    <row r="19" spans="1:20">
      <c r="A19" s="36" t="s">
        <v>476</v>
      </c>
      <c r="B19" s="14">
        <v>1</v>
      </c>
      <c r="E19" s="43"/>
      <c r="F19" s="43"/>
      <c r="G19">
        <f>'1998'!N64</f>
        <v>1.0366666666666666</v>
      </c>
      <c r="H19" s="43">
        <f t="shared" ref="H19:H24" si="7">(G19-$I$7)/$I$9</f>
        <v>-0.76352320260993656</v>
      </c>
      <c r="K19" s="36" t="s">
        <v>476</v>
      </c>
      <c r="L19" s="43">
        <f>H19</f>
        <v>-0.76352320260993656</v>
      </c>
      <c r="T19" s="36"/>
    </row>
    <row r="20" spans="1:20">
      <c r="A20" s="36" t="s">
        <v>532</v>
      </c>
      <c r="B20" s="14">
        <v>1</v>
      </c>
      <c r="E20" s="43"/>
      <c r="F20" s="43"/>
      <c r="G20">
        <f>'1998'!N79</f>
        <v>1.0166666666666666</v>
      </c>
      <c r="H20" s="43">
        <f t="shared" si="7"/>
        <v>-0.89928747848644375</v>
      </c>
      <c r="K20" s="36" t="s">
        <v>532</v>
      </c>
      <c r="M20">
        <f>H20</f>
        <v>-0.89928747848644375</v>
      </c>
      <c r="T20" s="36"/>
    </row>
    <row r="21" spans="1:20">
      <c r="A21" s="36"/>
      <c r="B21" s="14">
        <v>1</v>
      </c>
      <c r="E21" s="43"/>
      <c r="F21" s="43"/>
      <c r="G21">
        <f>'1998'!N80</f>
        <v>1.0233333333333332</v>
      </c>
      <c r="H21" s="43">
        <f t="shared" si="7"/>
        <v>-0.85403271986094187</v>
      </c>
      <c r="K21" s="36"/>
      <c r="M21">
        <f>H21</f>
        <v>-0.85403271986094187</v>
      </c>
      <c r="T21" s="36"/>
    </row>
    <row r="22" spans="1:20">
      <c r="A22" s="36" t="s">
        <v>537</v>
      </c>
      <c r="B22" s="14">
        <v>1</v>
      </c>
      <c r="E22" s="43"/>
      <c r="F22" s="43"/>
      <c r="G22">
        <f>'1998'!N84</f>
        <v>1.02</v>
      </c>
      <c r="H22" s="43">
        <f t="shared" si="7"/>
        <v>-0.87666009917369203</v>
      </c>
      <c r="K22" s="36" t="s">
        <v>537</v>
      </c>
      <c r="M22">
        <f>H22</f>
        <v>-0.87666009917369203</v>
      </c>
      <c r="T22" s="36"/>
    </row>
    <row r="23" spans="1:20">
      <c r="A23" s="36" t="s">
        <v>607</v>
      </c>
      <c r="B23" s="14">
        <v>1</v>
      </c>
      <c r="E23" s="43"/>
      <c r="F23" s="43"/>
      <c r="G23" s="24">
        <f>'1998'!N87</f>
        <v>1</v>
      </c>
      <c r="H23" s="43">
        <f t="shared" si="7"/>
        <v>-1.0124243750501993</v>
      </c>
      <c r="K23" s="36" t="s">
        <v>607</v>
      </c>
      <c r="M23">
        <f>H23</f>
        <v>-1.0124243750501993</v>
      </c>
      <c r="T23" s="36"/>
    </row>
    <row r="24" spans="1:20">
      <c r="A24" s="36" t="s">
        <v>607</v>
      </c>
      <c r="B24" s="14">
        <v>1</v>
      </c>
      <c r="E24" s="43"/>
      <c r="F24" s="43"/>
      <c r="G24" s="24">
        <f>'1998'!N90</f>
        <v>1</v>
      </c>
      <c r="H24" s="43">
        <f t="shared" si="7"/>
        <v>-1.0124243750501993</v>
      </c>
      <c r="K24" s="36" t="s">
        <v>607</v>
      </c>
      <c r="M24">
        <f>H24</f>
        <v>-1.0124243750501993</v>
      </c>
      <c r="S24" s="96" t="s">
        <v>560</v>
      </c>
      <c r="T24" s="36"/>
    </row>
    <row r="25" spans="1:20">
      <c r="A25" s="36" t="s">
        <v>496</v>
      </c>
      <c r="B25" s="14">
        <v>3</v>
      </c>
      <c r="C25" s="24">
        <f>'1998'!N93</f>
        <v>1.1300000000000001</v>
      </c>
      <c r="D25" s="43">
        <f>(C25-$I$7)/$I$9</f>
        <v>-0.12995658185290224</v>
      </c>
      <c r="G25" s="43"/>
      <c r="H25" s="43"/>
      <c r="K25" s="36" t="s">
        <v>496</v>
      </c>
      <c r="M25" s="43"/>
      <c r="O25">
        <f>D25</f>
        <v>-0.12995658185290224</v>
      </c>
      <c r="P25">
        <f>D25</f>
        <v>-0.12995658185290224</v>
      </c>
      <c r="T25" s="36"/>
    </row>
    <row r="26" spans="1:20">
      <c r="A26" s="36"/>
      <c r="B26" s="14">
        <v>3</v>
      </c>
      <c r="C26" s="24">
        <f>'1998'!N94</f>
        <v>1.2033333333333334</v>
      </c>
      <c r="D26" s="43">
        <f>(C26-$I$7)/$I$9</f>
        <v>0.36784576302762328</v>
      </c>
      <c r="G26" s="43"/>
      <c r="H26" s="43"/>
      <c r="K26" s="36"/>
      <c r="M26" s="43"/>
      <c r="O26">
        <f>D26</f>
        <v>0.36784576302762328</v>
      </c>
      <c r="P26">
        <f>D26</f>
        <v>0.36784576302762328</v>
      </c>
      <c r="T26" s="36"/>
    </row>
    <row r="27" spans="1:20">
      <c r="A27" s="36" t="s">
        <v>503</v>
      </c>
      <c r="B27" s="14">
        <v>3</v>
      </c>
      <c r="C27" s="24">
        <f>'1998'!N104</f>
        <v>1.2466666666666668</v>
      </c>
      <c r="D27" s="43">
        <f>(C27-$I$7)/$I$9</f>
        <v>0.66200169409338949</v>
      </c>
      <c r="G27" s="43"/>
      <c r="H27" s="43"/>
      <c r="K27" s="36" t="s">
        <v>503</v>
      </c>
      <c r="M27" s="43"/>
      <c r="O27">
        <f>D27</f>
        <v>0.66200169409338949</v>
      </c>
      <c r="T27" s="36"/>
    </row>
    <row r="28" spans="1:20">
      <c r="A28" s="36"/>
      <c r="B28" s="14">
        <v>3</v>
      </c>
      <c r="C28" s="24">
        <f>'1998'!N105</f>
        <v>1.33</v>
      </c>
      <c r="D28" s="43">
        <f>(C28-$I$7)/$I$9</f>
        <v>1.2276861769121685</v>
      </c>
      <c r="K28" s="36"/>
      <c r="O28">
        <f>D28</f>
        <v>1.2276861769121685</v>
      </c>
      <c r="T28" s="36"/>
    </row>
    <row r="29" spans="1:20">
      <c r="A29" s="36"/>
      <c r="B29" s="14">
        <v>3</v>
      </c>
      <c r="C29" s="24">
        <f>'1998'!N106</f>
        <v>1.2666666666666666</v>
      </c>
      <c r="D29" s="43">
        <f>(C29-$I$7)/$I$9</f>
        <v>0.79776596996989524</v>
      </c>
      <c r="K29" s="36"/>
      <c r="O29">
        <f>D29</f>
        <v>0.79776596996989524</v>
      </c>
      <c r="T29" s="36"/>
    </row>
    <row r="30" spans="1:20">
      <c r="A30" s="36" t="s">
        <v>346</v>
      </c>
      <c r="B30" s="14">
        <v>3</v>
      </c>
      <c r="C30" s="43">
        <f>'1998'!N117</f>
        <v>1.2333333333333334</v>
      </c>
      <c r="D30" s="43">
        <f t="shared" ref="D30:D36" si="8">(C30-$I$7)/$I$9</f>
        <v>0.57149217684238418</v>
      </c>
      <c r="K30" s="36" t="s">
        <v>346</v>
      </c>
      <c r="P30">
        <f t="shared" ref="P30:P36" si="9">D30</f>
        <v>0.57149217684238418</v>
      </c>
      <c r="Q30">
        <f t="shared" ref="Q30:Q36" si="10">D30</f>
        <v>0.57149217684238418</v>
      </c>
    </row>
    <row r="31" spans="1:20">
      <c r="A31" s="36"/>
      <c r="B31" s="14">
        <v>3</v>
      </c>
      <c r="C31" s="43">
        <f>'1998'!N118</f>
        <v>1.5</v>
      </c>
      <c r="D31" s="43">
        <f t="shared" si="8"/>
        <v>2.3816825218624786</v>
      </c>
      <c r="K31" s="36"/>
      <c r="P31">
        <f t="shared" si="9"/>
        <v>2.3816825218624786</v>
      </c>
      <c r="Q31">
        <f t="shared" si="10"/>
        <v>2.3816825218624786</v>
      </c>
    </row>
    <row r="32" spans="1:20">
      <c r="A32" s="36"/>
      <c r="B32" s="14">
        <v>3</v>
      </c>
      <c r="C32" s="43">
        <f>'1998'!N119</f>
        <v>1.24</v>
      </c>
      <c r="D32" s="43">
        <f t="shared" si="8"/>
        <v>0.61674693546788606</v>
      </c>
      <c r="K32" s="36"/>
      <c r="P32">
        <f t="shared" si="9"/>
        <v>0.61674693546788606</v>
      </c>
      <c r="Q32">
        <f t="shared" si="10"/>
        <v>0.61674693546788606</v>
      </c>
    </row>
    <row r="33" spans="1:20">
      <c r="A33" s="36"/>
      <c r="B33" s="14">
        <v>3</v>
      </c>
      <c r="C33" s="43">
        <f>'1998'!N120</f>
        <v>1.2766666666666666</v>
      </c>
      <c r="D33" s="43">
        <f t="shared" si="8"/>
        <v>0.86564810790814883</v>
      </c>
      <c r="K33" s="36"/>
      <c r="P33">
        <f t="shared" si="9"/>
        <v>0.86564810790814883</v>
      </c>
      <c r="Q33">
        <f t="shared" si="10"/>
        <v>0.86564810790814883</v>
      </c>
    </row>
    <row r="34" spans="1:20">
      <c r="A34" s="36" t="s">
        <v>348</v>
      </c>
      <c r="B34" s="14">
        <v>3</v>
      </c>
      <c r="C34" s="45">
        <f>'1998'!N133</f>
        <v>1.605</v>
      </c>
      <c r="D34" s="43">
        <f t="shared" si="8"/>
        <v>3.0944449702141408</v>
      </c>
      <c r="K34" s="36" t="s">
        <v>348</v>
      </c>
      <c r="P34">
        <f t="shared" si="9"/>
        <v>3.0944449702141408</v>
      </c>
      <c r="Q34">
        <f t="shared" si="10"/>
        <v>3.0944449702141408</v>
      </c>
    </row>
    <row r="35" spans="1:20">
      <c r="A35" s="36"/>
      <c r="B35" s="14">
        <v>3</v>
      </c>
      <c r="C35" s="45">
        <f>'1998'!N134</f>
        <v>1.1333333333333333</v>
      </c>
      <c r="D35" s="43">
        <f t="shared" si="8"/>
        <v>-0.10732920254015205</v>
      </c>
      <c r="P35">
        <f t="shared" si="9"/>
        <v>-0.10732920254015205</v>
      </c>
      <c r="Q35">
        <f t="shared" si="10"/>
        <v>-0.10732920254015205</v>
      </c>
    </row>
    <row r="36" spans="1:20">
      <c r="A36" s="36"/>
      <c r="B36" s="14">
        <v>3</v>
      </c>
      <c r="C36" s="45">
        <f>'1998'!N135</f>
        <v>1.2</v>
      </c>
      <c r="D36" s="43">
        <f t="shared" si="8"/>
        <v>0.34521838371487157</v>
      </c>
      <c r="P36">
        <f t="shared" si="9"/>
        <v>0.34521838371487157</v>
      </c>
      <c r="Q36">
        <f t="shared" si="10"/>
        <v>0.34521838371487157</v>
      </c>
    </row>
    <row r="37" spans="1:20">
      <c r="A37" s="36"/>
      <c r="C37" s="45"/>
      <c r="D37" s="43"/>
      <c r="K37" s="36"/>
      <c r="L37" s="45"/>
    </row>
    <row r="38" spans="1:20">
      <c r="A38" s="36"/>
      <c r="C38" s="45"/>
      <c r="D38" s="43"/>
    </row>
    <row r="39" spans="1:20">
      <c r="A39" s="36"/>
      <c r="C39" s="45"/>
      <c r="D39" s="43"/>
    </row>
    <row r="40" spans="1:20">
      <c r="A40" s="36"/>
      <c r="C40" s="45"/>
      <c r="D40" s="45"/>
      <c r="F40" s="43"/>
    </row>
    <row r="41" spans="1:20">
      <c r="A41" s="36"/>
      <c r="C41" s="45"/>
      <c r="D41" s="45"/>
      <c r="F41" s="43"/>
    </row>
    <row r="42" spans="1:20">
      <c r="A42" s="36"/>
      <c r="C42" s="45"/>
      <c r="D42" s="45"/>
      <c r="F42" s="43"/>
      <c r="L42" s="255"/>
      <c r="M42" s="250" t="s">
        <v>570</v>
      </c>
      <c r="N42" s="250" t="s">
        <v>571</v>
      </c>
      <c r="O42" s="250" t="s">
        <v>545</v>
      </c>
      <c r="P42" s="250" t="s">
        <v>609</v>
      </c>
      <c r="Q42" s="250" t="s">
        <v>108</v>
      </c>
      <c r="R42" s="250" t="s">
        <v>31</v>
      </c>
      <c r="S42" s="250" t="s">
        <v>214</v>
      </c>
      <c r="T42" s="250"/>
    </row>
    <row r="43" spans="1:20">
      <c r="A43" s="36"/>
      <c r="H43" s="43"/>
      <c r="L43" s="256" t="s">
        <v>560</v>
      </c>
      <c r="M43" s="250"/>
      <c r="N43" s="250"/>
      <c r="O43" s="250" t="s">
        <v>521</v>
      </c>
      <c r="P43" s="250">
        <v>-0.48120000000000002</v>
      </c>
      <c r="Q43" s="250"/>
      <c r="R43" s="250">
        <v>11</v>
      </c>
      <c r="S43" s="250"/>
      <c r="T43" s="257"/>
    </row>
    <row r="44" spans="1:20">
      <c r="A44" s="36"/>
      <c r="H44" s="43"/>
      <c r="L44" s="256" t="s">
        <v>560</v>
      </c>
      <c r="M44" s="250"/>
      <c r="N44" s="250"/>
      <c r="O44" s="250" t="s">
        <v>556</v>
      </c>
      <c r="P44" s="250">
        <v>-0.76351999999999998</v>
      </c>
      <c r="Q44" s="250"/>
      <c r="R44" s="250">
        <v>2</v>
      </c>
      <c r="S44" s="250"/>
      <c r="T44" s="257"/>
    </row>
    <row r="45" spans="1:20">
      <c r="A45" s="36"/>
      <c r="H45" s="43"/>
    </row>
    <row r="46" spans="1:20">
      <c r="A46" s="36"/>
      <c r="E46" s="43"/>
      <c r="F46" s="43"/>
    </row>
    <row r="47" spans="1:20">
      <c r="E47" s="43"/>
      <c r="F47" s="43"/>
    </row>
    <row r="48" spans="1:20">
      <c r="E48" s="43"/>
      <c r="F48" s="43"/>
    </row>
    <row r="49" spans="1:8">
      <c r="E49" s="43"/>
      <c r="F49" s="43"/>
    </row>
    <row r="50" spans="1:8">
      <c r="E50" s="43"/>
      <c r="F50" s="43"/>
    </row>
    <row r="51" spans="1:8">
      <c r="E51" s="43"/>
      <c r="F51" s="43"/>
    </row>
    <row r="52" spans="1:8">
      <c r="A52" s="36"/>
      <c r="D52" s="45"/>
      <c r="E52" s="45"/>
      <c r="G52" s="45"/>
      <c r="H52" s="43"/>
    </row>
    <row r="53" spans="1:8">
      <c r="A53" s="36"/>
      <c r="C53" s="45"/>
      <c r="D53" s="45"/>
      <c r="G53" s="45"/>
      <c r="H53" s="43"/>
    </row>
    <row r="54" spans="1:8">
      <c r="A54" s="36"/>
      <c r="C54" s="45"/>
      <c r="D54" s="45"/>
      <c r="G54" s="45"/>
      <c r="H54" s="43"/>
    </row>
    <row r="55" spans="1:8">
      <c r="A55" s="36"/>
      <c r="C55" s="45"/>
      <c r="D55" s="45"/>
      <c r="G55" s="45"/>
      <c r="H55" s="43"/>
    </row>
    <row r="56" spans="1:8">
      <c r="A56" s="36"/>
      <c r="C56" s="45"/>
      <c r="D56" s="45"/>
      <c r="G56" s="45"/>
      <c r="H56" s="43"/>
    </row>
    <row r="57" spans="1:8">
      <c r="A57" s="36"/>
      <c r="C57" s="45"/>
      <c r="D57" s="45"/>
      <c r="G57" s="45"/>
      <c r="H57" s="43"/>
    </row>
    <row r="58" spans="1:8">
      <c r="A58" s="36"/>
      <c r="C58" s="45"/>
      <c r="D58" s="43"/>
    </row>
    <row r="59" spans="1:8">
      <c r="A59" s="36"/>
      <c r="C59" s="45"/>
      <c r="D59" s="43"/>
    </row>
    <row r="60" spans="1:8">
      <c r="A60" s="36"/>
      <c r="C60" s="45"/>
      <c r="D60" s="43"/>
    </row>
    <row r="61" spans="1:8">
      <c r="A61" s="36"/>
      <c r="C61" s="45"/>
      <c r="D61" s="45"/>
    </row>
    <row r="62" spans="1:8">
      <c r="A62" s="36"/>
      <c r="C62" s="45"/>
      <c r="D62" s="45"/>
    </row>
    <row r="63" spans="1:8">
      <c r="A63" s="36"/>
      <c r="C63" s="45"/>
      <c r="D63" s="45"/>
    </row>
    <row r="64" spans="1:8">
      <c r="A64" s="36"/>
      <c r="C64" s="45"/>
      <c r="D64" s="45"/>
    </row>
    <row r="65" spans="1:4">
      <c r="A65" s="36"/>
      <c r="C65" s="45"/>
      <c r="D65" s="45"/>
    </row>
    <row r="69" spans="1:4">
      <c r="A69" s="36"/>
      <c r="C69" s="45"/>
      <c r="D69" s="45"/>
    </row>
    <row r="70" spans="1:4">
      <c r="A70" s="36"/>
      <c r="C70" s="45"/>
      <c r="D70" s="45"/>
    </row>
    <row r="71" spans="1:4">
      <c r="A71" s="36"/>
      <c r="C71" s="45"/>
      <c r="D71" s="45"/>
    </row>
    <row r="72" spans="1:4">
      <c r="A72" s="36"/>
      <c r="C72" s="45"/>
      <c r="D72" s="45"/>
    </row>
    <row r="73" spans="1:4">
      <c r="A73" s="36"/>
      <c r="C73" s="45"/>
      <c r="D73" s="45"/>
    </row>
    <row r="74" spans="1:4">
      <c r="A74" s="36"/>
      <c r="C74" s="45"/>
      <c r="D74" s="45"/>
    </row>
    <row r="75" spans="1:4">
      <c r="A75" s="36"/>
      <c r="C75" s="45"/>
      <c r="D75" s="45"/>
    </row>
    <row r="76" spans="1:4">
      <c r="A76" s="36"/>
      <c r="C76" s="45"/>
      <c r="D76" s="45"/>
    </row>
    <row r="77" spans="1:4">
      <c r="A77" s="36"/>
      <c r="C77" s="45"/>
      <c r="D77" s="45"/>
    </row>
    <row r="78" spans="1:4">
      <c r="A78" s="36"/>
      <c r="C78" s="45"/>
      <c r="D78" s="45"/>
    </row>
    <row r="79" spans="1:4">
      <c r="A79" s="36"/>
      <c r="C79" s="45"/>
      <c r="D79" s="45"/>
    </row>
    <row r="80" spans="1:4">
      <c r="A80" s="36"/>
      <c r="C80" s="45"/>
      <c r="D80" s="45"/>
    </row>
    <row r="81" spans="1:4">
      <c r="A81" s="36"/>
      <c r="C81" s="45"/>
      <c r="D81" s="45"/>
    </row>
    <row r="82" spans="1:4">
      <c r="A82" s="36"/>
      <c r="C82" s="45"/>
      <c r="D82" s="45"/>
    </row>
    <row r="92" spans="1:4">
      <c r="A92" s="36"/>
      <c r="C92" s="45"/>
      <c r="D92" s="45"/>
    </row>
    <row r="93" spans="1:4">
      <c r="A93" s="36"/>
      <c r="C93" s="45"/>
      <c r="D93" s="45"/>
    </row>
    <row r="94" spans="1:4">
      <c r="A94" s="36"/>
      <c r="C94" s="45"/>
      <c r="D94" s="45"/>
    </row>
    <row r="95" spans="1:4">
      <c r="A95" s="36"/>
      <c r="C95" s="45"/>
      <c r="D95" s="45"/>
    </row>
    <row r="96" spans="1:4">
      <c r="A96" s="36"/>
      <c r="C96" s="45"/>
      <c r="D96" s="45"/>
    </row>
    <row r="97" spans="1:4">
      <c r="A97" s="36"/>
      <c r="C97" s="45"/>
      <c r="D97" s="45"/>
    </row>
    <row r="98" spans="1:4">
      <c r="A98" s="36"/>
      <c r="C98" s="45"/>
      <c r="D98" s="45"/>
    </row>
    <row r="99" spans="1:4">
      <c r="A99" s="36"/>
      <c r="C99" s="45"/>
      <c r="D99" s="45"/>
    </row>
    <row r="100" spans="1:4">
      <c r="A100" s="36"/>
      <c r="C100" s="45"/>
      <c r="D100" s="45"/>
    </row>
    <row r="101" spans="1:4">
      <c r="A101" s="36"/>
      <c r="C101" s="45"/>
      <c r="D101" s="45"/>
    </row>
    <row r="102" spans="1:4">
      <c r="A102" s="36"/>
      <c r="C102" s="45"/>
      <c r="D102" s="45"/>
    </row>
    <row r="103" spans="1:4">
      <c r="A103" s="36"/>
      <c r="C103" s="45"/>
      <c r="D103" s="45"/>
    </row>
    <row r="104" spans="1:4">
      <c r="A104" s="36"/>
      <c r="C104" s="45"/>
      <c r="D104" s="45"/>
    </row>
    <row r="105" spans="1:4">
      <c r="A105" s="36"/>
      <c r="C105" s="45"/>
      <c r="D105" s="45"/>
    </row>
    <row r="106" spans="1:4">
      <c r="A106" s="36"/>
      <c r="C106" s="45"/>
      <c r="D106" s="45"/>
    </row>
  </sheetData>
  <phoneticPr fontId="3" type="noConversion"/>
  <pageMargins left="0.75" right="0.75" top="1" bottom="1" header="0.5" footer="0.5"/>
  <pageSetup orientation="portrait"/>
  <ignoredErrors>
    <ignoredError sqref="X3:X13 X15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40"/>
  <sheetViews>
    <sheetView topLeftCell="AL1" workbookViewId="0">
      <pane ySplit="520" activePane="bottomLeft"/>
      <selection activeCell="O1" sqref="O1"/>
      <selection pane="bottomLeft" activeCell="F1" sqref="F1"/>
    </sheetView>
  </sheetViews>
  <sheetFormatPr baseColWidth="10" defaultColWidth="8.83203125" defaultRowHeight="12" x14ac:dyDescent="0"/>
  <cols>
    <col min="1" max="1" width="9.1640625" style="24" customWidth="1"/>
    <col min="2" max="2" width="11.1640625" style="14" bestFit="1" customWidth="1"/>
    <col min="3" max="3" width="12" style="24" bestFit="1" customWidth="1"/>
    <col min="4" max="4" width="14" style="24" bestFit="1" customWidth="1"/>
    <col min="5" max="6" width="14" bestFit="1" customWidth="1"/>
    <col min="7" max="7" width="8.83203125" customWidth="1"/>
    <col min="8" max="8" width="14" bestFit="1" customWidth="1"/>
    <col min="9" max="9" width="11.5" bestFit="1" customWidth="1"/>
    <col min="10" max="10" width="5.1640625" customWidth="1"/>
    <col min="11" max="11" width="10.1640625" style="2" bestFit="1" customWidth="1"/>
    <col min="12" max="12" width="15" style="43" bestFit="1" customWidth="1"/>
    <col min="13" max="13" width="13.5" style="43" bestFit="1" customWidth="1"/>
    <col min="14" max="14" width="11" bestFit="1" customWidth="1"/>
    <col min="15" max="16" width="12.5" bestFit="1" customWidth="1"/>
    <col min="17" max="17" width="11.1640625" bestFit="1" customWidth="1"/>
    <col min="18" max="18" width="9" bestFit="1" customWidth="1"/>
    <col min="19" max="19" width="11.1640625" customWidth="1"/>
    <col min="20" max="20" width="15.33203125" bestFit="1" customWidth="1"/>
    <col min="21" max="21" width="9.6640625" bestFit="1" customWidth="1"/>
    <col min="22" max="22" width="8.83203125" customWidth="1"/>
    <col min="23" max="23" width="12.33203125" style="2" bestFit="1" customWidth="1"/>
    <col min="24" max="24" width="11.1640625" bestFit="1" customWidth="1"/>
    <col min="25" max="25" width="12.5" bestFit="1" customWidth="1"/>
    <col min="26" max="28" width="8.83203125" customWidth="1"/>
    <col min="29" max="29" width="5" customWidth="1"/>
    <col min="30" max="32" width="8.83203125" customWidth="1"/>
    <col min="33" max="33" width="15.33203125" bestFit="1" customWidth="1"/>
  </cols>
  <sheetData>
    <row r="1" spans="1:75">
      <c r="A1" t="s">
        <v>545</v>
      </c>
      <c r="B1" t="s">
        <v>609</v>
      </c>
      <c r="C1" t="s">
        <v>57</v>
      </c>
      <c r="D1" t="s">
        <v>480</v>
      </c>
      <c r="E1" t="s">
        <v>409</v>
      </c>
      <c r="F1" t="s">
        <v>57</v>
      </c>
      <c r="G1" t="s">
        <v>480</v>
      </c>
      <c r="H1" t="s">
        <v>481</v>
      </c>
      <c r="K1" s="2" t="s">
        <v>322</v>
      </c>
      <c r="L1" s="96" t="s">
        <v>560</v>
      </c>
      <c r="M1" s="96" t="s">
        <v>478</v>
      </c>
      <c r="N1" s="3" t="s">
        <v>558</v>
      </c>
      <c r="O1" s="3" t="s">
        <v>230</v>
      </c>
      <c r="P1" s="3" t="s">
        <v>190</v>
      </c>
      <c r="Q1" s="3" t="s">
        <v>475</v>
      </c>
      <c r="R1" s="3" t="s">
        <v>440</v>
      </c>
      <c r="S1" s="3" t="s">
        <v>441</v>
      </c>
      <c r="T1" s="3" t="s">
        <v>443</v>
      </c>
      <c r="U1" s="3" t="s">
        <v>442</v>
      </c>
      <c r="AF1" s="144" t="s">
        <v>67</v>
      </c>
      <c r="AG1" s="2" t="s">
        <v>552</v>
      </c>
      <c r="AH1" s="77" t="s">
        <v>94</v>
      </c>
      <c r="AI1" t="s">
        <v>324</v>
      </c>
      <c r="AJ1" t="s">
        <v>480</v>
      </c>
      <c r="AK1" t="s">
        <v>325</v>
      </c>
      <c r="AL1" s="24" t="s">
        <v>552</v>
      </c>
      <c r="AM1" s="24" t="s">
        <v>236</v>
      </c>
      <c r="AN1" s="24" t="s">
        <v>57</v>
      </c>
      <c r="AO1" s="24" t="s">
        <v>235</v>
      </c>
      <c r="AP1" s="24" t="s">
        <v>325</v>
      </c>
      <c r="AQ1" s="24" t="s">
        <v>237</v>
      </c>
      <c r="AR1" s="24" t="s">
        <v>57</v>
      </c>
      <c r="AS1" s="24" t="s">
        <v>235</v>
      </c>
      <c r="AT1" s="24" t="s">
        <v>325</v>
      </c>
      <c r="AU1" s="24" t="s">
        <v>238</v>
      </c>
      <c r="AV1" s="24" t="s">
        <v>57</v>
      </c>
      <c r="AW1" s="24" t="s">
        <v>235</v>
      </c>
      <c r="AX1" s="24" t="s">
        <v>325</v>
      </c>
      <c r="AY1" s="24" t="s">
        <v>87</v>
      </c>
      <c r="AZ1" s="24" t="s">
        <v>57</v>
      </c>
      <c r="BA1" s="24" t="s">
        <v>235</v>
      </c>
      <c r="BB1" s="24" t="s">
        <v>325</v>
      </c>
      <c r="BC1" s="24" t="s">
        <v>88</v>
      </c>
      <c r="BD1" s="24" t="s">
        <v>57</v>
      </c>
      <c r="BE1" s="24" t="s">
        <v>235</v>
      </c>
      <c r="BF1" s="24" t="s">
        <v>325</v>
      </c>
      <c r="BG1" s="24" t="s">
        <v>89</v>
      </c>
      <c r="BH1" s="24" t="s">
        <v>57</v>
      </c>
      <c r="BI1" s="24" t="s">
        <v>235</v>
      </c>
      <c r="BJ1" s="24" t="s">
        <v>325</v>
      </c>
      <c r="BK1" s="24" t="s">
        <v>90</v>
      </c>
      <c r="BL1" s="24" t="s">
        <v>57</v>
      </c>
      <c r="BM1" s="24" t="s">
        <v>235</v>
      </c>
      <c r="BN1" s="24" t="s">
        <v>325</v>
      </c>
      <c r="BO1" s="24" t="s">
        <v>91</v>
      </c>
      <c r="BP1" s="24" t="s">
        <v>57</v>
      </c>
      <c r="BQ1" s="24" t="s">
        <v>235</v>
      </c>
      <c r="BR1" s="24" t="s">
        <v>325</v>
      </c>
      <c r="BS1" s="24" t="s">
        <v>92</v>
      </c>
      <c r="BT1" s="24" t="s">
        <v>57</v>
      </c>
      <c r="BU1" s="24" t="s">
        <v>235</v>
      </c>
      <c r="BV1" s="24" t="s">
        <v>325</v>
      </c>
      <c r="BW1" s="24" t="s">
        <v>552</v>
      </c>
    </row>
    <row r="2" spans="1:75">
      <c r="A2" t="s">
        <v>556</v>
      </c>
      <c r="B2" s="45">
        <f>AVERAGE(G7:G106)</f>
        <v>1.0109090909090908</v>
      </c>
      <c r="C2" s="45">
        <f>STDEV(G7:G106)</f>
        <v>1.7249547749054114E-2</v>
      </c>
      <c r="D2" s="45">
        <f>C2/SQRT(H2)</f>
        <v>3.6776159369086444E-3</v>
      </c>
      <c r="E2" s="45">
        <f>AVERAGE(H7:H106)</f>
        <v>-0.90949032411576924</v>
      </c>
      <c r="F2" s="45">
        <f>STDEV(H7:H106)</f>
        <v>0.10662573521058651</v>
      </c>
      <c r="G2" s="45">
        <f>F2/SQRT(H2)</f>
        <v>2.2732683128840678E-2</v>
      </c>
      <c r="H2" s="45">
        <f>COUNT(G7:G106)</f>
        <v>22</v>
      </c>
      <c r="K2" s="2" t="s">
        <v>323</v>
      </c>
      <c r="L2">
        <f>AVERAGE(L7:L105)</f>
        <v>-0.65058999260968842</v>
      </c>
      <c r="M2">
        <f t="shared" ref="M2:U2" si="0">AVERAGE(M7:M105)</f>
        <v>-0.8635983785191147</v>
      </c>
      <c r="N2">
        <f t="shared" si="0"/>
        <v>-0.64505281664508718</v>
      </c>
      <c r="O2" t="e">
        <f t="shared" si="0"/>
        <v>#DIV/0!</v>
      </c>
      <c r="P2">
        <f t="shared" si="0"/>
        <v>-0.37660384995226276</v>
      </c>
      <c r="Q2">
        <f t="shared" si="0"/>
        <v>7.2824060256016288E-2</v>
      </c>
      <c r="R2">
        <f t="shared" si="0"/>
        <v>0.62485617994984222</v>
      </c>
      <c r="S2">
        <f t="shared" si="0"/>
        <v>0.48183470128762579</v>
      </c>
      <c r="T2">
        <f t="shared" si="0"/>
        <v>0.40940428629243369</v>
      </c>
      <c r="U2">
        <f t="shared" si="0"/>
        <v>0.41889730874478154</v>
      </c>
      <c r="AG2" s="110" t="s">
        <v>93</v>
      </c>
      <c r="AL2" s="13" t="s">
        <v>93</v>
      </c>
      <c r="AM2" s="24">
        <v>0.97362188951595441</v>
      </c>
      <c r="AN2" s="24">
        <v>0.11350119300013108</v>
      </c>
      <c r="AO2" s="24">
        <v>5.0759276615123271E-2</v>
      </c>
      <c r="AP2" s="24">
        <v>5</v>
      </c>
      <c r="AQ2" s="24">
        <v>0.96932450329031217</v>
      </c>
      <c r="AR2" s="24">
        <v>8.2072273286573072E-2</v>
      </c>
      <c r="AS2" s="24">
        <v>3.6703836427343491E-2</v>
      </c>
      <c r="AT2" s="24">
        <v>5</v>
      </c>
      <c r="AU2" s="24">
        <v>0.92938602504117007</v>
      </c>
      <c r="AV2" s="24">
        <v>9.1759847447807061E-2</v>
      </c>
      <c r="AW2" s="24">
        <v>4.103625129966143E-2</v>
      </c>
      <c r="AX2" s="24">
        <v>5</v>
      </c>
      <c r="AY2" s="24">
        <v>1.740480678993384</v>
      </c>
      <c r="AZ2" s="24">
        <v>0.3713152220854794</v>
      </c>
      <c r="BA2" s="24">
        <v>0.16605721553271263</v>
      </c>
      <c r="BB2" s="24">
        <v>5</v>
      </c>
      <c r="BC2" s="24">
        <v>1.2154519038499949</v>
      </c>
      <c r="BD2" s="24">
        <v>0.1256915155186846</v>
      </c>
      <c r="BE2" s="24">
        <v>5.6210954578949694E-2</v>
      </c>
      <c r="BF2" s="24">
        <v>5</v>
      </c>
      <c r="BG2" s="24">
        <v>1.1629635092868149</v>
      </c>
      <c r="BH2" s="24">
        <v>9.7642511097059237E-2</v>
      </c>
      <c r="BI2" s="24">
        <v>4.3667058461360403E-2</v>
      </c>
      <c r="BJ2" s="24">
        <v>5</v>
      </c>
      <c r="BK2" s="24">
        <v>1.0924955610159013</v>
      </c>
      <c r="BL2" s="24">
        <v>5.1310092533573284E-2</v>
      </c>
      <c r="BM2" s="24">
        <v>2.2946570967374853E-2</v>
      </c>
      <c r="BN2" s="24">
        <v>5</v>
      </c>
      <c r="BO2" s="24">
        <v>0.52968151614579162</v>
      </c>
      <c r="BP2" s="24">
        <v>9.1668613608025293E-2</v>
      </c>
      <c r="BQ2" s="24">
        <v>4.0995450286141363E-2</v>
      </c>
      <c r="BR2" s="24">
        <v>5</v>
      </c>
      <c r="BS2" s="24">
        <v>0.80843684497789248</v>
      </c>
      <c r="BT2" s="24">
        <v>0.19945566612747212</v>
      </c>
      <c r="BU2" s="24">
        <v>8.9199285591705979E-2</v>
      </c>
      <c r="BV2" s="24">
        <v>5</v>
      </c>
      <c r="BW2" s="13" t="s">
        <v>93</v>
      </c>
    </row>
    <row r="3" spans="1:75">
      <c r="A3" t="s">
        <v>521</v>
      </c>
      <c r="B3" s="45">
        <f>AVERAGE(E7:E106)</f>
        <v>1.1415138888888892</v>
      </c>
      <c r="C3" s="45">
        <f>STDEV(E7:E106)</f>
        <v>0.14195147771409874</v>
      </c>
      <c r="D3" s="45">
        <f>C3/SQRT(H3)</f>
        <v>2.0488930967525021E-2</v>
      </c>
      <c r="E3" s="45">
        <f>AVERAGE(F7:F106)</f>
        <v>-0.10217451449462095</v>
      </c>
      <c r="F3" s="45">
        <f>STDEV(F7:F106)</f>
        <v>0.87745376839374323</v>
      </c>
      <c r="G3" s="45">
        <f>F3/SQRT(H3)</f>
        <v>0.12664954234589482</v>
      </c>
      <c r="H3" s="45">
        <f>COUNT(E7:E106)</f>
        <v>48</v>
      </c>
      <c r="K3" s="2" t="s">
        <v>324</v>
      </c>
      <c r="L3">
        <f>STDEV(L7:L105)</f>
        <v>0.60783324199712774</v>
      </c>
      <c r="M3">
        <f t="shared" ref="M3:U3" si="1">STDEV(M7:M105)</f>
        <v>0.16026576399681011</v>
      </c>
      <c r="N3">
        <f t="shared" si="1"/>
        <v>0.48209424528207112</v>
      </c>
      <c r="O3" t="e">
        <f t="shared" si="1"/>
        <v>#DIV/0!</v>
      </c>
      <c r="P3">
        <f t="shared" si="1"/>
        <v>0.71788772229624331</v>
      </c>
      <c r="Q3">
        <f t="shared" si="1"/>
        <v>1.2439086677927984</v>
      </c>
      <c r="R3">
        <f t="shared" si="1"/>
        <v>0.93442384554825508</v>
      </c>
      <c r="S3">
        <f t="shared" si="1"/>
        <v>1.0086091144898679</v>
      </c>
      <c r="T3">
        <f t="shared" si="1"/>
        <v>1.1129712037957775</v>
      </c>
      <c r="U3">
        <f t="shared" si="1"/>
        <v>0.99562394538235677</v>
      </c>
      <c r="AF3" s="143"/>
      <c r="AG3" s="110" t="s">
        <v>478</v>
      </c>
      <c r="AH3">
        <v>-0.53986495477128327</v>
      </c>
      <c r="AK3">
        <v>1</v>
      </c>
      <c r="AL3" s="13" t="s">
        <v>478</v>
      </c>
      <c r="AM3" s="24">
        <v>1.4395645218813069</v>
      </c>
      <c r="AN3" s="24">
        <v>0.12686260951286307</v>
      </c>
      <c r="AO3" s="24">
        <v>3.3905458570658728E-2</v>
      </c>
      <c r="AP3" s="24">
        <v>14</v>
      </c>
      <c r="AQ3" s="24"/>
      <c r="AR3" s="24"/>
      <c r="AS3" s="24"/>
      <c r="AT3" s="24">
        <v>0</v>
      </c>
      <c r="AU3" s="24">
        <v>1.3269568094880733</v>
      </c>
      <c r="AV3" s="24">
        <v>0.21057304959160875</v>
      </c>
      <c r="AW3" s="24">
        <v>5.6278014747139886E-2</v>
      </c>
      <c r="AX3" s="24">
        <v>14</v>
      </c>
      <c r="AY3" s="24">
        <v>1.3276844281962679</v>
      </c>
      <c r="AZ3" s="24">
        <v>0.367653531914718</v>
      </c>
      <c r="BA3" s="24">
        <v>0.10196874314799631</v>
      </c>
      <c r="BB3" s="24">
        <v>13</v>
      </c>
      <c r="BC3" s="24">
        <v>0.77294835673235407</v>
      </c>
      <c r="BD3" s="24">
        <v>9.4968193839294293E-2</v>
      </c>
      <c r="BE3" s="24">
        <v>2.5381317427669643E-2</v>
      </c>
      <c r="BF3" s="24">
        <v>14</v>
      </c>
      <c r="BG3" s="24">
        <v>0.91613273484868984</v>
      </c>
      <c r="BH3" s="24">
        <v>9.428500836914247E-2</v>
      </c>
      <c r="BI3" s="24">
        <v>2.5198728430460345E-2</v>
      </c>
      <c r="BJ3" s="24">
        <v>14</v>
      </c>
      <c r="BK3" s="24">
        <v>0.77335057285459341</v>
      </c>
      <c r="BL3" s="24">
        <v>6.2223098290896769E-2</v>
      </c>
      <c r="BM3" s="24">
        <v>1.6629822524863922E-2</v>
      </c>
      <c r="BN3" s="24">
        <v>14</v>
      </c>
      <c r="BO3" s="24">
        <v>4.5119131334552911</v>
      </c>
      <c r="BP3" s="24">
        <v>0.83184871498841872</v>
      </c>
      <c r="BQ3" s="24">
        <v>0.22232092065105916</v>
      </c>
      <c r="BR3" s="24">
        <v>14</v>
      </c>
      <c r="BS3" s="24">
        <v>8.4611438891239343E-2</v>
      </c>
      <c r="BT3" s="24">
        <v>5.551910600241796E-2</v>
      </c>
      <c r="BU3" s="24">
        <v>3.9257936339724492E-2</v>
      </c>
      <c r="BV3" s="24">
        <v>2</v>
      </c>
      <c r="BW3" s="13" t="s">
        <v>478</v>
      </c>
    </row>
    <row r="4" spans="1:75">
      <c r="A4" t="s">
        <v>566</v>
      </c>
      <c r="B4" s="45">
        <f>AVERAGE(C7:C106)</f>
        <v>1.2923888888888888</v>
      </c>
      <c r="C4" s="45">
        <f>STDEV(C7:C106)</f>
        <v>0.14465686929410715</v>
      </c>
      <c r="D4" s="45">
        <f>C4/SQRT(H4)</f>
        <v>2.6410610136819633E-2</v>
      </c>
      <c r="E4" s="45">
        <f>AVERAGE(D7:D106)</f>
        <v>0.83043879420963829</v>
      </c>
      <c r="F4" s="45">
        <f>STDEV(D7:D106)</f>
        <v>0.89417677878492252</v>
      </c>
      <c r="G4" s="45">
        <f>F4/SQRT(H4)</f>
        <v>0.16325359737926964</v>
      </c>
      <c r="H4" s="45">
        <f>COUNT(C7:C106)</f>
        <v>30</v>
      </c>
      <c r="K4" s="2" t="s">
        <v>480</v>
      </c>
      <c r="L4" s="45">
        <f>L3/SQRT(105)</f>
        <v>5.9318450520554039E-2</v>
      </c>
      <c r="M4" s="45">
        <f t="shared" ref="M4:U4" si="2">M3/SQRT(105)</f>
        <v>1.5640337077563939E-2</v>
      </c>
      <c r="N4" s="45">
        <f t="shared" si="2"/>
        <v>4.7047580913884127E-2</v>
      </c>
      <c r="O4" s="45" t="e">
        <f t="shared" si="2"/>
        <v>#DIV/0!</v>
      </c>
      <c r="P4" s="45">
        <f t="shared" si="2"/>
        <v>7.0058668055776027E-2</v>
      </c>
      <c r="Q4" s="45">
        <f t="shared" si="2"/>
        <v>0.12139305596403048</v>
      </c>
      <c r="R4" s="45">
        <f t="shared" si="2"/>
        <v>9.1190429903539108E-2</v>
      </c>
      <c r="S4" s="45">
        <f t="shared" si="2"/>
        <v>9.8430170840721753E-2</v>
      </c>
      <c r="T4" s="45">
        <f t="shared" si="2"/>
        <v>0.10861486789739161</v>
      </c>
      <c r="U4" s="45">
        <f t="shared" si="2"/>
        <v>9.716294809279484E-2</v>
      </c>
      <c r="AF4" s="143"/>
      <c r="AG4" s="110" t="s">
        <v>560</v>
      </c>
      <c r="AH4">
        <v>-0.76310957827197823</v>
      </c>
      <c r="AI4">
        <v>0.56617667893346224</v>
      </c>
      <c r="AJ4">
        <v>0.17904078634996126</v>
      </c>
      <c r="AK4" s="143">
        <v>10</v>
      </c>
      <c r="AL4" s="13" t="s">
        <v>560</v>
      </c>
      <c r="AM4" s="24">
        <v>1.2942584791475962</v>
      </c>
      <c r="AN4" s="24">
        <v>0.23491968168110697</v>
      </c>
      <c r="AO4" s="24">
        <v>6.0656000989818326E-2</v>
      </c>
      <c r="AP4" s="24">
        <v>15</v>
      </c>
      <c r="AQ4" s="24">
        <v>1.0296030032348835</v>
      </c>
      <c r="AR4" s="24">
        <v>0.11230555968666209</v>
      </c>
      <c r="AS4" s="24">
        <v>3.2419822558292968E-2</v>
      </c>
      <c r="AT4" s="24">
        <v>12</v>
      </c>
      <c r="AU4" s="24">
        <v>0.98469799829654192</v>
      </c>
      <c r="AV4" s="24">
        <v>0.10704684945856027</v>
      </c>
      <c r="AW4" s="24">
        <v>2.5962674541602157E-2</v>
      </c>
      <c r="AX4" s="24">
        <v>17</v>
      </c>
      <c r="AY4" s="24">
        <v>0.9773990067118048</v>
      </c>
      <c r="AZ4" s="24">
        <v>0.19577231464928035</v>
      </c>
      <c r="BA4" s="24">
        <v>5.0548194285676071E-2</v>
      </c>
      <c r="BB4" s="24">
        <v>15</v>
      </c>
      <c r="BC4" s="24">
        <v>1.1073742280419439</v>
      </c>
      <c r="BD4" s="24">
        <v>0.14750878568887124</v>
      </c>
      <c r="BE4" s="24">
        <v>3.687719642221781E-2</v>
      </c>
      <c r="BF4" s="24">
        <v>16</v>
      </c>
      <c r="BG4" s="24">
        <v>0.85402202221676504</v>
      </c>
      <c r="BH4" s="24">
        <v>0.11065765079923058</v>
      </c>
      <c r="BI4" s="24">
        <v>2.7664412699807645E-2</v>
      </c>
      <c r="BJ4" s="24">
        <v>16</v>
      </c>
      <c r="BK4" s="24">
        <v>1.1088832821225187</v>
      </c>
      <c r="BL4" s="24">
        <v>0.11130051987935927</v>
      </c>
      <c r="BM4" s="24">
        <v>2.6994341155809204E-2</v>
      </c>
      <c r="BN4" s="24">
        <v>17</v>
      </c>
      <c r="BO4" s="24">
        <v>1.6796103651877621</v>
      </c>
      <c r="BP4" s="24">
        <v>0.35837410194505148</v>
      </c>
      <c r="BQ4" s="24">
        <v>8.6918486812077575E-2</v>
      </c>
      <c r="BR4" s="24">
        <v>17</v>
      </c>
      <c r="BS4" s="24">
        <v>0.40522884949819332</v>
      </c>
      <c r="BT4" s="24">
        <v>0.18780006347426872</v>
      </c>
      <c r="BU4" s="24">
        <v>6.2600021158089575E-2</v>
      </c>
      <c r="BV4" s="24">
        <v>9</v>
      </c>
      <c r="BW4" s="13" t="s">
        <v>560</v>
      </c>
    </row>
    <row r="5" spans="1:75">
      <c r="K5" s="2" t="s">
        <v>325</v>
      </c>
      <c r="L5">
        <f>COUNT(L7:L105)</f>
        <v>29</v>
      </c>
      <c r="M5">
        <f t="shared" ref="M5:U5" si="3">COUNT(M7:M105)</f>
        <v>2</v>
      </c>
      <c r="N5">
        <f t="shared" si="3"/>
        <v>45</v>
      </c>
      <c r="O5">
        <f t="shared" si="3"/>
        <v>0</v>
      </c>
      <c r="P5">
        <f t="shared" si="3"/>
        <v>17</v>
      </c>
      <c r="Q5">
        <f t="shared" si="3"/>
        <v>19</v>
      </c>
      <c r="R5">
        <f t="shared" si="3"/>
        <v>23</v>
      </c>
      <c r="S5">
        <f t="shared" si="3"/>
        <v>47</v>
      </c>
      <c r="T5">
        <f t="shared" si="3"/>
        <v>46</v>
      </c>
      <c r="U5">
        <f t="shared" si="3"/>
        <v>30</v>
      </c>
      <c r="AF5" s="143"/>
      <c r="AG5" s="110" t="s">
        <v>558</v>
      </c>
      <c r="AH5">
        <v>-0.5394510518572323</v>
      </c>
      <c r="AI5">
        <v>0.8641235781648301</v>
      </c>
      <c r="AJ5">
        <v>0.2036758806345117</v>
      </c>
      <c r="AK5" s="143">
        <v>18</v>
      </c>
      <c r="AL5" s="13" t="s">
        <v>558</v>
      </c>
      <c r="AM5" s="24">
        <v>1.0199097430036967</v>
      </c>
      <c r="AN5" s="24">
        <v>0.10320074738964477</v>
      </c>
      <c r="AO5" s="24">
        <v>3.4400249129881592E-2</v>
      </c>
      <c r="AP5" s="24">
        <v>9</v>
      </c>
      <c r="AQ5" s="24">
        <v>0.94942626987724454</v>
      </c>
      <c r="AR5" s="24">
        <v>0.28895380002766974</v>
      </c>
      <c r="AS5" s="24">
        <v>0.12922406784375001</v>
      </c>
      <c r="AT5" s="24">
        <v>5</v>
      </c>
      <c r="AU5" s="24">
        <v>0.95650177759110255</v>
      </c>
      <c r="AV5" s="24">
        <v>0.18107083217437386</v>
      </c>
      <c r="AW5" s="24">
        <v>6.0356944058124619E-2</v>
      </c>
      <c r="AX5" s="24">
        <v>9</v>
      </c>
      <c r="AY5" s="24">
        <v>0.97768009792913391</v>
      </c>
      <c r="AZ5" s="24">
        <v>0.12584951875088635</v>
      </c>
      <c r="BA5" s="24">
        <v>4.449452405890765E-2</v>
      </c>
      <c r="BB5" s="24">
        <v>8</v>
      </c>
      <c r="BC5" s="24">
        <v>0.82195842003729791</v>
      </c>
      <c r="BD5" s="24">
        <v>0.12593030920288903</v>
      </c>
      <c r="BE5" s="24">
        <v>4.4523087797140759E-2</v>
      </c>
      <c r="BF5" s="24">
        <v>8</v>
      </c>
      <c r="BG5" s="24">
        <v>0.94686110450608596</v>
      </c>
      <c r="BH5" s="24">
        <v>0.19452217044699255</v>
      </c>
      <c r="BI5" s="24">
        <v>6.4840723482330845E-2</v>
      </c>
      <c r="BJ5" s="24">
        <v>9</v>
      </c>
      <c r="BK5" s="24">
        <v>0.92625229593285119</v>
      </c>
      <c r="BL5" s="24">
        <v>0.16480344262354532</v>
      </c>
      <c r="BM5" s="24">
        <v>5.4934480874515107E-2</v>
      </c>
      <c r="BN5" s="24">
        <v>9</v>
      </c>
      <c r="BO5" s="24">
        <v>5.1765891853664163</v>
      </c>
      <c r="BP5" s="24">
        <v>0.91485010225183672</v>
      </c>
      <c r="BQ5" s="24">
        <v>0.32344835553574003</v>
      </c>
      <c r="BR5" s="24">
        <v>8</v>
      </c>
      <c r="BS5" s="24">
        <v>0.32023921213352818</v>
      </c>
      <c r="BT5" s="24">
        <v>0.29577818879984435</v>
      </c>
      <c r="BU5" s="24">
        <v>0.12075093993403418</v>
      </c>
      <c r="BV5" s="24">
        <v>6</v>
      </c>
      <c r="BW5" s="13" t="s">
        <v>558</v>
      </c>
    </row>
    <row r="6" spans="1:75">
      <c r="A6" s="24" t="s">
        <v>410</v>
      </c>
      <c r="B6" s="14" t="s">
        <v>545</v>
      </c>
      <c r="C6" s="118" t="s">
        <v>566</v>
      </c>
      <c r="D6" s="118" t="s">
        <v>409</v>
      </c>
      <c r="E6" s="62" t="s">
        <v>521</v>
      </c>
      <c r="F6" s="62" t="s">
        <v>409</v>
      </c>
      <c r="G6" s="119" t="s">
        <v>556</v>
      </c>
      <c r="H6" s="119" t="s">
        <v>409</v>
      </c>
      <c r="I6" s="14" t="s">
        <v>483</v>
      </c>
      <c r="J6" s="14"/>
      <c r="AF6" s="143"/>
      <c r="AG6" s="110" t="s">
        <v>475</v>
      </c>
      <c r="AH6">
        <v>-5.8775858878293528E-2</v>
      </c>
      <c r="AI6">
        <v>1.0450009805502405</v>
      </c>
      <c r="AJ6">
        <v>0.36946363984683323</v>
      </c>
      <c r="AK6" s="143">
        <v>8</v>
      </c>
      <c r="AL6" s="13" t="s">
        <v>475</v>
      </c>
      <c r="AM6" s="24">
        <v>1.104890211335533</v>
      </c>
      <c r="AN6" s="24">
        <v>9.1408833218092872E-2</v>
      </c>
      <c r="AO6" s="24">
        <v>3.7317499894582794E-2</v>
      </c>
      <c r="AP6" s="24">
        <v>6</v>
      </c>
      <c r="AQ6" s="24">
        <v>0.99197107014449049</v>
      </c>
      <c r="AR6" s="24">
        <v>0.11493390820883866</v>
      </c>
      <c r="AS6" s="24">
        <v>4.6921571542588934E-2</v>
      </c>
      <c r="AT6" s="24">
        <v>6</v>
      </c>
      <c r="AU6" s="24">
        <v>1.0077445557780436</v>
      </c>
      <c r="AV6" s="24">
        <v>0.13414931511007144</v>
      </c>
      <c r="AW6" s="24">
        <v>5.4766228560584738E-2</v>
      </c>
      <c r="AX6" s="24">
        <v>6</v>
      </c>
      <c r="AY6" s="24">
        <v>0.83821587271169518</v>
      </c>
      <c r="AZ6" s="24">
        <v>0.16642415182624348</v>
      </c>
      <c r="BA6" s="24">
        <v>6.7942375474962291E-2</v>
      </c>
      <c r="BB6" s="24">
        <v>6</v>
      </c>
      <c r="BC6" s="24">
        <v>1.0066360836418127</v>
      </c>
      <c r="BD6" s="24">
        <v>7.6271221018124752E-2</v>
      </c>
      <c r="BE6" s="24">
        <v>3.1137595592240889E-2</v>
      </c>
      <c r="BF6" s="24">
        <v>6</v>
      </c>
      <c r="BG6" s="24">
        <v>0.88320489490390786</v>
      </c>
      <c r="BH6" s="24">
        <v>0.10131983200779587</v>
      </c>
      <c r="BI6" s="24">
        <v>4.1363648207268455E-2</v>
      </c>
      <c r="BJ6" s="24">
        <v>6</v>
      </c>
      <c r="BK6" s="24">
        <v>1.0453025757402277</v>
      </c>
      <c r="BL6" s="24">
        <v>9.0117844255482665E-2</v>
      </c>
      <c r="BM6" s="24">
        <v>3.6790455857589457E-2</v>
      </c>
      <c r="BN6" s="24">
        <v>6</v>
      </c>
      <c r="BO6" s="24">
        <v>2.2369186594040373</v>
      </c>
      <c r="BP6" s="24">
        <v>0.16800911969105278</v>
      </c>
      <c r="BQ6" s="24">
        <v>7.5135962493818501E-2</v>
      </c>
      <c r="BR6" s="24">
        <v>5</v>
      </c>
      <c r="BS6" s="24">
        <v>0.22877963413894067</v>
      </c>
      <c r="BT6" s="24">
        <v>0.23343295547198736</v>
      </c>
      <c r="BU6" s="24">
        <v>0.10439439132480904</v>
      </c>
      <c r="BV6" s="24">
        <v>5</v>
      </c>
      <c r="BW6" s="13" t="s">
        <v>475</v>
      </c>
    </row>
    <row r="7" spans="1:75">
      <c r="A7" s="36" t="s">
        <v>557</v>
      </c>
      <c r="B7" s="14">
        <v>1</v>
      </c>
      <c r="G7">
        <f>'2003'!N2</f>
        <v>1</v>
      </c>
      <c r="H7" s="43">
        <f>(G7-$I$7)/$I$9</f>
        <v>-0.97692338703330239</v>
      </c>
      <c r="I7" s="45">
        <f>AVERAGE(C7:C106,E7:E106,G7:G106)</f>
        <v>1.1580433333333326</v>
      </c>
      <c r="K7" s="36" t="s">
        <v>557</v>
      </c>
      <c r="L7" s="43">
        <f>H7</f>
        <v>-0.97692338703330239</v>
      </c>
      <c r="M7" s="43">
        <f>H7</f>
        <v>-0.97692338703330239</v>
      </c>
      <c r="N7">
        <f>H7</f>
        <v>-0.97692338703330239</v>
      </c>
      <c r="AF7" s="143"/>
      <c r="AG7" s="110" t="s">
        <v>190</v>
      </c>
      <c r="AH7">
        <v>-0.60134518929864911</v>
      </c>
      <c r="AI7">
        <v>0.63421149300435919</v>
      </c>
      <c r="AJ7">
        <v>0.23970941272978782</v>
      </c>
      <c r="AK7" s="143">
        <v>7</v>
      </c>
      <c r="AL7" s="13" t="s">
        <v>190</v>
      </c>
      <c r="AM7" s="24">
        <v>1.4964208180571885</v>
      </c>
      <c r="AN7" s="24">
        <v>0.12638553759123652</v>
      </c>
      <c r="AO7" s="24">
        <v>4.468403533733533E-2</v>
      </c>
      <c r="AP7" s="24">
        <v>8</v>
      </c>
      <c r="AQ7" s="24">
        <v>1.2809085116874901</v>
      </c>
      <c r="AR7" s="24">
        <v>0.14660825066854266</v>
      </c>
      <c r="AS7" s="24">
        <v>0.10366768822562369</v>
      </c>
      <c r="AT7" s="24">
        <v>2</v>
      </c>
      <c r="AU7" s="24">
        <v>1.1276775296469799</v>
      </c>
      <c r="AV7" s="24">
        <v>0.11980055006243411</v>
      </c>
      <c r="AW7" s="24">
        <v>4.2355890669512807E-2</v>
      </c>
      <c r="AX7" s="24">
        <v>8</v>
      </c>
      <c r="AY7" s="24">
        <v>1.1220966039096574</v>
      </c>
      <c r="AZ7" s="24">
        <v>0.29128782592482749</v>
      </c>
      <c r="BA7" s="24">
        <v>0.10298579849426606</v>
      </c>
      <c r="BB7" s="24">
        <v>8</v>
      </c>
      <c r="BC7" s="24">
        <v>0.83419497461996306</v>
      </c>
      <c r="BD7" s="24">
        <v>8.249586570153393E-2</v>
      </c>
      <c r="BE7" s="24">
        <v>2.9166693028704678E-2</v>
      </c>
      <c r="BF7" s="24">
        <v>8</v>
      </c>
      <c r="BG7" s="24">
        <v>1.1507291682208771</v>
      </c>
      <c r="BH7" s="24">
        <v>0.18475318906625574</v>
      </c>
      <c r="BI7" s="24">
        <v>6.5320116417294863E-2</v>
      </c>
      <c r="BJ7" s="24">
        <v>8</v>
      </c>
      <c r="BK7" s="24">
        <v>0.81284202286269658</v>
      </c>
      <c r="BL7" s="24">
        <v>6.1071579804880385E-2</v>
      </c>
      <c r="BM7" s="24">
        <v>2.1592064108903162E-2</v>
      </c>
      <c r="BN7" s="24">
        <v>8</v>
      </c>
      <c r="BO7" s="24">
        <v>2.6579827902902755</v>
      </c>
      <c r="BP7" s="24">
        <v>0.13006813242121171</v>
      </c>
      <c r="BQ7" s="24">
        <v>4.9161133125877665E-2</v>
      </c>
      <c r="BR7" s="24">
        <v>7</v>
      </c>
      <c r="BS7" s="24">
        <v>0.56209186043516635</v>
      </c>
      <c r="BT7" s="24">
        <v>0.69678207832825911</v>
      </c>
      <c r="BU7" s="24">
        <v>0.49269933259516813</v>
      </c>
      <c r="BV7" s="24">
        <v>2</v>
      </c>
      <c r="BW7" s="13" t="s">
        <v>190</v>
      </c>
    </row>
    <row r="8" spans="1:75">
      <c r="A8" s="36" t="s">
        <v>567</v>
      </c>
      <c r="B8" s="14">
        <v>3</v>
      </c>
      <c r="C8" s="43">
        <f>'2003'!N8</f>
        <v>1.4133333333333333</v>
      </c>
      <c r="D8" s="43">
        <f>(C8-$I$7)/$I$9</f>
        <v>1.5780404412865681</v>
      </c>
      <c r="I8" s="14" t="s">
        <v>484</v>
      </c>
      <c r="J8" s="45"/>
      <c r="K8" s="2" t="s">
        <v>567</v>
      </c>
      <c r="S8">
        <f>D8</f>
        <v>1.5780404412865681</v>
      </c>
      <c r="U8">
        <f>D8</f>
        <v>1.5780404412865681</v>
      </c>
      <c r="AF8" s="143"/>
      <c r="AG8" s="110" t="s">
        <v>230</v>
      </c>
      <c r="AK8" s="143">
        <v>0</v>
      </c>
      <c r="AL8" s="109" t="s">
        <v>230</v>
      </c>
      <c r="AM8" s="24">
        <v>1.547210347958252</v>
      </c>
      <c r="AN8" s="24">
        <v>0.13705571397215402</v>
      </c>
      <c r="AO8" s="24">
        <v>9.6913024750073948E-2</v>
      </c>
      <c r="AP8" s="24">
        <v>2</v>
      </c>
      <c r="AQ8" s="24">
        <v>1.5363603023118633</v>
      </c>
      <c r="AR8" s="24"/>
      <c r="AS8" s="24"/>
      <c r="AT8" s="24">
        <v>1</v>
      </c>
      <c r="AU8" s="24">
        <v>1.422793960507504</v>
      </c>
      <c r="AV8" s="24">
        <v>0.2056917328888036</v>
      </c>
      <c r="AW8" s="24">
        <v>0.11875617735343137</v>
      </c>
      <c r="AX8" s="24">
        <v>3</v>
      </c>
      <c r="AY8" s="24">
        <v>1.4779458021727276</v>
      </c>
      <c r="AZ8" s="24">
        <v>0.43425828756449913</v>
      </c>
      <c r="BA8" s="24">
        <v>0.2507191392231895</v>
      </c>
      <c r="BB8" s="24">
        <v>3</v>
      </c>
      <c r="BC8" s="24">
        <v>0.89195587956142719</v>
      </c>
      <c r="BD8" s="24">
        <v>0.26317898294195058</v>
      </c>
      <c r="BE8" s="24">
        <v>0.1519464566465871</v>
      </c>
      <c r="BF8" s="24">
        <v>3</v>
      </c>
      <c r="BG8" s="24">
        <v>0.79657942908997936</v>
      </c>
      <c r="BH8" s="24">
        <v>0.22328242138449414</v>
      </c>
      <c r="BI8" s="24">
        <v>0.12891216609164916</v>
      </c>
      <c r="BJ8" s="24">
        <v>3</v>
      </c>
      <c r="BK8" s="24">
        <v>0.81910327609029032</v>
      </c>
      <c r="BL8" s="24">
        <v>0.20281817512812603</v>
      </c>
      <c r="BM8" s="24">
        <v>0.11709712800677223</v>
      </c>
      <c r="BN8" s="24">
        <v>3</v>
      </c>
      <c r="BO8" s="24">
        <v>4.3124705894735476</v>
      </c>
      <c r="BP8" s="24">
        <v>2.0270655142480538</v>
      </c>
      <c r="BQ8" s="24">
        <v>1.170326820316121</v>
      </c>
      <c r="BR8" s="24">
        <v>3</v>
      </c>
      <c r="BS8" s="24">
        <v>9.7299669539426606E-2</v>
      </c>
      <c r="BT8" s="24">
        <v>6.3382062975979647E-2</v>
      </c>
      <c r="BU8" s="24">
        <v>4.4817886535908014E-2</v>
      </c>
      <c r="BV8" s="24">
        <v>2</v>
      </c>
      <c r="BW8" s="109" t="s">
        <v>230</v>
      </c>
    </row>
    <row r="9" spans="1:75">
      <c r="A9" s="36"/>
      <c r="B9" s="14">
        <v>3</v>
      </c>
      <c r="C9" s="43">
        <f>'2003'!N9</f>
        <v>1.1466666666666667</v>
      </c>
      <c r="D9" s="43">
        <f>(C9-$I$7)/$I$9</f>
        <v>-7.0323318919799593E-2</v>
      </c>
      <c r="I9" s="45">
        <f>STDEV(C7:C106,E7:E106,G7:G106)</f>
        <v>0.16177658906628786</v>
      </c>
      <c r="J9" s="14"/>
      <c r="S9">
        <f>D9</f>
        <v>-7.0323318919799593E-2</v>
      </c>
      <c r="U9">
        <f>D9</f>
        <v>-7.0323318919799593E-2</v>
      </c>
      <c r="AG9" s="110" t="s">
        <v>440</v>
      </c>
      <c r="AH9">
        <v>0.57449559961896768</v>
      </c>
      <c r="AI9">
        <v>1.0991942605550329</v>
      </c>
      <c r="AJ9">
        <v>0.38862385773989827</v>
      </c>
      <c r="AK9" s="143">
        <v>8</v>
      </c>
      <c r="AL9" s="109" t="s">
        <v>440</v>
      </c>
      <c r="AM9" s="24">
        <v>0.98719358778492994</v>
      </c>
      <c r="AN9" s="24">
        <v>9.5599048341075021E-2</v>
      </c>
      <c r="AO9" s="24">
        <v>2.8824197605672154E-2</v>
      </c>
      <c r="AP9" s="24">
        <v>11</v>
      </c>
      <c r="AQ9" s="24">
        <v>1.154943870185416</v>
      </c>
      <c r="AR9" s="24">
        <v>0.15668807829079981</v>
      </c>
      <c r="AS9" s="24">
        <v>4.9549120959371022E-2</v>
      </c>
      <c r="AT9" s="24">
        <v>10</v>
      </c>
      <c r="AU9" s="24">
        <v>1.1399637612226203</v>
      </c>
      <c r="AV9" s="24">
        <v>0.1444158256418579</v>
      </c>
      <c r="AW9" s="24">
        <v>4.3543009767584448E-2</v>
      </c>
      <c r="AX9" s="24">
        <v>11</v>
      </c>
      <c r="AY9" s="24">
        <v>0.73432077490379755</v>
      </c>
      <c r="AZ9" s="24">
        <v>0.28467392263943886</v>
      </c>
      <c r="BA9" s="24">
        <v>9.0021798599519892E-2</v>
      </c>
      <c r="BB9" s="24">
        <v>10</v>
      </c>
      <c r="BC9" s="24">
        <v>1.3441547253181887</v>
      </c>
      <c r="BD9" s="24">
        <v>0.18208987436458599</v>
      </c>
      <c r="BE9" s="24">
        <v>5.4902162853662374E-2</v>
      </c>
      <c r="BF9" s="24">
        <v>11</v>
      </c>
      <c r="BG9" s="24">
        <v>1.1978737481954125</v>
      </c>
      <c r="BH9" s="24">
        <v>0.12529634047127231</v>
      </c>
      <c r="BI9" s="24">
        <v>3.7778268086166571E-2</v>
      </c>
      <c r="BJ9" s="24">
        <v>11</v>
      </c>
      <c r="BK9" s="24">
        <v>1.0125106541291546</v>
      </c>
      <c r="BL9" s="24">
        <v>7.0048296499636384E-2</v>
      </c>
      <c r="BM9" s="24">
        <v>2.1120356062987219E-2</v>
      </c>
      <c r="BN9" s="24">
        <v>11</v>
      </c>
      <c r="BO9" s="24">
        <v>0.87524244793473127</v>
      </c>
      <c r="BP9" s="24">
        <v>0.19006346644609237</v>
      </c>
      <c r="BQ9" s="24">
        <v>5.7306291323271974E-2</v>
      </c>
      <c r="BR9" s="24">
        <v>11</v>
      </c>
      <c r="BS9" s="24">
        <v>0.265313675607176</v>
      </c>
      <c r="BT9" s="24">
        <v>0.31854976875871016</v>
      </c>
      <c r="BU9" s="24">
        <v>0.1300473985234023</v>
      </c>
      <c r="BV9" s="24">
        <v>6</v>
      </c>
      <c r="BW9" s="109" t="s">
        <v>440</v>
      </c>
    </row>
    <row r="10" spans="1:75">
      <c r="A10" s="36"/>
      <c r="B10" s="14">
        <v>3</v>
      </c>
      <c r="C10" s="43">
        <f>'2003'!N10</f>
        <v>1.2966666666666666</v>
      </c>
      <c r="D10" s="43">
        <f>(C10-$I$7)/$I$9</f>
        <v>0.85688129619628184</v>
      </c>
      <c r="I10" t="s">
        <v>153</v>
      </c>
      <c r="J10" s="45"/>
      <c r="S10">
        <f>D10</f>
        <v>0.85688129619628184</v>
      </c>
      <c r="U10">
        <f>D10</f>
        <v>0.85688129619628184</v>
      </c>
      <c r="AG10" s="110" t="s">
        <v>441</v>
      </c>
      <c r="AH10">
        <v>0.54053121343658916</v>
      </c>
      <c r="AI10">
        <v>0.87420065850488649</v>
      </c>
      <c r="AJ10">
        <v>0.21855016462622162</v>
      </c>
      <c r="AK10">
        <v>16</v>
      </c>
      <c r="AL10" s="13" t="s">
        <v>441</v>
      </c>
      <c r="AM10" s="24">
        <v>0.83444910330774813</v>
      </c>
      <c r="AN10" s="24">
        <v>0.20848152026228883</v>
      </c>
      <c r="AO10" s="24">
        <v>7.3709348364772512E-2</v>
      </c>
      <c r="AP10" s="24">
        <v>8</v>
      </c>
      <c r="AQ10" s="24">
        <v>1.1315261875912122</v>
      </c>
      <c r="AR10" s="24">
        <v>3.6701937547343383E-2</v>
      </c>
      <c r="AS10" s="24">
        <v>1.8350968773671691E-2</v>
      </c>
      <c r="AT10" s="24">
        <v>4</v>
      </c>
      <c r="AU10" s="24">
        <v>1.0693416174389063</v>
      </c>
      <c r="AV10" s="24">
        <v>0.10535970609012374</v>
      </c>
      <c r="AW10" s="24">
        <v>3.5119902030041249E-2</v>
      </c>
      <c r="AX10" s="24">
        <v>9</v>
      </c>
      <c r="AY10" s="24">
        <v>1.1677561008962667</v>
      </c>
      <c r="AZ10" s="24">
        <v>0.30572440770131554</v>
      </c>
      <c r="BA10" s="24">
        <v>0.10808990092992048</v>
      </c>
      <c r="BB10" s="24">
        <v>8</v>
      </c>
      <c r="BC10" s="24">
        <v>1.3055619338712856</v>
      </c>
      <c r="BD10" s="24">
        <v>0.39129981501615319</v>
      </c>
      <c r="BE10" s="24">
        <v>0.13043327167205107</v>
      </c>
      <c r="BF10" s="24">
        <v>9</v>
      </c>
      <c r="BG10" s="24">
        <v>1.0196129753987135</v>
      </c>
      <c r="BH10" s="24">
        <v>0.21519273277480128</v>
      </c>
      <c r="BI10" s="24">
        <v>7.1730910924933763E-2</v>
      </c>
      <c r="BJ10" s="24">
        <v>9</v>
      </c>
      <c r="BK10" s="24">
        <v>1.1106084068206323</v>
      </c>
      <c r="BL10" s="24">
        <v>0.11341180671718545</v>
      </c>
      <c r="BM10" s="24">
        <v>3.7803935572395149E-2</v>
      </c>
      <c r="BN10" s="24">
        <v>9</v>
      </c>
      <c r="BO10" s="24">
        <v>0.36148271384408492</v>
      </c>
      <c r="BP10" s="24">
        <v>9.077854481980599E-2</v>
      </c>
      <c r="BQ10" s="24">
        <v>3.0259514939935329E-2</v>
      </c>
      <c r="BR10" s="24">
        <v>9</v>
      </c>
      <c r="BS10" s="24">
        <v>0.24418585459812445</v>
      </c>
      <c r="BT10" s="24">
        <v>0.24496927116963069</v>
      </c>
      <c r="BU10" s="24">
        <v>0.10000828617118022</v>
      </c>
      <c r="BV10" s="24">
        <v>6</v>
      </c>
      <c r="BW10" s="13" t="s">
        <v>441</v>
      </c>
    </row>
    <row r="11" spans="1:75">
      <c r="A11" s="36" t="s">
        <v>522</v>
      </c>
      <c r="B11" s="14">
        <v>2</v>
      </c>
      <c r="E11" s="43">
        <f>'2003'!N23</f>
        <v>1.1833333333333333</v>
      </c>
      <c r="F11" s="43">
        <f>(E11-$I$7)/$I$9</f>
        <v>0.15632669810857577</v>
      </c>
      <c r="I11" s="45">
        <f>COUNT(C7:C106,E7:E106,G7:G106)</f>
        <v>100</v>
      </c>
      <c r="K11" s="2" t="s">
        <v>522</v>
      </c>
      <c r="Q11" s="43">
        <f>F11</f>
        <v>0.15632669810857577</v>
      </c>
      <c r="S11">
        <f>F11</f>
        <v>0.15632669810857577</v>
      </c>
      <c r="T11">
        <f>F11</f>
        <v>0.15632669810857577</v>
      </c>
      <c r="AG11" s="110" t="s">
        <v>443</v>
      </c>
      <c r="AH11">
        <v>0.74873655281910856</v>
      </c>
      <c r="AI11">
        <v>0.86751647557938827</v>
      </c>
      <c r="AJ11">
        <v>0.22399179083196827</v>
      </c>
      <c r="AK11">
        <v>15</v>
      </c>
      <c r="AL11" s="13" t="s">
        <v>443</v>
      </c>
      <c r="AM11" s="24">
        <v>1.0924586145291246</v>
      </c>
      <c r="AN11" s="24">
        <v>7.1550422622938828E-2</v>
      </c>
      <c r="AO11" s="24">
        <v>3.5775211311469414E-2</v>
      </c>
      <c r="AP11" s="24">
        <v>4</v>
      </c>
      <c r="AQ11" s="24">
        <v>1.3826346851797948</v>
      </c>
      <c r="AR11" s="24">
        <v>0.13701063975995179</v>
      </c>
      <c r="AS11" s="24">
        <v>7.9103129747251005E-2</v>
      </c>
      <c r="AT11" s="24">
        <v>3</v>
      </c>
      <c r="AU11" s="24">
        <v>1.3034244608017331</v>
      </c>
      <c r="AV11" s="24">
        <v>0.16566947021261871</v>
      </c>
      <c r="AW11" s="24">
        <v>8.2834735106309357E-2</v>
      </c>
      <c r="AX11" s="24">
        <v>4</v>
      </c>
      <c r="AY11" s="24">
        <v>1.3216998337179862</v>
      </c>
      <c r="AZ11" s="24">
        <v>0.13356480589039604</v>
      </c>
      <c r="BA11" s="24">
        <v>7.7113676635080272E-2</v>
      </c>
      <c r="BB11" s="24">
        <v>3</v>
      </c>
      <c r="BC11" s="24">
        <v>1.2905730563470994</v>
      </c>
      <c r="BD11" s="24">
        <v>0.11529762971173547</v>
      </c>
      <c r="BE11" s="24">
        <v>5.7648814855867737E-2</v>
      </c>
      <c r="BF11" s="24">
        <v>4</v>
      </c>
      <c r="BG11" s="24">
        <v>1.4652894866441797</v>
      </c>
      <c r="BH11" s="24">
        <v>0.1783954247239381</v>
      </c>
      <c r="BI11" s="24">
        <v>8.919771236196905E-2</v>
      </c>
      <c r="BJ11" s="24">
        <v>4</v>
      </c>
      <c r="BK11" s="24">
        <v>1.0100535305175513</v>
      </c>
      <c r="BL11" s="24">
        <v>0.10465428446680122</v>
      </c>
      <c r="BM11" s="24">
        <v>5.2327142233400611E-2</v>
      </c>
      <c r="BN11" s="24">
        <v>4</v>
      </c>
      <c r="BO11" s="24">
        <v>0.41400799555108536</v>
      </c>
      <c r="BP11" s="24">
        <v>8.4123385411583138E-2</v>
      </c>
      <c r="BQ11" s="24">
        <v>4.2061692705791569E-2</v>
      </c>
      <c r="BR11" s="24">
        <v>4</v>
      </c>
      <c r="BS11" s="24">
        <v>7.3721875919165764E-2</v>
      </c>
      <c r="BT11" s="24">
        <v>7.0755251681059284E-2</v>
      </c>
      <c r="BU11" s="24">
        <v>3.5377625840529642E-2</v>
      </c>
      <c r="BV11" s="24">
        <v>4</v>
      </c>
      <c r="BW11" s="13" t="s">
        <v>443</v>
      </c>
    </row>
    <row r="12" spans="1:75">
      <c r="A12" s="36"/>
      <c r="B12" s="14">
        <v>2</v>
      </c>
      <c r="E12" s="43">
        <f>'2003'!N24</f>
        <v>1.4733333333333334</v>
      </c>
      <c r="F12" s="43">
        <f>(E12-$I$7)/$I$9</f>
        <v>1.9489222873330012</v>
      </c>
      <c r="Q12" s="43">
        <f>F12</f>
        <v>1.9489222873330012</v>
      </c>
      <c r="S12">
        <f>F12</f>
        <v>1.9489222873330012</v>
      </c>
      <c r="T12">
        <f>F12</f>
        <v>1.9489222873330012</v>
      </c>
      <c r="AG12" s="110" t="s">
        <v>442</v>
      </c>
      <c r="AH12">
        <v>0.5636489085478209</v>
      </c>
      <c r="AI12">
        <v>1.0606080062780594</v>
      </c>
      <c r="AJ12">
        <v>0.33539370044488315</v>
      </c>
      <c r="AK12">
        <v>10</v>
      </c>
      <c r="AL12" s="109" t="s">
        <v>442</v>
      </c>
      <c r="AM12" s="24">
        <v>0.87880237890633828</v>
      </c>
      <c r="AN12" s="24">
        <v>7.3455781438446485E-2</v>
      </c>
      <c r="AO12" s="24">
        <v>2.998819719693294E-2</v>
      </c>
      <c r="AP12" s="24">
        <v>6</v>
      </c>
      <c r="AQ12" s="24">
        <v>1.0116512846849903</v>
      </c>
      <c r="AR12" s="24">
        <v>0.15330021727970614</v>
      </c>
      <c r="AS12" s="24">
        <v>0.10839962319585135</v>
      </c>
      <c r="AT12" s="24">
        <v>2</v>
      </c>
      <c r="AU12" s="24">
        <v>1.049484389584556</v>
      </c>
      <c r="AV12" s="24">
        <v>0.1491982390876142</v>
      </c>
      <c r="AW12" s="24">
        <v>6.0909926047737206E-2</v>
      </c>
      <c r="AX12" s="24">
        <v>6</v>
      </c>
      <c r="AY12" s="24">
        <v>1.470069753523368</v>
      </c>
      <c r="AZ12" s="24">
        <v>0.30483257265948338</v>
      </c>
      <c r="BA12" s="24">
        <v>0.12444737666593542</v>
      </c>
      <c r="BB12" s="24">
        <v>6</v>
      </c>
      <c r="BC12" s="24">
        <v>1.326975573317229</v>
      </c>
      <c r="BD12" s="24">
        <v>0.22527865550921247</v>
      </c>
      <c r="BE12" s="24">
        <v>9.1969625989633513E-2</v>
      </c>
      <c r="BF12" s="24">
        <v>6</v>
      </c>
      <c r="BG12" s="24">
        <v>1.3782493228457902</v>
      </c>
      <c r="BH12" s="24">
        <v>0.17006683821415061</v>
      </c>
      <c r="BI12" s="24">
        <v>6.9429495965521365E-2</v>
      </c>
      <c r="BJ12" s="24">
        <v>6</v>
      </c>
      <c r="BK12" s="24">
        <v>1.0223784792009647</v>
      </c>
      <c r="BL12" s="24">
        <v>9.9025906125703542E-2</v>
      </c>
      <c r="BM12" s="24">
        <v>4.0427156887453457E-2</v>
      </c>
      <c r="BN12" s="24">
        <v>6</v>
      </c>
      <c r="BO12" s="24">
        <v>0.2486364820503606</v>
      </c>
      <c r="BP12" s="24">
        <v>0.14214915153613358</v>
      </c>
      <c r="BQ12" s="24">
        <v>7.1074575768066792E-2</v>
      </c>
      <c r="BR12" s="24">
        <v>4</v>
      </c>
      <c r="BS12" s="24">
        <v>8.0242344409014218E-2</v>
      </c>
      <c r="BT12" s="24">
        <v>5.6680620237113691E-2</v>
      </c>
      <c r="BU12" s="24">
        <v>2.3139766314233104E-2</v>
      </c>
      <c r="BV12" s="24">
        <v>6</v>
      </c>
      <c r="BW12" s="109" t="s">
        <v>442</v>
      </c>
    </row>
    <row r="13" spans="1:75">
      <c r="A13" s="36"/>
      <c r="B13" s="14">
        <v>2</v>
      </c>
      <c r="E13" s="43">
        <f>'2003'!N25</f>
        <v>1.3466666666666667</v>
      </c>
      <c r="F13" s="43">
        <f>(E13-$I$7)/$I$9</f>
        <v>1.1659495012349761</v>
      </c>
      <c r="Q13" s="43">
        <f>F13</f>
        <v>1.1659495012349761</v>
      </c>
      <c r="S13">
        <f>F13</f>
        <v>1.1659495012349761</v>
      </c>
      <c r="T13">
        <f>F13</f>
        <v>1.1659495012349761</v>
      </c>
      <c r="AE13" s="24"/>
      <c r="AG13" s="109" t="s">
        <v>231</v>
      </c>
      <c r="AL13" s="109" t="s">
        <v>231</v>
      </c>
      <c r="AM13" s="24">
        <v>1.0736150754324012</v>
      </c>
      <c r="AN13" s="24">
        <v>8.6482874162606929E-2</v>
      </c>
      <c r="AO13" s="24">
        <v>3.8676317103429857E-2</v>
      </c>
      <c r="AP13" s="24">
        <v>5</v>
      </c>
      <c r="AQ13" s="24">
        <v>1.3385503593963719</v>
      </c>
      <c r="AR13" s="24">
        <v>7.2283635907654686E-2</v>
      </c>
      <c r="AS13" s="24">
        <v>4.1732976649289336E-2</v>
      </c>
      <c r="AT13" s="24">
        <v>3</v>
      </c>
      <c r="AU13" s="24">
        <v>1.1953023748358382</v>
      </c>
      <c r="AV13" s="24">
        <v>9.7980560569025599E-2</v>
      </c>
      <c r="AW13" s="24">
        <v>4.3818238781175342E-2</v>
      </c>
      <c r="AX13" s="24">
        <v>5</v>
      </c>
      <c r="AY13" s="24">
        <v>1.2730786247885926</v>
      </c>
      <c r="AZ13" s="24">
        <v>0.35190601267098676</v>
      </c>
      <c r="BA13" s="24">
        <v>0.15737715320464574</v>
      </c>
      <c r="BB13" s="24">
        <v>5</v>
      </c>
      <c r="BC13" s="24">
        <v>1.2682996776305973</v>
      </c>
      <c r="BD13" s="24">
        <v>0.17404970797313671</v>
      </c>
      <c r="BE13" s="24">
        <v>7.783739569838416E-2</v>
      </c>
      <c r="BF13" s="24">
        <v>5</v>
      </c>
      <c r="BG13" s="24">
        <v>1.6759596630261435</v>
      </c>
      <c r="BH13" s="24">
        <v>0.14512083824906138</v>
      </c>
      <c r="BI13" s="24">
        <v>6.4900011855330564E-2</v>
      </c>
      <c r="BJ13" s="24">
        <v>5</v>
      </c>
      <c r="BK13" s="24">
        <v>0.95977349074886287</v>
      </c>
      <c r="BL13" s="24">
        <v>7.7044602568618573E-2</v>
      </c>
      <c r="BM13" s="24">
        <v>3.4455393728577206E-2</v>
      </c>
      <c r="BN13" s="24">
        <v>5</v>
      </c>
      <c r="BO13" s="24">
        <v>0.30189499949312154</v>
      </c>
      <c r="BP13" s="24">
        <v>8.9059481860520109E-2</v>
      </c>
      <c r="BQ13" s="24">
        <v>3.982861109620648E-2</v>
      </c>
      <c r="BR13" s="24">
        <v>5</v>
      </c>
      <c r="BS13" s="24">
        <v>8.4423635595955934E-2</v>
      </c>
      <c r="BT13" s="24">
        <v>9.4807993824151116E-3</v>
      </c>
      <c r="BU13" s="24">
        <v>6.7039375343749567E-3</v>
      </c>
      <c r="BV13" s="24">
        <v>2</v>
      </c>
      <c r="BW13" s="109" t="s">
        <v>231</v>
      </c>
    </row>
    <row r="14" spans="1:75">
      <c r="A14" s="36" t="s">
        <v>358</v>
      </c>
      <c r="B14" s="14">
        <v>1</v>
      </c>
      <c r="G14" s="43">
        <f>'2003'!N35</f>
        <v>1.0466666666666666</v>
      </c>
      <c r="H14" s="43">
        <f>(G14-$I$7)/$I$9</f>
        <v>-0.6884597289971881</v>
      </c>
      <c r="I14" t="s">
        <v>482</v>
      </c>
      <c r="K14" s="2" t="s">
        <v>358</v>
      </c>
      <c r="L14" s="43">
        <f>H14</f>
        <v>-0.6884597289971881</v>
      </c>
      <c r="N14" s="43">
        <f>H14</f>
        <v>-0.6884597289971881</v>
      </c>
      <c r="O14" s="43"/>
      <c r="P14" s="43"/>
      <c r="R14" s="43"/>
      <c r="AB14" s="36"/>
      <c r="AC14" s="14"/>
      <c r="AD14" s="14"/>
      <c r="AE14" s="24"/>
    </row>
    <row r="15" spans="1:75">
      <c r="A15" s="36"/>
      <c r="B15" s="14">
        <v>1</v>
      </c>
      <c r="G15" s="43">
        <f>'2003'!N36</f>
        <v>1.05</v>
      </c>
      <c r="H15" s="43">
        <f>(G15-$I$7)/$I$9</f>
        <v>-0.66785518199460803</v>
      </c>
      <c r="L15" s="43">
        <f>H15</f>
        <v>-0.66785518199460803</v>
      </c>
      <c r="N15" s="43">
        <f>H15</f>
        <v>-0.66785518199460803</v>
      </c>
      <c r="O15" s="43"/>
      <c r="P15" s="43"/>
      <c r="R15" s="43"/>
      <c r="AB15" s="36"/>
      <c r="AC15" s="14"/>
      <c r="AD15" s="14"/>
      <c r="AE15" s="24"/>
    </row>
    <row r="16" spans="1:75">
      <c r="A16" s="36"/>
      <c r="B16" s="14">
        <v>1</v>
      </c>
      <c r="G16" s="43">
        <f>'2003'!N37</f>
        <v>1.04</v>
      </c>
      <c r="H16" s="43">
        <f>(G16-$I$7)/$I$9</f>
        <v>-0.72966882300234692</v>
      </c>
      <c r="L16" s="43">
        <f>H16</f>
        <v>-0.72966882300234692</v>
      </c>
      <c r="N16" s="43">
        <f>H16</f>
        <v>-0.72966882300234692</v>
      </c>
      <c r="O16" s="43"/>
      <c r="P16" s="43"/>
      <c r="R16" s="43"/>
      <c r="AB16" s="36"/>
      <c r="AC16" s="14"/>
      <c r="AD16" s="14"/>
      <c r="AE16" s="24"/>
    </row>
    <row r="17" spans="1:31">
      <c r="A17" s="36" t="s">
        <v>363</v>
      </c>
      <c r="B17" s="14">
        <v>2</v>
      </c>
      <c r="E17" s="43">
        <f>'2003'!N38</f>
        <v>1.0999999999999999</v>
      </c>
      <c r="F17" s="43">
        <f t="shared" ref="F17:F25" si="4">(E17-$I$7)/$I$9</f>
        <v>-0.35878697695591516</v>
      </c>
      <c r="K17" s="2" t="s">
        <v>363</v>
      </c>
      <c r="S17">
        <f t="shared" ref="S17:S25" si="5">F17</f>
        <v>-0.35878697695591516</v>
      </c>
      <c r="T17">
        <f t="shared" ref="T17:T25" si="6">F17</f>
        <v>-0.35878697695591516</v>
      </c>
      <c r="AB17" s="36"/>
      <c r="AC17" s="14"/>
      <c r="AD17" s="14"/>
      <c r="AE17" s="24"/>
    </row>
    <row r="18" spans="1:31">
      <c r="A18" s="36"/>
      <c r="B18" s="14">
        <v>2</v>
      </c>
      <c r="E18" s="43">
        <f>'2003'!N39</f>
        <v>1.1666666666666667</v>
      </c>
      <c r="F18" s="43">
        <f t="shared" si="4"/>
        <v>5.3303963095678121E-2</v>
      </c>
      <c r="S18">
        <f t="shared" si="5"/>
        <v>5.3303963095678121E-2</v>
      </c>
      <c r="T18">
        <f t="shared" si="6"/>
        <v>5.3303963095678121E-2</v>
      </c>
      <c r="AB18" s="36"/>
      <c r="AC18" s="14"/>
      <c r="AD18" s="14"/>
      <c r="AE18" s="24"/>
    </row>
    <row r="19" spans="1:31">
      <c r="A19" s="36"/>
      <c r="B19" s="14">
        <v>2</v>
      </c>
      <c r="E19" s="43">
        <f>'2003'!N40</f>
        <v>1.26</v>
      </c>
      <c r="F19" s="43">
        <f t="shared" si="4"/>
        <v>0.63023127916790656</v>
      </c>
      <c r="S19">
        <f t="shared" si="5"/>
        <v>0.63023127916790656</v>
      </c>
      <c r="T19">
        <f t="shared" si="6"/>
        <v>0.63023127916790656</v>
      </c>
      <c r="AB19" s="36"/>
      <c r="AC19" s="14"/>
      <c r="AD19" s="14"/>
      <c r="AE19" s="24"/>
    </row>
    <row r="20" spans="1:31">
      <c r="A20" s="36" t="s">
        <v>592</v>
      </c>
      <c r="B20" s="14">
        <v>2</v>
      </c>
      <c r="E20" s="43">
        <f>'2003'!N51</f>
        <v>1.1500000000000001</v>
      </c>
      <c r="F20" s="43">
        <f t="shared" si="4"/>
        <v>-4.9718771917219511E-2</v>
      </c>
      <c r="K20" s="2" t="s">
        <v>592</v>
      </c>
      <c r="S20">
        <f t="shared" si="5"/>
        <v>-4.9718771917219511E-2</v>
      </c>
      <c r="T20">
        <f t="shared" si="6"/>
        <v>-4.9718771917219511E-2</v>
      </c>
      <c r="AB20" s="36"/>
      <c r="AC20" s="14"/>
      <c r="AD20" s="14"/>
      <c r="AE20" s="24"/>
    </row>
    <row r="21" spans="1:31">
      <c r="A21" s="36"/>
      <c r="B21" s="14">
        <v>2</v>
      </c>
      <c r="E21" s="43">
        <f>'2003'!N52</f>
        <v>1.0999999999999999</v>
      </c>
      <c r="F21" s="43">
        <f t="shared" si="4"/>
        <v>-0.35878697695591516</v>
      </c>
      <c r="S21">
        <f t="shared" si="5"/>
        <v>-0.35878697695591516</v>
      </c>
      <c r="T21">
        <f t="shared" si="6"/>
        <v>-0.35878697695591516</v>
      </c>
      <c r="AB21" s="36"/>
      <c r="AC21" s="14"/>
      <c r="AD21" s="14"/>
      <c r="AE21" s="24"/>
    </row>
    <row r="22" spans="1:31">
      <c r="A22" s="36"/>
      <c r="B22" s="14">
        <v>2</v>
      </c>
      <c r="E22" s="43">
        <f>'2003'!N53</f>
        <v>1.1166666666666667</v>
      </c>
      <c r="F22" s="43">
        <f t="shared" si="4"/>
        <v>-0.25576424194301617</v>
      </c>
      <c r="S22">
        <f t="shared" si="5"/>
        <v>-0.25576424194301617</v>
      </c>
      <c r="T22">
        <f t="shared" si="6"/>
        <v>-0.25576424194301617</v>
      </c>
      <c r="AB22" s="36"/>
      <c r="AC22" s="14"/>
      <c r="AD22" s="14"/>
      <c r="AE22" s="24"/>
    </row>
    <row r="23" spans="1:31">
      <c r="A23" s="36" t="s">
        <v>601</v>
      </c>
      <c r="B23" s="14">
        <v>2</v>
      </c>
      <c r="E23" s="43">
        <f>'2003'!N72</f>
        <v>1.1333333333333333</v>
      </c>
      <c r="F23" s="43">
        <f t="shared" si="4"/>
        <v>-0.15274150693011851</v>
      </c>
      <c r="K23" s="2" t="s">
        <v>601</v>
      </c>
      <c r="S23">
        <f t="shared" si="5"/>
        <v>-0.15274150693011851</v>
      </c>
      <c r="T23">
        <f t="shared" si="6"/>
        <v>-0.15274150693011851</v>
      </c>
      <c r="AB23" s="36"/>
      <c r="AC23" s="14"/>
      <c r="AD23" s="14"/>
      <c r="AE23" s="24"/>
    </row>
    <row r="24" spans="1:31">
      <c r="A24" s="36"/>
      <c r="B24" s="14">
        <v>2</v>
      </c>
      <c r="E24" s="43">
        <f>'2003'!N73</f>
        <v>1.1166666666666667</v>
      </c>
      <c r="F24" s="43">
        <f t="shared" si="4"/>
        <v>-0.25576424194301617</v>
      </c>
      <c r="S24">
        <f t="shared" si="5"/>
        <v>-0.25576424194301617</v>
      </c>
      <c r="T24">
        <f t="shared" si="6"/>
        <v>-0.25576424194301617</v>
      </c>
      <c r="AB24" s="36"/>
      <c r="AC24" s="14"/>
      <c r="AD24" s="14"/>
      <c r="AE24" s="24"/>
    </row>
    <row r="25" spans="1:31">
      <c r="A25" s="36"/>
      <c r="B25" s="14">
        <v>2</v>
      </c>
      <c r="E25" s="43">
        <f>'2003'!N74</f>
        <v>1.25</v>
      </c>
      <c r="F25" s="43">
        <f t="shared" si="4"/>
        <v>0.56841763816016766</v>
      </c>
      <c r="S25">
        <f t="shared" si="5"/>
        <v>0.56841763816016766</v>
      </c>
      <c r="T25">
        <f t="shared" si="6"/>
        <v>0.56841763816016766</v>
      </c>
      <c r="AB25" s="36"/>
      <c r="AC25" s="14"/>
      <c r="AD25" s="14"/>
      <c r="AE25" s="24"/>
    </row>
    <row r="26" spans="1:31">
      <c r="A26" s="36" t="s">
        <v>444</v>
      </c>
      <c r="B26" s="14">
        <v>1</v>
      </c>
      <c r="G26" s="43">
        <f>'2003'!N89</f>
        <v>1</v>
      </c>
      <c r="H26" s="43">
        <f>(G26-$I$7)/$I$9</f>
        <v>-0.97692338703330239</v>
      </c>
      <c r="K26" s="2" t="s">
        <v>444</v>
      </c>
      <c r="L26" s="43">
        <f>H26</f>
        <v>-0.97692338703330239</v>
      </c>
      <c r="N26" s="43">
        <f>H26</f>
        <v>-0.97692338703330239</v>
      </c>
      <c r="O26" s="43"/>
      <c r="P26" s="43"/>
      <c r="AB26" s="36"/>
      <c r="AC26" s="14"/>
      <c r="AD26" s="14"/>
      <c r="AE26" s="24"/>
    </row>
    <row r="27" spans="1:31">
      <c r="A27" s="36"/>
      <c r="B27" s="14">
        <v>1</v>
      </c>
      <c r="D27" s="45"/>
      <c r="G27" s="43">
        <f>'2003'!N90</f>
        <v>1.0033333333333332</v>
      </c>
      <c r="H27" s="43">
        <f>(G27-$I$7)/$I$9</f>
        <v>-0.95631884003072365</v>
      </c>
      <c r="L27" s="43">
        <f>H27</f>
        <v>-0.95631884003072365</v>
      </c>
      <c r="N27" s="43">
        <f>H27</f>
        <v>-0.95631884003072365</v>
      </c>
      <c r="O27" s="43"/>
      <c r="P27" s="43"/>
      <c r="AB27" s="36"/>
      <c r="AC27" s="14"/>
      <c r="AD27" s="14"/>
      <c r="AE27" s="24"/>
    </row>
    <row r="28" spans="1:31">
      <c r="A28" s="36"/>
      <c r="B28" s="14">
        <v>1</v>
      </c>
      <c r="G28" s="43">
        <f>'2003'!N91</f>
        <v>1</v>
      </c>
      <c r="H28" s="43">
        <f>(G28-$I$7)/$I$9</f>
        <v>-0.97692338703330239</v>
      </c>
      <c r="L28" s="43">
        <f>H28</f>
        <v>-0.97692338703330239</v>
      </c>
      <c r="N28" s="43">
        <f>H28</f>
        <v>-0.97692338703330239</v>
      </c>
      <c r="O28" s="43"/>
      <c r="P28" s="43"/>
      <c r="AB28" s="36"/>
      <c r="AC28" s="14"/>
      <c r="AD28" s="14"/>
      <c r="AE28" s="24"/>
    </row>
    <row r="29" spans="1:31">
      <c r="A29" s="36" t="s">
        <v>447</v>
      </c>
      <c r="B29" s="14">
        <v>3</v>
      </c>
      <c r="C29" s="43">
        <f>'2003'!N95</f>
        <v>1.4000000000000001</v>
      </c>
      <c r="D29" s="43">
        <f t="shared" ref="D29:D40" si="7">(C29-$I$7)/$I$9</f>
        <v>1.4956222532762504</v>
      </c>
      <c r="K29" s="2" t="s">
        <v>447</v>
      </c>
      <c r="R29">
        <f t="shared" ref="R29:R40" si="8">D29</f>
        <v>1.4956222532762504</v>
      </c>
      <c r="S29">
        <f>D29</f>
        <v>1.4956222532762504</v>
      </c>
      <c r="T29">
        <f t="shared" ref="T29:T34" si="9">D29</f>
        <v>1.4956222532762504</v>
      </c>
      <c r="U29">
        <f t="shared" ref="U29:U40" si="10">D29</f>
        <v>1.4956222532762504</v>
      </c>
      <c r="AB29" s="36"/>
      <c r="AC29" s="14"/>
      <c r="AD29" s="14"/>
      <c r="AE29" s="24"/>
    </row>
    <row r="30" spans="1:31">
      <c r="A30" s="36"/>
      <c r="B30" s="14">
        <v>3</v>
      </c>
      <c r="C30" s="43">
        <f>'2003'!N96</f>
        <v>1.5</v>
      </c>
      <c r="D30" s="43">
        <f t="shared" si="7"/>
        <v>2.1137586633536376</v>
      </c>
      <c r="R30">
        <f t="shared" si="8"/>
        <v>2.1137586633536376</v>
      </c>
      <c r="S30">
        <f>D30</f>
        <v>2.1137586633536376</v>
      </c>
      <c r="T30">
        <f t="shared" si="9"/>
        <v>2.1137586633536376</v>
      </c>
      <c r="U30">
        <f t="shared" si="10"/>
        <v>2.1137586633536376</v>
      </c>
      <c r="AB30" s="36"/>
      <c r="AC30" s="14"/>
      <c r="AD30" s="14"/>
      <c r="AE30" s="24"/>
    </row>
    <row r="31" spans="1:31">
      <c r="A31" s="36"/>
      <c r="B31" s="14">
        <v>3</v>
      </c>
      <c r="C31" s="43">
        <f>'2003'!N97</f>
        <v>1.4000000000000001</v>
      </c>
      <c r="D31" s="43">
        <f t="shared" si="7"/>
        <v>1.4956222532762504</v>
      </c>
      <c r="R31">
        <f t="shared" si="8"/>
        <v>1.4956222532762504</v>
      </c>
      <c r="S31">
        <f>D31</f>
        <v>1.4956222532762504</v>
      </c>
      <c r="T31">
        <f t="shared" si="9"/>
        <v>1.4956222532762504</v>
      </c>
      <c r="U31">
        <f t="shared" si="10"/>
        <v>1.4956222532762504</v>
      </c>
      <c r="AB31" s="36"/>
      <c r="AC31" s="14"/>
      <c r="AD31" s="14"/>
      <c r="AE31" s="24"/>
    </row>
    <row r="32" spans="1:31">
      <c r="A32" s="36" t="s">
        <v>261</v>
      </c>
      <c r="B32" s="14">
        <v>3</v>
      </c>
      <c r="C32" s="45">
        <f>'2003'!N113</f>
        <v>1.0333333333333334</v>
      </c>
      <c r="D32" s="43">
        <f t="shared" si="7"/>
        <v>-0.77087791700750574</v>
      </c>
      <c r="K32" s="2" t="s">
        <v>261</v>
      </c>
      <c r="R32">
        <f t="shared" si="8"/>
        <v>-0.77087791700750574</v>
      </c>
      <c r="T32">
        <f t="shared" si="9"/>
        <v>-0.77087791700750574</v>
      </c>
      <c r="U32">
        <f t="shared" si="10"/>
        <v>-0.77087791700750574</v>
      </c>
      <c r="AB32" s="36"/>
      <c r="AC32" s="14"/>
      <c r="AD32" s="14"/>
      <c r="AE32" s="24"/>
    </row>
    <row r="33" spans="1:31">
      <c r="A33" s="36"/>
      <c r="B33" s="14">
        <v>3</v>
      </c>
      <c r="C33" s="45">
        <f>'2003'!N114</f>
        <v>1.2666666666666666</v>
      </c>
      <c r="D33" s="43">
        <f t="shared" si="7"/>
        <v>0.67144037317306526</v>
      </c>
      <c r="R33">
        <f t="shared" si="8"/>
        <v>0.67144037317306526</v>
      </c>
      <c r="T33">
        <f t="shared" si="9"/>
        <v>0.67144037317306526</v>
      </c>
      <c r="U33">
        <f t="shared" si="10"/>
        <v>0.67144037317306526</v>
      </c>
      <c r="AB33" s="36"/>
      <c r="AC33" s="14"/>
      <c r="AD33" s="14"/>
    </row>
    <row r="34" spans="1:31">
      <c r="A34" s="36"/>
      <c r="B34" s="14">
        <v>3</v>
      </c>
      <c r="C34" s="45">
        <f>'2003'!N115</f>
        <v>1.5999999999999999</v>
      </c>
      <c r="D34" s="43">
        <f t="shared" si="7"/>
        <v>2.731895073431025</v>
      </c>
      <c r="R34">
        <f t="shared" si="8"/>
        <v>2.731895073431025</v>
      </c>
      <c r="T34">
        <f t="shared" si="9"/>
        <v>2.731895073431025</v>
      </c>
      <c r="U34">
        <f t="shared" si="10"/>
        <v>2.731895073431025</v>
      </c>
      <c r="AB34" s="36"/>
      <c r="AC34" s="14"/>
      <c r="AD34" s="14"/>
    </row>
    <row r="35" spans="1:31">
      <c r="A35" s="36" t="s">
        <v>463</v>
      </c>
      <c r="B35" s="14">
        <v>3</v>
      </c>
      <c r="C35" s="45">
        <f>'2003'!N129</f>
        <v>1.1666666666666667</v>
      </c>
      <c r="D35" s="43">
        <f t="shared" si="7"/>
        <v>5.3303963095678121E-2</v>
      </c>
      <c r="K35" s="2" t="s">
        <v>463</v>
      </c>
      <c r="R35">
        <f t="shared" si="8"/>
        <v>5.3303963095678121E-2</v>
      </c>
      <c r="U35">
        <f t="shared" si="10"/>
        <v>5.3303963095678121E-2</v>
      </c>
      <c r="AB35" s="36"/>
      <c r="AC35" s="14"/>
      <c r="AD35" s="14"/>
    </row>
    <row r="36" spans="1:31">
      <c r="A36" s="36"/>
      <c r="B36" s="14">
        <v>3</v>
      </c>
      <c r="C36" s="45">
        <f>'2003'!N130</f>
        <v>1.0999999999999999</v>
      </c>
      <c r="D36" s="43">
        <f t="shared" si="7"/>
        <v>-0.35878697695591516</v>
      </c>
      <c r="R36">
        <f t="shared" si="8"/>
        <v>-0.35878697695591516</v>
      </c>
      <c r="U36">
        <f t="shared" si="10"/>
        <v>-0.35878697695591516</v>
      </c>
      <c r="AB36" s="36"/>
      <c r="AC36" s="14"/>
      <c r="AD36" s="14"/>
    </row>
    <row r="37" spans="1:31">
      <c r="A37" s="36"/>
      <c r="B37" s="14">
        <v>3</v>
      </c>
      <c r="C37" s="45">
        <f>'2003'!N131</f>
        <v>1.25</v>
      </c>
      <c r="D37" s="43">
        <f t="shared" si="7"/>
        <v>0.56841763816016766</v>
      </c>
      <c r="R37">
        <f t="shared" si="8"/>
        <v>0.56841763816016766</v>
      </c>
      <c r="U37">
        <f t="shared" si="10"/>
        <v>0.56841763816016766</v>
      </c>
      <c r="AB37" s="36"/>
      <c r="AC37" s="14"/>
      <c r="AD37" s="14"/>
    </row>
    <row r="38" spans="1:31">
      <c r="A38" s="36" t="s">
        <v>412</v>
      </c>
      <c r="B38" s="14">
        <v>3</v>
      </c>
      <c r="C38" s="45">
        <f>'2003'!N146</f>
        <v>1.5333333333333332</v>
      </c>
      <c r="D38" s="43">
        <f t="shared" si="7"/>
        <v>2.3198041333794328</v>
      </c>
      <c r="K38" s="36" t="s">
        <v>412</v>
      </c>
      <c r="L38" s="45"/>
      <c r="M38" s="45"/>
      <c r="R38">
        <f t="shared" si="8"/>
        <v>2.3198041333794328</v>
      </c>
      <c r="S38">
        <f>D38</f>
        <v>2.3198041333794328</v>
      </c>
      <c r="T38">
        <f>D38</f>
        <v>2.3198041333794328</v>
      </c>
      <c r="U38">
        <f t="shared" si="10"/>
        <v>2.3198041333794328</v>
      </c>
      <c r="AB38" s="36"/>
      <c r="AC38" s="14"/>
      <c r="AD38" s="14"/>
    </row>
    <row r="39" spans="1:31">
      <c r="A39" s="36"/>
      <c r="B39" s="14">
        <v>3</v>
      </c>
      <c r="C39" s="45">
        <f>'2003'!N147</f>
        <v>1.2333333333333334</v>
      </c>
      <c r="D39" s="43">
        <f t="shared" si="7"/>
        <v>0.46539490314727006</v>
      </c>
      <c r="R39">
        <f t="shared" si="8"/>
        <v>0.46539490314727006</v>
      </c>
      <c r="S39">
        <f>D39</f>
        <v>0.46539490314727006</v>
      </c>
      <c r="T39">
        <f>D39</f>
        <v>0.46539490314727006</v>
      </c>
      <c r="U39">
        <f t="shared" si="10"/>
        <v>0.46539490314727006</v>
      </c>
      <c r="AB39" s="36"/>
      <c r="AC39" s="14"/>
      <c r="AD39" s="14"/>
    </row>
    <row r="40" spans="1:31">
      <c r="A40" s="36"/>
      <c r="B40" s="14">
        <v>3</v>
      </c>
      <c r="C40" s="45">
        <f>'2003'!N148</f>
        <v>1.3166666666666667</v>
      </c>
      <c r="D40" s="43">
        <f t="shared" si="7"/>
        <v>0.98050857821175963</v>
      </c>
      <c r="R40">
        <f t="shared" si="8"/>
        <v>0.98050857821175963</v>
      </c>
      <c r="S40">
        <f>D40</f>
        <v>0.98050857821175963</v>
      </c>
      <c r="T40">
        <f>D40</f>
        <v>0.98050857821175963</v>
      </c>
      <c r="U40">
        <f t="shared" si="10"/>
        <v>0.98050857821175963</v>
      </c>
      <c r="AB40" s="36"/>
      <c r="AC40" s="14"/>
      <c r="AD40" s="14"/>
    </row>
    <row r="41" spans="1:31">
      <c r="A41" s="36" t="s">
        <v>50</v>
      </c>
      <c r="B41" s="14">
        <v>2</v>
      </c>
      <c r="C41" s="45"/>
      <c r="D41" s="45"/>
      <c r="E41">
        <f>'2003'!N172</f>
        <v>1.0333333333333334</v>
      </c>
      <c r="F41" s="43">
        <f>(E41-$I$7)/$I$9</f>
        <v>-0.77087791700750574</v>
      </c>
      <c r="K41" s="2" t="s">
        <v>50</v>
      </c>
      <c r="Q41">
        <f>F41</f>
        <v>-0.77087791700750574</v>
      </c>
      <c r="S41">
        <f>F41</f>
        <v>-0.77087791700750574</v>
      </c>
      <c r="T41">
        <f>F41</f>
        <v>-0.77087791700750574</v>
      </c>
      <c r="AB41" s="36"/>
      <c r="AC41" s="14"/>
      <c r="AD41" s="14"/>
    </row>
    <row r="42" spans="1:31">
      <c r="A42" s="36"/>
      <c r="B42" s="14">
        <v>2</v>
      </c>
      <c r="C42" s="45"/>
      <c r="D42" s="45"/>
      <c r="E42">
        <f>'2003'!N173</f>
        <v>1.8</v>
      </c>
      <c r="F42" s="43">
        <f>(E42-$I$7)/$I$9</f>
        <v>3.968167893585802</v>
      </c>
      <c r="Q42">
        <f>F42</f>
        <v>3.968167893585802</v>
      </c>
      <c r="S42">
        <f>F42</f>
        <v>3.968167893585802</v>
      </c>
      <c r="T42">
        <f>F42</f>
        <v>3.968167893585802</v>
      </c>
      <c r="AB42" s="36"/>
      <c r="AC42" s="14"/>
      <c r="AD42" s="14"/>
    </row>
    <row r="43" spans="1:31">
      <c r="A43" s="36"/>
      <c r="B43" s="14">
        <v>2</v>
      </c>
      <c r="C43" s="45"/>
      <c r="D43" s="45"/>
      <c r="E43">
        <f>'2003'!N174</f>
        <v>1.1666666666666667</v>
      </c>
      <c r="F43" s="43">
        <f>(E43-$I$7)/$I$9</f>
        <v>5.3303963095678121E-2</v>
      </c>
      <c r="Q43">
        <f>F43</f>
        <v>5.3303963095678121E-2</v>
      </c>
      <c r="S43">
        <f>F43</f>
        <v>5.3303963095678121E-2</v>
      </c>
      <c r="T43">
        <f>F43</f>
        <v>5.3303963095678121E-2</v>
      </c>
      <c r="AB43" s="24"/>
      <c r="AC43" s="14"/>
      <c r="AD43" s="14"/>
    </row>
    <row r="44" spans="1:31">
      <c r="A44" s="36" t="s">
        <v>271</v>
      </c>
      <c r="B44" s="14">
        <v>1</v>
      </c>
      <c r="G44">
        <f>'2003'!N188</f>
        <v>1</v>
      </c>
      <c r="H44" s="43">
        <f>(G44-$I$7)/$I$9</f>
        <v>-0.97692338703330239</v>
      </c>
      <c r="K44" s="2" t="s">
        <v>271</v>
      </c>
      <c r="L44" s="43">
        <f>H44</f>
        <v>-0.97692338703330239</v>
      </c>
      <c r="N44">
        <f>H44</f>
        <v>-0.97692338703330239</v>
      </c>
      <c r="AB44" s="36"/>
      <c r="AC44" s="14"/>
      <c r="AD44" s="14"/>
    </row>
    <row r="45" spans="1:31">
      <c r="A45" s="36"/>
      <c r="B45" s="14">
        <v>1</v>
      </c>
      <c r="G45">
        <f>'2003'!N189</f>
        <v>1.0033333333333332</v>
      </c>
      <c r="H45" s="43">
        <f>(G45-$I$7)/$I$9</f>
        <v>-0.95631884003072365</v>
      </c>
      <c r="L45" s="43">
        <f>H45</f>
        <v>-0.95631884003072365</v>
      </c>
      <c r="N45">
        <f>H45</f>
        <v>-0.95631884003072365</v>
      </c>
      <c r="AB45" s="36"/>
      <c r="AC45" s="14"/>
      <c r="AD45" s="14"/>
    </row>
    <row r="46" spans="1:31">
      <c r="A46" s="36"/>
      <c r="B46" s="14">
        <v>1</v>
      </c>
      <c r="G46">
        <f>'2003'!N190</f>
        <v>1</v>
      </c>
      <c r="H46" s="43">
        <f>(G46-$I$7)/$I$9</f>
        <v>-0.97692338703330239</v>
      </c>
      <c r="L46" s="43">
        <f>H46</f>
        <v>-0.97692338703330239</v>
      </c>
      <c r="N46">
        <f>H46</f>
        <v>-0.97692338703330239</v>
      </c>
      <c r="AB46" s="36"/>
      <c r="AC46" s="14"/>
      <c r="AD46" s="14"/>
    </row>
    <row r="47" spans="1:31">
      <c r="A47" s="36" t="s">
        <v>485</v>
      </c>
      <c r="B47" s="14">
        <v>2</v>
      </c>
      <c r="E47" s="43">
        <f>'2003'!N193</f>
        <v>1.0666666666666667</v>
      </c>
      <c r="F47" s="43">
        <f t="shared" ref="F47:F52" si="11">(E47-$I$7)/$I$9</f>
        <v>-0.56483244698171042</v>
      </c>
      <c r="K47" s="2" t="s">
        <v>485</v>
      </c>
      <c r="Q47">
        <f>F47</f>
        <v>-0.56483244698171042</v>
      </c>
      <c r="S47">
        <f t="shared" ref="S47:S52" si="12">F47</f>
        <v>-0.56483244698171042</v>
      </c>
      <c r="T47">
        <f t="shared" ref="T47:T52" si="13">F47</f>
        <v>-0.56483244698171042</v>
      </c>
      <c r="AB47" s="2"/>
      <c r="AC47" s="14"/>
      <c r="AD47" s="14"/>
      <c r="AE47" s="24"/>
    </row>
    <row r="48" spans="1:31">
      <c r="B48" s="14">
        <v>2</v>
      </c>
      <c r="E48" s="43">
        <f>'2003'!N194</f>
        <v>1.1333333333333333</v>
      </c>
      <c r="F48" s="43">
        <f t="shared" si="11"/>
        <v>-0.15274150693011851</v>
      </c>
      <c r="Q48">
        <f>F48</f>
        <v>-0.15274150693011851</v>
      </c>
      <c r="S48">
        <f t="shared" si="12"/>
        <v>-0.15274150693011851</v>
      </c>
      <c r="T48">
        <f t="shared" si="13"/>
        <v>-0.15274150693011851</v>
      </c>
      <c r="AB48" s="2"/>
      <c r="AC48" s="14"/>
      <c r="AD48" s="14"/>
      <c r="AE48" s="24"/>
    </row>
    <row r="49" spans="1:31">
      <c r="B49" s="14">
        <v>2</v>
      </c>
      <c r="E49" s="43">
        <f>'2003'!N195</f>
        <v>1.2333333333333334</v>
      </c>
      <c r="F49" s="43">
        <f t="shared" si="11"/>
        <v>0.46539490314727006</v>
      </c>
      <c r="Q49">
        <f>F49</f>
        <v>0.46539490314727006</v>
      </c>
      <c r="S49">
        <f t="shared" si="12"/>
        <v>0.46539490314727006</v>
      </c>
      <c r="T49">
        <f t="shared" si="13"/>
        <v>0.46539490314727006</v>
      </c>
      <c r="AB49" s="2"/>
      <c r="AC49" s="14"/>
      <c r="AE49" s="24"/>
    </row>
    <row r="50" spans="1:31">
      <c r="A50" s="24" t="s">
        <v>493</v>
      </c>
      <c r="B50" s="14">
        <v>2</v>
      </c>
      <c r="E50" s="43">
        <f>'2003'!N213</f>
        <v>1.0666666666666667</v>
      </c>
      <c r="F50" s="43">
        <f t="shared" si="11"/>
        <v>-0.56483244698171042</v>
      </c>
      <c r="K50" s="2" t="s">
        <v>493</v>
      </c>
      <c r="N50">
        <f>F50</f>
        <v>-0.56483244698171042</v>
      </c>
      <c r="R50">
        <f>F50</f>
        <v>-0.56483244698171042</v>
      </c>
      <c r="S50">
        <f t="shared" si="12"/>
        <v>-0.56483244698171042</v>
      </c>
      <c r="T50">
        <f t="shared" si="13"/>
        <v>-0.56483244698171042</v>
      </c>
      <c r="U50">
        <f>F50</f>
        <v>-0.56483244698171042</v>
      </c>
      <c r="AB50" s="2"/>
      <c r="AC50" s="14"/>
      <c r="AE50" s="24"/>
    </row>
    <row r="51" spans="1:31">
      <c r="B51" s="14">
        <v>2</v>
      </c>
      <c r="E51" s="43">
        <f>'2003'!N214</f>
        <v>1.0833333333333333</v>
      </c>
      <c r="F51" s="43">
        <f t="shared" si="11"/>
        <v>-0.46180971196881282</v>
      </c>
      <c r="N51">
        <f>F51</f>
        <v>-0.46180971196881282</v>
      </c>
      <c r="R51">
        <f>F51</f>
        <v>-0.46180971196881282</v>
      </c>
      <c r="S51">
        <f t="shared" si="12"/>
        <v>-0.46180971196881282</v>
      </c>
      <c r="T51">
        <f t="shared" si="13"/>
        <v>-0.46180971196881282</v>
      </c>
      <c r="U51">
        <f>F51</f>
        <v>-0.46180971196881282</v>
      </c>
      <c r="AB51" s="2"/>
      <c r="AC51" s="14"/>
      <c r="AE51" s="24"/>
    </row>
    <row r="52" spans="1:31">
      <c r="B52" s="14">
        <v>2</v>
      </c>
      <c r="E52" s="43">
        <f>'2003'!N215</f>
        <v>1.0833333333333333</v>
      </c>
      <c r="F52" s="43">
        <f t="shared" si="11"/>
        <v>-0.46180971196881282</v>
      </c>
      <c r="N52">
        <f>F52</f>
        <v>-0.46180971196881282</v>
      </c>
      <c r="R52">
        <f>F52</f>
        <v>-0.46180971196881282</v>
      </c>
      <c r="S52">
        <f t="shared" si="12"/>
        <v>-0.46180971196881282</v>
      </c>
      <c r="T52">
        <f t="shared" si="13"/>
        <v>-0.46180971196881282</v>
      </c>
      <c r="U52">
        <f>F52</f>
        <v>-0.46180971196881282</v>
      </c>
    </row>
    <row r="53" spans="1:31">
      <c r="A53" s="36" t="s">
        <v>333</v>
      </c>
      <c r="B53" s="14">
        <v>1</v>
      </c>
      <c r="D53" s="45"/>
      <c r="E53" s="45"/>
      <c r="G53" s="45">
        <f>'2003'!N233</f>
        <v>1</v>
      </c>
      <c r="H53" s="43">
        <f t="shared" ref="H53:H58" si="14">(G53-$I$7)/$I$9</f>
        <v>-0.97692338703330239</v>
      </c>
      <c r="K53" s="2" t="s">
        <v>333</v>
      </c>
      <c r="L53" s="43">
        <f t="shared" ref="L53:L58" si="15">H53</f>
        <v>-0.97692338703330239</v>
      </c>
      <c r="N53">
        <f t="shared" ref="N53:N58" si="16">H53</f>
        <v>-0.97692338703330239</v>
      </c>
    </row>
    <row r="54" spans="1:31">
      <c r="A54" s="36"/>
      <c r="B54" s="14">
        <v>1</v>
      </c>
      <c r="C54" s="45"/>
      <c r="D54" s="45"/>
      <c r="G54" s="45">
        <f>'2003'!N234</f>
        <v>1</v>
      </c>
      <c r="H54" s="43">
        <f t="shared" si="14"/>
        <v>-0.97692338703330239</v>
      </c>
      <c r="L54" s="43">
        <f t="shared" si="15"/>
        <v>-0.97692338703330239</v>
      </c>
      <c r="N54">
        <f t="shared" si="16"/>
        <v>-0.97692338703330239</v>
      </c>
    </row>
    <row r="55" spans="1:31">
      <c r="A55" s="36"/>
      <c r="B55" s="14">
        <v>1</v>
      </c>
      <c r="C55" s="45"/>
      <c r="D55" s="45"/>
      <c r="G55" s="45">
        <f>'2003'!N235</f>
        <v>1</v>
      </c>
      <c r="H55" s="43">
        <f t="shared" si="14"/>
        <v>-0.97692338703330239</v>
      </c>
      <c r="L55" s="43">
        <f t="shared" si="15"/>
        <v>-0.97692338703330239</v>
      </c>
      <c r="N55">
        <f t="shared" si="16"/>
        <v>-0.97692338703330239</v>
      </c>
    </row>
    <row r="56" spans="1:31">
      <c r="A56" s="36" t="s">
        <v>150</v>
      </c>
      <c r="B56" s="14">
        <v>1</v>
      </c>
      <c r="C56" s="45"/>
      <c r="D56" s="45"/>
      <c r="G56" s="45">
        <f>'2003'!N239</f>
        <v>1</v>
      </c>
      <c r="H56" s="43">
        <f t="shared" si="14"/>
        <v>-0.97692338703330239</v>
      </c>
      <c r="K56" s="2" t="s">
        <v>150</v>
      </c>
      <c r="L56" s="43">
        <f t="shared" si="15"/>
        <v>-0.97692338703330239</v>
      </c>
      <c r="N56">
        <f t="shared" si="16"/>
        <v>-0.97692338703330239</v>
      </c>
    </row>
    <row r="57" spans="1:31">
      <c r="A57" s="36"/>
      <c r="B57" s="14">
        <v>1</v>
      </c>
      <c r="C57" s="45"/>
      <c r="D57" s="45"/>
      <c r="G57" s="45">
        <f>'2003'!N240</f>
        <v>1</v>
      </c>
      <c r="H57" s="43">
        <f t="shared" si="14"/>
        <v>-0.97692338703330239</v>
      </c>
      <c r="L57" s="43">
        <f t="shared" si="15"/>
        <v>-0.97692338703330239</v>
      </c>
      <c r="N57">
        <f t="shared" si="16"/>
        <v>-0.97692338703330239</v>
      </c>
    </row>
    <row r="58" spans="1:31">
      <c r="A58" s="36"/>
      <c r="B58" s="14">
        <v>1</v>
      </c>
      <c r="C58" s="45"/>
      <c r="D58" s="45"/>
      <c r="G58" s="45">
        <f>'2003'!N241</f>
        <v>1</v>
      </c>
      <c r="H58" s="43">
        <f t="shared" si="14"/>
        <v>-0.97692338703330239</v>
      </c>
      <c r="L58" s="43">
        <f t="shared" si="15"/>
        <v>-0.97692338703330239</v>
      </c>
      <c r="N58">
        <f t="shared" si="16"/>
        <v>-0.97692338703330239</v>
      </c>
    </row>
    <row r="59" spans="1:31">
      <c r="A59" s="36" t="s">
        <v>152</v>
      </c>
      <c r="B59" s="14">
        <v>3</v>
      </c>
      <c r="C59" s="45">
        <f>'2003'!N245</f>
        <v>1.25</v>
      </c>
      <c r="D59" s="43">
        <f>(C59-$I$7)/$I$9</f>
        <v>0.56841763816016766</v>
      </c>
      <c r="K59" s="2" t="s">
        <v>152</v>
      </c>
      <c r="R59">
        <f>D59</f>
        <v>0.56841763816016766</v>
      </c>
      <c r="S59">
        <f>D59</f>
        <v>0.56841763816016766</v>
      </c>
      <c r="U59">
        <f>D59</f>
        <v>0.56841763816016766</v>
      </c>
    </row>
    <row r="60" spans="1:31">
      <c r="A60" s="36"/>
      <c r="B60" s="14">
        <v>3</v>
      </c>
      <c r="C60" s="45">
        <f>'2003'!N246</f>
        <v>1.2333333333333334</v>
      </c>
      <c r="D60" s="43">
        <f>(C60-$I$7)/$I$9</f>
        <v>0.46539490314727006</v>
      </c>
      <c r="R60">
        <f>D60</f>
        <v>0.46539490314727006</v>
      </c>
      <c r="S60">
        <f>D60</f>
        <v>0.46539490314727006</v>
      </c>
      <c r="U60">
        <f>D60</f>
        <v>0.46539490314727006</v>
      </c>
    </row>
    <row r="61" spans="1:31">
      <c r="A61" s="36"/>
      <c r="B61" s="14">
        <v>3</v>
      </c>
      <c r="C61" s="45">
        <f>'2003'!N247</f>
        <v>1.2666666666666666</v>
      </c>
      <c r="D61" s="43">
        <f>(C61-$I$7)/$I$9</f>
        <v>0.67144037317306526</v>
      </c>
      <c r="R61">
        <f>D61</f>
        <v>0.67144037317306526</v>
      </c>
      <c r="S61">
        <f>D61</f>
        <v>0.67144037317306526</v>
      </c>
      <c r="U61">
        <f>D61</f>
        <v>0.67144037317306526</v>
      </c>
    </row>
    <row r="62" spans="1:31">
      <c r="A62" s="36" t="s">
        <v>619</v>
      </c>
      <c r="B62" s="14">
        <v>2</v>
      </c>
      <c r="C62" s="43"/>
      <c r="D62" s="43"/>
      <c r="E62">
        <v>1.24</v>
      </c>
      <c r="F62" s="43">
        <f t="shared" ref="F62:F73" si="17">(E62-$I$7)/$I$9</f>
        <v>0.50660399715242888</v>
      </c>
      <c r="K62" s="36" t="s">
        <v>619</v>
      </c>
      <c r="N62">
        <f>F62</f>
        <v>0.50660399715242888</v>
      </c>
    </row>
    <row r="63" spans="1:31">
      <c r="A63" s="36" t="s">
        <v>620</v>
      </c>
      <c r="B63" s="14">
        <v>2</v>
      </c>
      <c r="E63" s="43">
        <v>1.0766666666666667</v>
      </c>
      <c r="F63" s="43">
        <f t="shared" si="17"/>
        <v>-0.50301880597397153</v>
      </c>
      <c r="K63" s="36" t="s">
        <v>620</v>
      </c>
      <c r="N63">
        <f t="shared" ref="N63:N73" si="18">F63</f>
        <v>-0.50301880597397153</v>
      </c>
      <c r="Q63">
        <f>F63</f>
        <v>-0.50301880597397153</v>
      </c>
    </row>
    <row r="64" spans="1:31">
      <c r="A64" s="36"/>
      <c r="B64" s="14">
        <v>2</v>
      </c>
      <c r="E64" s="43">
        <v>0.98</v>
      </c>
      <c r="F64" s="43">
        <f t="shared" si="17"/>
        <v>-1.1005506690487801</v>
      </c>
      <c r="K64" s="36"/>
      <c r="N64">
        <f t="shared" si="18"/>
        <v>-1.1005506690487801</v>
      </c>
      <c r="Q64">
        <f>F64</f>
        <v>-1.1005506690487801</v>
      </c>
    </row>
    <row r="65" spans="1:21">
      <c r="A65" s="36" t="s">
        <v>625</v>
      </c>
      <c r="B65" s="14">
        <v>2</v>
      </c>
      <c r="E65" s="43">
        <v>1.0966666666666667</v>
      </c>
      <c r="F65" s="43">
        <f t="shared" si="17"/>
        <v>-0.37939152395849385</v>
      </c>
      <c r="K65" s="36" t="s">
        <v>625</v>
      </c>
      <c r="L65" s="43">
        <f>F65</f>
        <v>-0.37939152395849385</v>
      </c>
      <c r="N65">
        <f t="shared" si="18"/>
        <v>-0.37939152395849385</v>
      </c>
      <c r="P65">
        <f>F65</f>
        <v>-0.37939152395849385</v>
      </c>
      <c r="U65">
        <f>F65</f>
        <v>-0.37939152395849385</v>
      </c>
    </row>
    <row r="66" spans="1:21">
      <c r="A66" s="36"/>
      <c r="B66" s="14">
        <v>2</v>
      </c>
      <c r="E66" s="43">
        <v>1.0549999999999999</v>
      </c>
      <c r="F66" s="43">
        <f t="shared" si="17"/>
        <v>-0.6369483614907393</v>
      </c>
      <c r="K66" s="36"/>
      <c r="L66" s="43">
        <f>F66</f>
        <v>-0.6369483614907393</v>
      </c>
      <c r="N66">
        <f t="shared" si="18"/>
        <v>-0.6369483614907393</v>
      </c>
      <c r="P66">
        <f>F66</f>
        <v>-0.6369483614907393</v>
      </c>
      <c r="U66">
        <f>F66</f>
        <v>-0.6369483614907393</v>
      </c>
    </row>
    <row r="67" spans="1:21">
      <c r="A67" s="36"/>
      <c r="B67" s="14">
        <v>2</v>
      </c>
      <c r="E67" s="43">
        <v>1.0826666666666667</v>
      </c>
      <c r="F67" s="43">
        <f t="shared" si="17"/>
        <v>-0.46593062136932828</v>
      </c>
      <c r="K67" s="36"/>
      <c r="L67" s="43">
        <f>F67</f>
        <v>-0.46593062136932828</v>
      </c>
      <c r="N67">
        <f t="shared" si="18"/>
        <v>-0.46593062136932828</v>
      </c>
      <c r="P67">
        <f>F67</f>
        <v>-0.46593062136932828</v>
      </c>
      <c r="U67">
        <f>F67</f>
        <v>-0.46593062136932828</v>
      </c>
    </row>
    <row r="68" spans="1:21">
      <c r="A68" s="36" t="s">
        <v>452</v>
      </c>
      <c r="B68" s="14">
        <v>2</v>
      </c>
      <c r="E68">
        <v>1.0666666666666667</v>
      </c>
      <c r="F68" s="43">
        <f t="shared" si="17"/>
        <v>-0.56483244698171042</v>
      </c>
      <c r="G68" s="43"/>
      <c r="K68" s="36" t="s">
        <v>452</v>
      </c>
      <c r="N68">
        <f t="shared" si="18"/>
        <v>-0.56483244698171042</v>
      </c>
      <c r="T68">
        <f t="shared" ref="T68:T73" si="19">F68</f>
        <v>-0.56483244698171042</v>
      </c>
    </row>
    <row r="69" spans="1:21">
      <c r="A69" s="36"/>
      <c r="B69" s="14">
        <v>2</v>
      </c>
      <c r="E69">
        <v>1.1133333333333333</v>
      </c>
      <c r="F69" s="43">
        <f t="shared" si="17"/>
        <v>-0.27636878894559624</v>
      </c>
      <c r="G69" s="43"/>
      <c r="K69" s="36"/>
      <c r="N69">
        <f t="shared" si="18"/>
        <v>-0.27636878894559624</v>
      </c>
      <c r="T69">
        <f t="shared" si="19"/>
        <v>-0.27636878894559624</v>
      </c>
    </row>
    <row r="70" spans="1:21">
      <c r="A70" s="36"/>
      <c r="B70" s="14">
        <v>2</v>
      </c>
      <c r="E70">
        <v>1.1466666666666667</v>
      </c>
      <c r="F70" s="43">
        <f t="shared" si="17"/>
        <v>-7.0323318919799593E-2</v>
      </c>
      <c r="G70" s="43"/>
      <c r="K70" s="36"/>
      <c r="N70">
        <f t="shared" si="18"/>
        <v>-7.0323318919799593E-2</v>
      </c>
      <c r="T70">
        <f t="shared" si="19"/>
        <v>-7.0323318919799593E-2</v>
      </c>
    </row>
    <row r="71" spans="1:21">
      <c r="A71" s="36" t="s">
        <v>584</v>
      </c>
      <c r="B71" s="14">
        <v>2</v>
      </c>
      <c r="E71" s="43">
        <v>1.0383333333333333</v>
      </c>
      <c r="F71" s="43">
        <f t="shared" si="17"/>
        <v>-0.73997109650363702</v>
      </c>
      <c r="K71" s="36" t="s">
        <v>584</v>
      </c>
      <c r="N71">
        <f t="shared" si="18"/>
        <v>-0.73997109650363702</v>
      </c>
      <c r="T71">
        <f t="shared" si="19"/>
        <v>-0.73997109650363702</v>
      </c>
    </row>
    <row r="72" spans="1:21">
      <c r="A72" s="36"/>
      <c r="B72" s="14">
        <v>2</v>
      </c>
      <c r="E72" s="43">
        <v>1.0233333333333332</v>
      </c>
      <c r="F72" s="43">
        <f t="shared" si="17"/>
        <v>-0.83269155801524597</v>
      </c>
      <c r="K72" s="36"/>
      <c r="N72">
        <f t="shared" si="18"/>
        <v>-0.83269155801524597</v>
      </c>
      <c r="T72">
        <f t="shared" si="19"/>
        <v>-0.83269155801524597</v>
      </c>
    </row>
    <row r="73" spans="1:21">
      <c r="A73" s="36"/>
      <c r="B73" s="14">
        <v>2</v>
      </c>
      <c r="E73" s="43">
        <v>1.0933333333333333</v>
      </c>
      <c r="F73" s="43">
        <f t="shared" si="17"/>
        <v>-0.39999607096107392</v>
      </c>
      <c r="K73" s="36"/>
      <c r="N73">
        <f t="shared" si="18"/>
        <v>-0.39999607096107392</v>
      </c>
      <c r="T73">
        <f t="shared" si="19"/>
        <v>-0.39999607096107392</v>
      </c>
    </row>
    <row r="74" spans="1:21">
      <c r="A74" s="36" t="s">
        <v>476</v>
      </c>
      <c r="B74" s="14">
        <v>1</v>
      </c>
      <c r="E74" s="43"/>
      <c r="F74" s="43"/>
      <c r="G74">
        <v>1.0366666666666666</v>
      </c>
      <c r="H74" s="43">
        <f t="shared" ref="H74:H79" si="20">(G74-$I$7)/$I$9</f>
        <v>-0.750273370004927</v>
      </c>
      <c r="K74" s="36" t="s">
        <v>476</v>
      </c>
      <c r="L74" s="43">
        <f>H74</f>
        <v>-0.750273370004927</v>
      </c>
      <c r="M74" s="43">
        <f>H74</f>
        <v>-0.750273370004927</v>
      </c>
    </row>
    <row r="75" spans="1:21">
      <c r="A75" s="36" t="s">
        <v>532</v>
      </c>
      <c r="B75" s="14">
        <v>1</v>
      </c>
      <c r="E75" s="43"/>
      <c r="F75" s="43"/>
      <c r="G75">
        <v>1.0166666666666666</v>
      </c>
      <c r="H75" s="43">
        <f t="shared" si="20"/>
        <v>-0.87390065202040468</v>
      </c>
      <c r="K75" s="36" t="s">
        <v>532</v>
      </c>
      <c r="N75">
        <f>H75</f>
        <v>-0.87390065202040468</v>
      </c>
    </row>
    <row r="76" spans="1:21">
      <c r="A76" s="36"/>
      <c r="B76" s="14">
        <v>1</v>
      </c>
      <c r="E76" s="43"/>
      <c r="F76" s="43"/>
      <c r="G76">
        <v>1.0233333333333332</v>
      </c>
      <c r="H76" s="43">
        <f t="shared" si="20"/>
        <v>-0.83269155801524597</v>
      </c>
      <c r="K76" s="36"/>
      <c r="N76">
        <f>H76</f>
        <v>-0.83269155801524597</v>
      </c>
    </row>
    <row r="77" spans="1:21">
      <c r="A77" s="36" t="s">
        <v>537</v>
      </c>
      <c r="B77" s="14">
        <v>1</v>
      </c>
      <c r="E77" s="43"/>
      <c r="F77" s="43"/>
      <c r="G77">
        <v>1.02</v>
      </c>
      <c r="H77" s="43">
        <f t="shared" si="20"/>
        <v>-0.8532961050178246</v>
      </c>
      <c r="K77" s="36" t="s">
        <v>537</v>
      </c>
      <c r="N77">
        <f>H77</f>
        <v>-0.8532961050178246</v>
      </c>
    </row>
    <row r="78" spans="1:21">
      <c r="A78" s="36" t="s">
        <v>232</v>
      </c>
      <c r="B78" s="14">
        <v>1</v>
      </c>
      <c r="E78" s="43"/>
      <c r="F78" s="43"/>
      <c r="G78" s="24">
        <v>1</v>
      </c>
      <c r="H78" s="43">
        <f t="shared" si="20"/>
        <v>-0.97692338703330239</v>
      </c>
      <c r="K78" s="36" t="s">
        <v>232</v>
      </c>
      <c r="N78">
        <f>H78</f>
        <v>-0.97692338703330239</v>
      </c>
      <c r="P78">
        <f>H78</f>
        <v>-0.97692338703330239</v>
      </c>
    </row>
    <row r="79" spans="1:21">
      <c r="A79" s="36" t="s">
        <v>233</v>
      </c>
      <c r="B79" s="14">
        <v>1</v>
      </c>
      <c r="E79" s="43"/>
      <c r="F79" s="43"/>
      <c r="G79" s="24">
        <v>1</v>
      </c>
      <c r="H79" s="43">
        <f t="shared" si="20"/>
        <v>-0.97692338703330239</v>
      </c>
      <c r="K79" s="36" t="s">
        <v>233</v>
      </c>
      <c r="N79">
        <f>H79</f>
        <v>-0.97692338703330239</v>
      </c>
      <c r="P79">
        <f>H79</f>
        <v>-0.97692338703330239</v>
      </c>
    </row>
    <row r="80" spans="1:21">
      <c r="A80" s="36" t="s">
        <v>496</v>
      </c>
      <c r="B80" s="14">
        <v>3</v>
      </c>
      <c r="C80" s="24">
        <v>1.1299999999999999</v>
      </c>
      <c r="D80" s="43">
        <f t="shared" ref="D80:D91" si="21">(C80-$I$7)/$I$9</f>
        <v>-0.17334605393269858</v>
      </c>
      <c r="G80" s="43"/>
      <c r="K80" s="36" t="s">
        <v>496</v>
      </c>
      <c r="R80">
        <f>D80</f>
        <v>-0.17334605393269858</v>
      </c>
      <c r="S80">
        <f>D80</f>
        <v>-0.17334605393269858</v>
      </c>
    </row>
    <row r="81" spans="1:21">
      <c r="A81" s="36"/>
      <c r="B81" s="14">
        <v>3</v>
      </c>
      <c r="C81" s="24">
        <v>1.2033333333333334</v>
      </c>
      <c r="D81" s="43">
        <f t="shared" si="21"/>
        <v>0.27995398012405348</v>
      </c>
      <c r="G81" s="43"/>
      <c r="K81" s="36"/>
      <c r="R81">
        <f>D81</f>
        <v>0.27995398012405348</v>
      </c>
      <c r="S81">
        <f>D81</f>
        <v>0.27995398012405348</v>
      </c>
    </row>
    <row r="82" spans="1:21">
      <c r="A82" s="36" t="s">
        <v>503</v>
      </c>
      <c r="B82" s="14">
        <v>3</v>
      </c>
      <c r="C82" s="24">
        <v>1.2466666666666668</v>
      </c>
      <c r="D82" s="43">
        <f t="shared" si="21"/>
        <v>0.54781309115758903</v>
      </c>
      <c r="G82" s="43"/>
      <c r="K82" s="36" t="s">
        <v>503</v>
      </c>
      <c r="R82">
        <f>D82</f>
        <v>0.54781309115758903</v>
      </c>
    </row>
    <row r="83" spans="1:21">
      <c r="A83" s="36"/>
      <c r="B83" s="14">
        <v>3</v>
      </c>
      <c r="C83" s="24">
        <v>1.33</v>
      </c>
      <c r="D83" s="43">
        <f t="shared" si="21"/>
        <v>1.0629267662220785</v>
      </c>
      <c r="K83" s="36"/>
      <c r="R83">
        <f>D83</f>
        <v>1.0629267662220785</v>
      </c>
    </row>
    <row r="84" spans="1:21">
      <c r="A84" s="36"/>
      <c r="B84" s="14">
        <v>3</v>
      </c>
      <c r="C84" s="24">
        <v>1.2666666666666666</v>
      </c>
      <c r="D84" s="43">
        <f t="shared" si="21"/>
        <v>0.67144037317306526</v>
      </c>
      <c r="K84" s="36"/>
      <c r="R84">
        <f>D84</f>
        <v>0.67144037317306526</v>
      </c>
    </row>
    <row r="85" spans="1:21">
      <c r="A85" s="36" t="s">
        <v>346</v>
      </c>
      <c r="B85" s="14">
        <v>3</v>
      </c>
      <c r="C85" s="43">
        <v>1.2333333333333334</v>
      </c>
      <c r="D85" s="43">
        <f t="shared" si="21"/>
        <v>0.46539490314727006</v>
      </c>
      <c r="K85" s="36" t="s">
        <v>346</v>
      </c>
      <c r="S85">
        <f>D85</f>
        <v>0.46539490314727006</v>
      </c>
      <c r="T85">
        <f>D85</f>
        <v>0.46539490314727006</v>
      </c>
    </row>
    <row r="86" spans="1:21">
      <c r="A86" s="36"/>
      <c r="B86" s="14">
        <v>3</v>
      </c>
      <c r="C86" s="43">
        <v>1.5</v>
      </c>
      <c r="D86" s="43">
        <f t="shared" si="21"/>
        <v>2.1137586633536376</v>
      </c>
      <c r="K86" s="36"/>
      <c r="S86">
        <f t="shared" ref="S86:S91" si="22">D86</f>
        <v>2.1137586633536376</v>
      </c>
      <c r="T86">
        <f t="shared" ref="T86:T91" si="23">D86</f>
        <v>2.1137586633536376</v>
      </c>
    </row>
    <row r="87" spans="1:21">
      <c r="A87" s="36"/>
      <c r="B87" s="14">
        <v>3</v>
      </c>
      <c r="C87" s="43">
        <v>1.24</v>
      </c>
      <c r="D87" s="43">
        <f t="shared" si="21"/>
        <v>0.50660399715242888</v>
      </c>
      <c r="K87" s="36"/>
      <c r="S87">
        <f t="shared" si="22"/>
        <v>0.50660399715242888</v>
      </c>
      <c r="T87">
        <f t="shared" si="23"/>
        <v>0.50660399715242888</v>
      </c>
    </row>
    <row r="88" spans="1:21">
      <c r="A88" s="36"/>
      <c r="B88" s="14">
        <v>3</v>
      </c>
      <c r="C88" s="43">
        <v>1.2766666666666666</v>
      </c>
      <c r="D88" s="43">
        <f t="shared" si="21"/>
        <v>0.73325401418080416</v>
      </c>
      <c r="K88" s="36"/>
      <c r="S88">
        <f t="shared" si="22"/>
        <v>0.73325401418080416</v>
      </c>
      <c r="T88">
        <f t="shared" si="23"/>
        <v>0.73325401418080416</v>
      </c>
    </row>
    <row r="89" spans="1:21">
      <c r="A89" s="36" t="s">
        <v>348</v>
      </c>
      <c r="B89" s="14">
        <v>3</v>
      </c>
      <c r="C89" s="45">
        <v>1.605</v>
      </c>
      <c r="D89" s="43">
        <f t="shared" si="21"/>
        <v>2.7628018939348951</v>
      </c>
      <c r="K89" s="36" t="s">
        <v>348</v>
      </c>
      <c r="S89">
        <f t="shared" si="22"/>
        <v>2.7628018939348951</v>
      </c>
      <c r="T89">
        <f t="shared" si="23"/>
        <v>2.7628018939348951</v>
      </c>
    </row>
    <row r="90" spans="1:21">
      <c r="A90" s="36"/>
      <c r="B90" s="14">
        <v>3</v>
      </c>
      <c r="C90" s="45">
        <v>1.1333333333333333</v>
      </c>
      <c r="D90" s="43">
        <f t="shared" si="21"/>
        <v>-0.15274150693011851</v>
      </c>
      <c r="K90" s="36"/>
      <c r="S90">
        <f t="shared" si="22"/>
        <v>-0.15274150693011851</v>
      </c>
      <c r="T90">
        <f t="shared" si="23"/>
        <v>-0.15274150693011851</v>
      </c>
    </row>
    <row r="91" spans="1:21">
      <c r="A91" s="36"/>
      <c r="B91" s="14">
        <v>3</v>
      </c>
      <c r="C91" s="45">
        <v>1.2</v>
      </c>
      <c r="D91" s="43">
        <f t="shared" si="21"/>
        <v>0.2593494331214734</v>
      </c>
      <c r="K91" s="36"/>
      <c r="S91">
        <f t="shared" si="22"/>
        <v>0.2593494331214734</v>
      </c>
      <c r="T91">
        <f t="shared" si="23"/>
        <v>0.2593494331214734</v>
      </c>
    </row>
    <row r="92" spans="1:21">
      <c r="A92" s="2" t="s">
        <v>223</v>
      </c>
      <c r="B92" s="14">
        <v>2</v>
      </c>
      <c r="E92">
        <f>3.2/3</f>
        <v>1.0666666666666667</v>
      </c>
      <c r="F92" s="43">
        <f t="shared" ref="F92:F106" si="24">(E92-$I$7)/$I$9</f>
        <v>-0.56483244698171042</v>
      </c>
      <c r="K92" s="2" t="s">
        <v>223</v>
      </c>
      <c r="N92">
        <f t="shared" ref="N92:N97" si="25">F92</f>
        <v>-0.56483244698171042</v>
      </c>
      <c r="P92">
        <f>F92</f>
        <v>-0.56483244698171042</v>
      </c>
      <c r="S92">
        <f>F92</f>
        <v>-0.56483244698171042</v>
      </c>
      <c r="T92">
        <f>F92</f>
        <v>-0.56483244698171042</v>
      </c>
      <c r="U92">
        <f t="shared" ref="U92:U97" si="26">F92</f>
        <v>-0.56483244698171042</v>
      </c>
    </row>
    <row r="93" spans="1:21">
      <c r="A93" s="36"/>
      <c r="B93" s="14">
        <v>2</v>
      </c>
      <c r="C93" s="45"/>
      <c r="D93" s="45"/>
      <c r="E93">
        <f>3.3/3</f>
        <v>1.0999999999999999</v>
      </c>
      <c r="F93" s="43">
        <f t="shared" si="24"/>
        <v>-0.35878697695591516</v>
      </c>
      <c r="K93" s="36"/>
      <c r="N93">
        <f t="shared" si="25"/>
        <v>-0.35878697695591516</v>
      </c>
      <c r="P93">
        <f t="shared" ref="P93:P103" si="27">F93</f>
        <v>-0.35878697695591516</v>
      </c>
      <c r="S93">
        <f>F93</f>
        <v>-0.35878697695591516</v>
      </c>
      <c r="T93">
        <f>F93</f>
        <v>-0.35878697695591516</v>
      </c>
      <c r="U93">
        <f t="shared" si="26"/>
        <v>-0.35878697695591516</v>
      </c>
    </row>
    <row r="94" spans="1:21">
      <c r="A94" s="36"/>
      <c r="B94" s="14">
        <v>2</v>
      </c>
      <c r="C94" s="45"/>
      <c r="D94" s="45"/>
      <c r="E94">
        <f>3.4/3</f>
        <v>1.1333333333333333</v>
      </c>
      <c r="F94" s="43">
        <f t="shared" si="24"/>
        <v>-0.15274150693011851</v>
      </c>
      <c r="K94" s="36"/>
      <c r="N94">
        <f t="shared" si="25"/>
        <v>-0.15274150693011851</v>
      </c>
      <c r="P94">
        <f t="shared" si="27"/>
        <v>-0.15274150693011851</v>
      </c>
      <c r="S94">
        <f>F94</f>
        <v>-0.15274150693011851</v>
      </c>
      <c r="T94">
        <f>F94</f>
        <v>-0.15274150693011851</v>
      </c>
      <c r="U94">
        <f t="shared" si="26"/>
        <v>-0.15274150693011851</v>
      </c>
    </row>
    <row r="95" spans="1:21">
      <c r="A95" s="2" t="s">
        <v>224</v>
      </c>
      <c r="B95" s="14">
        <v>2</v>
      </c>
      <c r="C95" s="45"/>
      <c r="D95" s="45"/>
      <c r="E95">
        <v>1.1000000000000001</v>
      </c>
      <c r="F95" s="43">
        <f t="shared" si="24"/>
        <v>-0.35878697695591377</v>
      </c>
      <c r="K95" s="2" t="s">
        <v>224</v>
      </c>
      <c r="L95" s="43">
        <f>F95</f>
        <v>-0.35878697695591377</v>
      </c>
      <c r="N95">
        <f t="shared" si="25"/>
        <v>-0.35878697695591377</v>
      </c>
      <c r="P95">
        <f t="shared" si="27"/>
        <v>-0.35878697695591377</v>
      </c>
      <c r="U95">
        <f t="shared" si="26"/>
        <v>-0.35878697695591377</v>
      </c>
    </row>
    <row r="96" spans="1:21">
      <c r="A96" s="36"/>
      <c r="B96" s="14">
        <v>2</v>
      </c>
      <c r="C96" s="45"/>
      <c r="D96" s="45"/>
      <c r="E96">
        <v>1.4333333333333333</v>
      </c>
      <c r="F96" s="43">
        <f t="shared" si="24"/>
        <v>1.7016677233020459</v>
      </c>
      <c r="K96" s="36"/>
      <c r="L96" s="43">
        <f t="shared" ref="L96:L103" si="28">F96</f>
        <v>1.7016677233020459</v>
      </c>
      <c r="N96">
        <f t="shared" si="25"/>
        <v>1.7016677233020459</v>
      </c>
      <c r="P96">
        <f t="shared" si="27"/>
        <v>1.7016677233020459</v>
      </c>
      <c r="U96">
        <f t="shared" si="26"/>
        <v>1.7016677233020459</v>
      </c>
    </row>
    <row r="97" spans="1:21">
      <c r="A97" s="36"/>
      <c r="B97" s="14">
        <v>2</v>
      </c>
      <c r="C97" s="45"/>
      <c r="D97" s="45"/>
      <c r="E97">
        <v>1.0666666666666667</v>
      </c>
      <c r="F97" s="43">
        <f t="shared" si="24"/>
        <v>-0.56483244698171042</v>
      </c>
      <c r="K97" s="36"/>
      <c r="L97" s="43">
        <f t="shared" si="28"/>
        <v>-0.56483244698171042</v>
      </c>
      <c r="N97">
        <f t="shared" si="25"/>
        <v>-0.56483244698171042</v>
      </c>
      <c r="P97">
        <f t="shared" si="27"/>
        <v>-0.56483244698171042</v>
      </c>
      <c r="U97">
        <f t="shared" si="26"/>
        <v>-0.56483244698171042</v>
      </c>
    </row>
    <row r="98" spans="1:21">
      <c r="A98" s="2" t="s">
        <v>225</v>
      </c>
      <c r="B98" s="14">
        <v>2</v>
      </c>
      <c r="C98" s="45"/>
      <c r="D98" s="45"/>
      <c r="E98">
        <f>3.2/3</f>
        <v>1.0666666666666667</v>
      </c>
      <c r="F98" s="43">
        <f t="shared" si="24"/>
        <v>-0.56483244698171042</v>
      </c>
      <c r="K98" s="2" t="s">
        <v>225</v>
      </c>
      <c r="L98" s="43">
        <f t="shared" si="28"/>
        <v>-0.56483244698171042</v>
      </c>
      <c r="P98">
        <f t="shared" si="27"/>
        <v>-0.56483244698171042</v>
      </c>
      <c r="Q98">
        <f t="shared" ref="Q98:Q106" si="29">F98</f>
        <v>-0.56483244698171042</v>
      </c>
    </row>
    <row r="99" spans="1:21">
      <c r="A99" s="36"/>
      <c r="B99" s="14">
        <v>2</v>
      </c>
      <c r="C99" s="45"/>
      <c r="D99" s="45"/>
      <c r="E99">
        <f>3.15/3</f>
        <v>1.05</v>
      </c>
      <c r="F99" s="43">
        <f t="shared" si="24"/>
        <v>-0.66785518199460803</v>
      </c>
      <c r="K99" s="36"/>
      <c r="L99" s="43">
        <f t="shared" si="28"/>
        <v>-0.66785518199460803</v>
      </c>
      <c r="P99">
        <f t="shared" si="27"/>
        <v>-0.66785518199460803</v>
      </c>
      <c r="Q99">
        <f t="shared" si="29"/>
        <v>-0.66785518199460803</v>
      </c>
    </row>
    <row r="100" spans="1:21">
      <c r="A100" s="36"/>
      <c r="B100" s="14">
        <v>2</v>
      </c>
      <c r="C100" s="45"/>
      <c r="D100" s="45"/>
      <c r="E100">
        <f>4/3</f>
        <v>1.3333333333333333</v>
      </c>
      <c r="F100" s="43">
        <f t="shared" si="24"/>
        <v>1.0835313132246571</v>
      </c>
      <c r="K100" s="36"/>
      <c r="L100" s="43">
        <f t="shared" si="28"/>
        <v>1.0835313132246571</v>
      </c>
      <c r="P100">
        <f t="shared" si="27"/>
        <v>1.0835313132246571</v>
      </c>
      <c r="Q100">
        <f t="shared" si="29"/>
        <v>1.0835313132246571</v>
      </c>
    </row>
    <row r="101" spans="1:21">
      <c r="A101" s="2" t="s">
        <v>227</v>
      </c>
      <c r="B101" s="14">
        <v>2</v>
      </c>
      <c r="C101" s="45"/>
      <c r="D101" s="45"/>
      <c r="E101">
        <f>3.2/3</f>
        <v>1.0666666666666667</v>
      </c>
      <c r="F101" s="43">
        <f t="shared" si="24"/>
        <v>-0.56483244698171042</v>
      </c>
      <c r="K101" s="2" t="s">
        <v>227</v>
      </c>
      <c r="L101" s="43">
        <f t="shared" si="28"/>
        <v>-0.56483244698171042</v>
      </c>
      <c r="N101">
        <f>F101</f>
        <v>-0.56483244698171042</v>
      </c>
      <c r="P101">
        <f t="shared" si="27"/>
        <v>-0.56483244698171042</v>
      </c>
      <c r="Q101">
        <f t="shared" si="29"/>
        <v>-0.56483244698171042</v>
      </c>
    </row>
    <row r="102" spans="1:21">
      <c r="A102" s="36"/>
      <c r="B102" s="14">
        <v>2</v>
      </c>
      <c r="C102" s="45"/>
      <c r="D102" s="45"/>
      <c r="E102">
        <f>3/3</f>
        <v>1</v>
      </c>
      <c r="F102" s="43">
        <f t="shared" si="24"/>
        <v>-0.97692338703330239</v>
      </c>
      <c r="K102" s="36"/>
      <c r="L102" s="43">
        <f t="shared" si="28"/>
        <v>-0.97692338703330239</v>
      </c>
      <c r="N102">
        <f>F102</f>
        <v>-0.97692338703330239</v>
      </c>
      <c r="P102">
        <f t="shared" si="27"/>
        <v>-0.97692338703330239</v>
      </c>
      <c r="Q102">
        <f t="shared" si="29"/>
        <v>-0.97692338703330239</v>
      </c>
    </row>
    <row r="103" spans="1:21">
      <c r="A103" s="36"/>
      <c r="B103" s="14">
        <v>2</v>
      </c>
      <c r="C103" s="45"/>
      <c r="D103" s="45"/>
      <c r="E103">
        <f>3/3</f>
        <v>1</v>
      </c>
      <c r="F103" s="43">
        <f t="shared" si="24"/>
        <v>-0.97692338703330239</v>
      </c>
      <c r="K103" s="36"/>
      <c r="L103" s="43">
        <f t="shared" si="28"/>
        <v>-0.97692338703330239</v>
      </c>
      <c r="N103">
        <f>F103</f>
        <v>-0.97692338703330239</v>
      </c>
      <c r="P103">
        <f t="shared" si="27"/>
        <v>-0.97692338703330239</v>
      </c>
      <c r="Q103">
        <f t="shared" si="29"/>
        <v>-0.97692338703330239</v>
      </c>
    </row>
    <row r="104" spans="1:21">
      <c r="A104" s="2" t="s">
        <v>226</v>
      </c>
      <c r="B104" s="14">
        <v>2</v>
      </c>
      <c r="C104" s="45"/>
      <c r="D104" s="45"/>
      <c r="E104">
        <f>3.4/3</f>
        <v>1.1333333333333333</v>
      </c>
      <c r="F104" s="43">
        <f t="shared" si="24"/>
        <v>-0.15274150693011851</v>
      </c>
      <c r="K104" s="2" t="s">
        <v>226</v>
      </c>
      <c r="Q104">
        <f t="shared" si="29"/>
        <v>-0.15274150693011851</v>
      </c>
      <c r="S104">
        <f>F104</f>
        <v>-0.15274150693011851</v>
      </c>
    </row>
    <row r="105" spans="1:21">
      <c r="A105"/>
      <c r="B105" s="14">
        <v>2</v>
      </c>
      <c r="C105" s="45"/>
      <c r="D105" s="45"/>
      <c r="E105">
        <f>3.25/3</f>
        <v>1.0833333333333333</v>
      </c>
      <c r="F105" s="43">
        <f t="shared" si="24"/>
        <v>-0.46180971196881282</v>
      </c>
      <c r="Q105">
        <f t="shared" si="29"/>
        <v>-0.46180971196881282</v>
      </c>
      <c r="S105">
        <f>F105</f>
        <v>-0.46180971196881282</v>
      </c>
    </row>
    <row r="106" spans="1:21">
      <c r="A106"/>
      <c r="B106" s="14">
        <v>2</v>
      </c>
      <c r="C106" s="45"/>
      <c r="D106" s="45"/>
      <c r="E106">
        <f>3.25/3</f>
        <v>1.0833333333333333</v>
      </c>
      <c r="F106" s="43">
        <f t="shared" si="24"/>
        <v>-0.46180971196881282</v>
      </c>
      <c r="G106" s="24"/>
      <c r="Q106">
        <f t="shared" si="29"/>
        <v>-0.46180971196881282</v>
      </c>
      <c r="S106">
        <f>F106</f>
        <v>-0.46180971196881282</v>
      </c>
    </row>
    <row r="107" spans="1:21">
      <c r="A107"/>
      <c r="C107" s="45"/>
      <c r="D107" s="45"/>
      <c r="F107" s="43"/>
      <c r="G107" s="24"/>
      <c r="J107" t="s">
        <v>62</v>
      </c>
      <c r="K107" s="2" t="s">
        <v>322</v>
      </c>
      <c r="L107" s="110" t="s">
        <v>560</v>
      </c>
      <c r="M107" s="96" t="s">
        <v>478</v>
      </c>
      <c r="N107" s="110" t="s">
        <v>558</v>
      </c>
      <c r="O107" s="110" t="s">
        <v>230</v>
      </c>
      <c r="P107" s="110" t="s">
        <v>190</v>
      </c>
      <c r="Q107" s="3" t="s">
        <v>475</v>
      </c>
      <c r="R107" s="110" t="s">
        <v>440</v>
      </c>
      <c r="S107" s="3" t="s">
        <v>441</v>
      </c>
      <c r="T107" s="3" t="s">
        <v>443</v>
      </c>
      <c r="U107" s="3" t="s">
        <v>442</v>
      </c>
    </row>
    <row r="108" spans="1:21">
      <c r="A108" s="36"/>
      <c r="C108" s="45"/>
      <c r="D108" s="45"/>
      <c r="E108" s="14"/>
      <c r="F108" s="14"/>
      <c r="G108" s="14"/>
      <c r="J108" s="14">
        <v>1</v>
      </c>
      <c r="K108" s="36" t="s">
        <v>557</v>
      </c>
      <c r="L108" s="145">
        <f>L7</f>
        <v>-0.97692338703330239</v>
      </c>
      <c r="M108" s="145">
        <f>M7</f>
        <v>-0.97692338703330239</v>
      </c>
      <c r="N108" s="145">
        <f>N7</f>
        <v>-0.97692338703330239</v>
      </c>
      <c r="Q108" s="110"/>
    </row>
    <row r="109" spans="1:21">
      <c r="E109" s="14"/>
      <c r="F109" s="14"/>
      <c r="G109" s="14"/>
      <c r="J109" s="14">
        <v>3</v>
      </c>
      <c r="K109" s="36" t="s">
        <v>567</v>
      </c>
      <c r="M109"/>
      <c r="S109" s="14">
        <f>AVERAGE(S8:S10)</f>
        <v>0.7881994728543501</v>
      </c>
      <c r="U109" s="14">
        <f>AVERAGE(U8:U10)</f>
        <v>0.7881994728543501</v>
      </c>
    </row>
    <row r="110" spans="1:21">
      <c r="E110" s="14"/>
      <c r="F110" s="14"/>
      <c r="G110" s="14"/>
      <c r="J110" s="14">
        <v>2</v>
      </c>
      <c r="K110" s="36" t="s">
        <v>522</v>
      </c>
      <c r="M110"/>
      <c r="O110" s="14"/>
      <c r="Q110" s="14">
        <f>AVERAGE(Q11:Q13)</f>
        <v>1.090399495558851</v>
      </c>
      <c r="S110" s="14">
        <f>AVERAGE(S11:S13)</f>
        <v>1.090399495558851</v>
      </c>
      <c r="T110" s="14">
        <f>AVERAGE(T11:T13)</f>
        <v>1.090399495558851</v>
      </c>
    </row>
    <row r="111" spans="1:21">
      <c r="A111" s="24" t="s">
        <v>63</v>
      </c>
      <c r="B111" s="14" t="s">
        <v>62</v>
      </c>
      <c r="C111" s="24" t="s">
        <v>234</v>
      </c>
      <c r="D111" s="24" t="s">
        <v>119</v>
      </c>
      <c r="E111" t="s">
        <v>481</v>
      </c>
      <c r="H111" s="97"/>
      <c r="J111" s="14">
        <v>1</v>
      </c>
      <c r="K111" s="36" t="s">
        <v>358</v>
      </c>
      <c r="L111" s="14">
        <f>AVERAGE(L14:L16)</f>
        <v>-0.69532791133138094</v>
      </c>
      <c r="M111" s="14"/>
      <c r="N111" s="14">
        <f>AVERAGE(N14:N16)</f>
        <v>-0.69532791133138094</v>
      </c>
    </row>
    <row r="112" spans="1:21">
      <c r="A112" s="36" t="s">
        <v>557</v>
      </c>
      <c r="B112" s="14">
        <v>1</v>
      </c>
      <c r="C112" s="24">
        <f>G7</f>
        <v>1</v>
      </c>
      <c r="D112" s="24">
        <f t="shared" ref="D112:D149" si="30">(C112-$I$7)/$I$9</f>
        <v>-0.97692338703330239</v>
      </c>
      <c r="E112">
        <v>15</v>
      </c>
      <c r="H112" s="36"/>
      <c r="J112" s="14">
        <v>2</v>
      </c>
      <c r="K112" s="36" t="s">
        <v>363</v>
      </c>
      <c r="L112"/>
      <c r="M112"/>
      <c r="S112" s="14">
        <f>AVERAGE(S17:S19)</f>
        <v>0.10824942176922318</v>
      </c>
      <c r="T112" s="14">
        <f>AVERAGE(T17:T19)</f>
        <v>0.10824942176922318</v>
      </c>
    </row>
    <row r="113" spans="1:21">
      <c r="A113" s="36" t="s">
        <v>567</v>
      </c>
      <c r="B113" s="14">
        <v>3</v>
      </c>
      <c r="C113" s="24">
        <f>AVERAGE(C8:C10,E8:E10,G8:G10)</f>
        <v>1.2855555555555556</v>
      </c>
      <c r="D113" s="24">
        <f t="shared" si="30"/>
        <v>0.7881994728543501</v>
      </c>
      <c r="E113">
        <v>16</v>
      </c>
      <c r="H113" s="36"/>
      <c r="J113" s="14">
        <v>2</v>
      </c>
      <c r="K113" s="36" t="s">
        <v>592</v>
      </c>
      <c r="L113"/>
      <c r="M113"/>
      <c r="S113" s="14">
        <f>AVERAGE(S17:S19)</f>
        <v>0.10824942176922318</v>
      </c>
      <c r="T113" s="14">
        <f>AVERAGE(T17:T19)</f>
        <v>0.10824942176922318</v>
      </c>
    </row>
    <row r="114" spans="1:21">
      <c r="A114" s="36" t="s">
        <v>522</v>
      </c>
      <c r="B114" s="14">
        <v>2</v>
      </c>
      <c r="C114" s="24">
        <f>AVERAGE(C11:C13,E11:E13,G11:G13)</f>
        <v>1.3344444444444445</v>
      </c>
      <c r="D114" s="24">
        <f t="shared" si="30"/>
        <v>1.0903994955588514</v>
      </c>
      <c r="E114">
        <v>17</v>
      </c>
      <c r="H114" s="36"/>
      <c r="J114" s="14">
        <v>2</v>
      </c>
      <c r="K114" s="36" t="s">
        <v>601</v>
      </c>
      <c r="L114"/>
      <c r="M114"/>
      <c r="S114" s="14">
        <f>AVERAGE(S23:S25)</f>
        <v>5.3303963095677663E-2</v>
      </c>
      <c r="T114" s="14">
        <f>AVERAGE(T23:T25)</f>
        <v>5.3303963095677663E-2</v>
      </c>
    </row>
    <row r="115" spans="1:21">
      <c r="A115" s="36" t="s">
        <v>358</v>
      </c>
      <c r="B115" s="14">
        <v>1</v>
      </c>
      <c r="C115" s="24">
        <f>AVERAGE(C14:C16,E14:E16,G14:G16)</f>
        <v>1.0455555555555556</v>
      </c>
      <c r="D115" s="24">
        <f t="shared" si="30"/>
        <v>-0.69532791133138105</v>
      </c>
      <c r="E115">
        <v>18</v>
      </c>
      <c r="H115" s="36"/>
      <c r="J115" s="14">
        <v>1</v>
      </c>
      <c r="K115" s="36" t="s">
        <v>444</v>
      </c>
      <c r="L115" s="14">
        <f>AVERAGE(L26:L28)</f>
        <v>-0.97005520469910955</v>
      </c>
      <c r="M115" s="14"/>
      <c r="N115" s="14">
        <f>AVERAGE(N26:N28)</f>
        <v>-0.97005520469910955</v>
      </c>
    </row>
    <row r="116" spans="1:21">
      <c r="A116" s="36" t="s">
        <v>363</v>
      </c>
      <c r="B116" s="14">
        <v>2</v>
      </c>
      <c r="C116" s="24">
        <f>AVERAGE(C17:C19,E17:E19,G17:G19)</f>
        <v>1.1755555555555555</v>
      </c>
      <c r="D116" s="24">
        <f t="shared" si="30"/>
        <v>0.10824942176922271</v>
      </c>
      <c r="E116">
        <v>19</v>
      </c>
      <c r="H116" s="36"/>
      <c r="J116" s="14">
        <v>3</v>
      </c>
      <c r="K116" s="36" t="s">
        <v>447</v>
      </c>
      <c r="L116"/>
      <c r="M116"/>
      <c r="R116" s="14">
        <f>AVERAGE(R29:R31)</f>
        <v>1.7016677233020463</v>
      </c>
      <c r="S116" s="14">
        <f>AVERAGE(S29:S31)</f>
        <v>1.7016677233020463</v>
      </c>
      <c r="T116" s="14">
        <f>AVERAGE(T29:T31)</f>
        <v>1.7016677233020463</v>
      </c>
      <c r="U116" s="14">
        <f>AVERAGE(U29:U31)</f>
        <v>1.7016677233020463</v>
      </c>
    </row>
    <row r="117" spans="1:21">
      <c r="A117" s="36" t="s">
        <v>592</v>
      </c>
      <c r="B117" s="14">
        <v>2</v>
      </c>
      <c r="C117" s="24">
        <f>AVERAGE(C20:C22,E20:E22,G20:G22)</f>
        <v>1.1222222222222222</v>
      </c>
      <c r="D117" s="24">
        <f t="shared" si="30"/>
        <v>-0.22142333027205027</v>
      </c>
      <c r="E117">
        <v>20</v>
      </c>
      <c r="H117" s="36"/>
      <c r="J117" s="14">
        <v>3</v>
      </c>
      <c r="K117" s="36" t="s">
        <v>261</v>
      </c>
      <c r="L117"/>
      <c r="M117"/>
      <c r="R117" s="14">
        <f>AVERAGE(R32:R34)</f>
        <v>0.87748584319886147</v>
      </c>
      <c r="T117" s="14">
        <f>AVERAGE(T32:T34)</f>
        <v>0.87748584319886147</v>
      </c>
      <c r="U117" s="14">
        <f>AVERAGE(U32:U34)</f>
        <v>0.87748584319886147</v>
      </c>
    </row>
    <row r="118" spans="1:21">
      <c r="A118" s="36" t="s">
        <v>601</v>
      </c>
      <c r="B118" s="14">
        <v>2</v>
      </c>
      <c r="C118" s="24">
        <f>AVERAGE(C23:C25,E23:E25,G23:G25)</f>
        <v>1.1666666666666667</v>
      </c>
      <c r="D118" s="24">
        <f t="shared" si="30"/>
        <v>5.3303963095678121E-2</v>
      </c>
      <c r="E118">
        <v>21</v>
      </c>
      <c r="H118" s="36"/>
      <c r="J118" s="14">
        <v>3</v>
      </c>
      <c r="K118" s="36" t="s">
        <v>463</v>
      </c>
      <c r="L118"/>
      <c r="M118"/>
      <c r="R118" s="14">
        <f>AVERAGE(R35:R37)</f>
        <v>8.7644874766643552E-2</v>
      </c>
      <c r="U118" s="14">
        <f>AVERAGE(U35:U37)</f>
        <v>8.7644874766643552E-2</v>
      </c>
    </row>
    <row r="119" spans="1:21">
      <c r="A119" s="36" t="s">
        <v>444</v>
      </c>
      <c r="B119" s="14">
        <v>1</v>
      </c>
      <c r="C119" s="24">
        <f>AVERAGE(C26:C28,E26:E28,G26:G28)</f>
        <v>1.0011111111111111</v>
      </c>
      <c r="D119" s="24">
        <f t="shared" si="30"/>
        <v>-0.97005520469910944</v>
      </c>
      <c r="E119">
        <v>22</v>
      </c>
      <c r="H119" s="36"/>
      <c r="J119" s="14">
        <v>3</v>
      </c>
      <c r="K119" s="36" t="s">
        <v>412</v>
      </c>
      <c r="L119"/>
      <c r="M119"/>
      <c r="R119" s="14">
        <f>AVERAGE(R38:R40)</f>
        <v>1.2552358715794876</v>
      </c>
      <c r="S119" s="14">
        <f>AVERAGE(S38:S40)</f>
        <v>1.2552358715794876</v>
      </c>
      <c r="T119" s="14">
        <f>AVERAGE(T38:T40)</f>
        <v>1.2552358715794876</v>
      </c>
      <c r="U119" s="14">
        <f>AVERAGE(U38:U40)</f>
        <v>1.2552358715794876</v>
      </c>
    </row>
    <row r="120" spans="1:21">
      <c r="A120" s="36" t="s">
        <v>447</v>
      </c>
      <c r="B120" s="14">
        <v>3</v>
      </c>
      <c r="C120" s="24">
        <f>AVERAGE(C29:C31,E29:E31,G29:G31)</f>
        <v>1.4333333333333336</v>
      </c>
      <c r="D120" s="24">
        <f t="shared" si="30"/>
        <v>1.7016677233020472</v>
      </c>
      <c r="E120">
        <v>23</v>
      </c>
      <c r="H120" s="36"/>
      <c r="J120" s="14">
        <v>2</v>
      </c>
      <c r="K120" s="36" t="s">
        <v>50</v>
      </c>
      <c r="L120"/>
      <c r="M120"/>
      <c r="O120" s="14"/>
      <c r="Q120" s="14">
        <f>AVERAGE(Q41:Q43)</f>
        <v>1.083531313224658</v>
      </c>
      <c r="S120" s="14">
        <f>AVERAGE(S41:S43)</f>
        <v>1.083531313224658</v>
      </c>
      <c r="T120" s="14">
        <f>AVERAGE(T41:T43)</f>
        <v>1.083531313224658</v>
      </c>
    </row>
    <row r="121" spans="1:21">
      <c r="A121" s="36" t="s">
        <v>261</v>
      </c>
      <c r="B121" s="14">
        <v>3</v>
      </c>
      <c r="C121" s="24">
        <f>AVERAGE(C32:C34,E32:E34,G32:G34)</f>
        <v>1.2999999999999998</v>
      </c>
      <c r="D121" s="24">
        <f t="shared" si="30"/>
        <v>0.87748584319886058</v>
      </c>
      <c r="E121">
        <v>24</v>
      </c>
      <c r="H121" s="36"/>
      <c r="J121" s="14">
        <v>1</v>
      </c>
      <c r="K121" s="36" t="s">
        <v>271</v>
      </c>
      <c r="L121" s="14">
        <f>AVERAGE(L44:L46)</f>
        <v>-0.97005520469910955</v>
      </c>
      <c r="M121" s="14"/>
      <c r="N121" s="14">
        <f>AVERAGE(N44:N46)</f>
        <v>-0.97005520469910955</v>
      </c>
    </row>
    <row r="122" spans="1:21">
      <c r="A122" s="36" t="s">
        <v>463</v>
      </c>
      <c r="B122" s="14">
        <v>3</v>
      </c>
      <c r="C122" s="24">
        <f>AVERAGE(C35:C37,E35:E37,G35:G37)</f>
        <v>1.1722222222222223</v>
      </c>
      <c r="D122" s="24">
        <f t="shared" si="30"/>
        <v>8.764487476664401E-2</v>
      </c>
      <c r="E122">
        <v>25</v>
      </c>
      <c r="H122" s="36"/>
      <c r="J122" s="14">
        <v>2</v>
      </c>
      <c r="K122" s="36" t="s">
        <v>485</v>
      </c>
      <c r="L122"/>
      <c r="M122"/>
      <c r="O122" s="14"/>
      <c r="Q122" s="14">
        <f>AVERAGE(Q47:Q49)</f>
        <v>-8.4059683588186274E-2</v>
      </c>
      <c r="S122" s="14">
        <f>AVERAGE(S47:S49)</f>
        <v>-8.4059683588186274E-2</v>
      </c>
      <c r="T122" s="14">
        <f>AVERAGE(T47:T49)</f>
        <v>-8.4059683588186274E-2</v>
      </c>
    </row>
    <row r="123" spans="1:21">
      <c r="A123" s="36" t="s">
        <v>412</v>
      </c>
      <c r="B123" s="14">
        <v>3</v>
      </c>
      <c r="C123" s="24">
        <f>AVERAGE(C38:C40,E38:E40,G38:G40)</f>
        <v>1.3611111111111109</v>
      </c>
      <c r="D123" s="24">
        <f t="shared" si="30"/>
        <v>1.2552358715794867</v>
      </c>
      <c r="E123">
        <v>26</v>
      </c>
      <c r="H123" s="36"/>
      <c r="J123" s="14">
        <v>2</v>
      </c>
      <c r="K123" s="24" t="s">
        <v>493</v>
      </c>
      <c r="L123"/>
      <c r="M123"/>
      <c r="N123" s="14">
        <f>AVERAGE(N50:N52)</f>
        <v>-0.49615062363977874</v>
      </c>
      <c r="R123" s="14">
        <f>AVERAGE(R50:R52)</f>
        <v>-0.49615062363977874</v>
      </c>
      <c r="S123" s="14">
        <f>AVERAGE(S50:S52)</f>
        <v>-0.49615062363977874</v>
      </c>
      <c r="T123" s="14">
        <f>AVERAGE(T50:T52)</f>
        <v>-0.49615062363977874</v>
      </c>
      <c r="U123" s="14">
        <f>AVERAGE(U50:U52)</f>
        <v>-0.49615062363977874</v>
      </c>
    </row>
    <row r="124" spans="1:21">
      <c r="A124" s="36" t="s">
        <v>50</v>
      </c>
      <c r="B124" s="14">
        <v>2</v>
      </c>
      <c r="C124" s="24">
        <f>AVERAGE(C41:C43,E41:E43,G41:G43)</f>
        <v>1.3333333333333333</v>
      </c>
      <c r="D124" s="24">
        <f t="shared" si="30"/>
        <v>1.0835313132246571</v>
      </c>
      <c r="E124">
        <v>27</v>
      </c>
      <c r="H124" s="36"/>
      <c r="J124" s="14">
        <v>1</v>
      </c>
      <c r="K124" s="36" t="s">
        <v>333</v>
      </c>
      <c r="L124" s="14">
        <f>AVERAGE(L53:L55)</f>
        <v>-0.97692338703330239</v>
      </c>
      <c r="M124" s="14"/>
      <c r="N124" s="14">
        <f>AVERAGE(N53:N55)</f>
        <v>-0.97692338703330239</v>
      </c>
    </row>
    <row r="125" spans="1:21">
      <c r="A125" s="36" t="s">
        <v>271</v>
      </c>
      <c r="B125" s="14">
        <v>1</v>
      </c>
      <c r="C125" s="24">
        <f>AVERAGE(C44:C46,E44:E46,G44:G46)</f>
        <v>1.0011111111111111</v>
      </c>
      <c r="D125" s="24">
        <f t="shared" si="30"/>
        <v>-0.97005520469910944</v>
      </c>
      <c r="E125">
        <v>28</v>
      </c>
      <c r="H125" s="36"/>
      <c r="J125" s="14">
        <v>1</v>
      </c>
      <c r="K125" s="36" t="s">
        <v>150</v>
      </c>
      <c r="L125" s="14">
        <f>AVERAGE(L56:L58)</f>
        <v>-0.97692338703330239</v>
      </c>
      <c r="M125" s="14"/>
      <c r="N125" s="14">
        <f>AVERAGE(N56:N58)</f>
        <v>-0.97692338703330239</v>
      </c>
    </row>
    <row r="126" spans="1:21">
      <c r="A126" s="36" t="s">
        <v>485</v>
      </c>
      <c r="B126" s="14">
        <v>2</v>
      </c>
      <c r="C126" s="24">
        <f>AVERAGE(C47:C49,E47:E49,G47:G49)</f>
        <v>1.1444444444444446</v>
      </c>
      <c r="D126" s="24">
        <f t="shared" si="30"/>
        <v>-8.4059683588185385E-2</v>
      </c>
      <c r="E126">
        <v>29</v>
      </c>
      <c r="H126" s="2"/>
      <c r="J126" s="14">
        <v>3</v>
      </c>
      <c r="K126" s="36" t="s">
        <v>152</v>
      </c>
      <c r="L126"/>
      <c r="M126"/>
      <c r="R126" s="14">
        <f>AVERAGE(R59:R61)</f>
        <v>0.56841763816016766</v>
      </c>
      <c r="S126" s="14">
        <f>AVERAGE(S59:S61)</f>
        <v>0.56841763816016766</v>
      </c>
      <c r="U126" s="14">
        <f>AVERAGE(U59:U61)</f>
        <v>0.56841763816016766</v>
      </c>
    </row>
    <row r="127" spans="1:21">
      <c r="A127" s="24" t="s">
        <v>493</v>
      </c>
      <c r="B127" s="14">
        <v>2</v>
      </c>
      <c r="C127" s="24">
        <f>AVERAGE(C50:C52,E50:E52,G50:G52)</f>
        <v>1.0777777777777777</v>
      </c>
      <c r="D127" s="24">
        <f t="shared" si="30"/>
        <v>-0.49615062363977869</v>
      </c>
      <c r="E127">
        <v>30</v>
      </c>
      <c r="H127" s="2"/>
      <c r="J127" s="14">
        <v>2</v>
      </c>
      <c r="K127" s="36" t="s">
        <v>619</v>
      </c>
      <c r="L127"/>
      <c r="M127"/>
      <c r="N127" s="14">
        <f>N62</f>
        <v>0.50660399715242888</v>
      </c>
      <c r="T127" s="2"/>
    </row>
    <row r="128" spans="1:21">
      <c r="A128" s="36" t="s">
        <v>333</v>
      </c>
      <c r="B128" s="14">
        <v>1</v>
      </c>
      <c r="C128" s="24">
        <f>AVERAGE(C53:C55,E53:E55,G53:G55)</f>
        <v>1</v>
      </c>
      <c r="D128" s="24">
        <f t="shared" si="30"/>
        <v>-0.97692338703330239</v>
      </c>
      <c r="E128">
        <v>31</v>
      </c>
      <c r="H128" s="2"/>
      <c r="J128" s="14">
        <v>2</v>
      </c>
      <c r="K128" s="36" t="s">
        <v>620</v>
      </c>
      <c r="L128"/>
      <c r="M128"/>
      <c r="N128" s="14">
        <f>AVERAGE(N63:N64)</f>
        <v>-0.8017847375113758</v>
      </c>
      <c r="O128" s="14"/>
      <c r="Q128" s="14">
        <f>AVERAGE(Q63:Q64)</f>
        <v>-0.8017847375113758</v>
      </c>
    </row>
    <row r="129" spans="1:21">
      <c r="A129" s="36" t="s">
        <v>150</v>
      </c>
      <c r="B129" s="14">
        <v>1</v>
      </c>
      <c r="C129" s="24">
        <f>AVERAGE(C56:C58,E56:E58,G56:G58)</f>
        <v>1</v>
      </c>
      <c r="D129" s="24">
        <f t="shared" si="30"/>
        <v>-0.97692338703330239</v>
      </c>
      <c r="E129">
        <v>32</v>
      </c>
      <c r="H129" s="2"/>
      <c r="J129" s="14">
        <v>2</v>
      </c>
      <c r="K129" s="36" t="s">
        <v>625</v>
      </c>
      <c r="L129" s="14">
        <f>AVERAGE(L65:L67)</f>
        <v>-0.49409016893952051</v>
      </c>
      <c r="M129" s="14"/>
      <c r="N129" s="14">
        <f>AVERAGE(N65:N67)</f>
        <v>-0.49409016893952051</v>
      </c>
      <c r="P129" s="14">
        <f>AVERAGE(P65:P67)</f>
        <v>-0.49409016893952051</v>
      </c>
      <c r="U129" s="14">
        <f>AVERAGE(U65:U67)</f>
        <v>-0.49409016893952051</v>
      </c>
    </row>
    <row r="130" spans="1:21">
      <c r="A130" s="36" t="s">
        <v>152</v>
      </c>
      <c r="B130" s="14">
        <v>3</v>
      </c>
      <c r="C130" s="24">
        <f>AVERAGE(C59:C61,E59:E61,G59:G61)</f>
        <v>1.25</v>
      </c>
      <c r="D130" s="24">
        <f t="shared" si="30"/>
        <v>0.56841763816016766</v>
      </c>
      <c r="E130">
        <v>33</v>
      </c>
      <c r="H130" s="2"/>
      <c r="J130" s="14">
        <v>2</v>
      </c>
      <c r="K130" s="36" t="s">
        <v>452</v>
      </c>
      <c r="L130"/>
      <c r="M130"/>
      <c r="N130">
        <f>AVERAGE(N68:N70)</f>
        <v>-0.30384151828236877</v>
      </c>
      <c r="R130" s="14"/>
      <c r="S130" s="14"/>
      <c r="T130">
        <f>AVERAGE(T68:T70)</f>
        <v>-0.30384151828236877</v>
      </c>
    </row>
    <row r="131" spans="1:21">
      <c r="A131" s="36" t="s">
        <v>619</v>
      </c>
      <c r="B131" s="14">
        <v>2</v>
      </c>
      <c r="C131" s="24">
        <f>AVERAGE(C62,E62,G62)</f>
        <v>1.24</v>
      </c>
      <c r="D131" s="24">
        <f t="shared" si="30"/>
        <v>0.50660399715242888</v>
      </c>
      <c r="E131">
        <v>1</v>
      </c>
      <c r="H131" s="2"/>
      <c r="J131" s="14">
        <v>2</v>
      </c>
      <c r="K131" s="36" t="s">
        <v>584</v>
      </c>
      <c r="L131"/>
      <c r="M131"/>
      <c r="N131">
        <f>AVERAGE(N71:N73)</f>
        <v>-0.65755290849331893</v>
      </c>
      <c r="R131" s="14"/>
      <c r="T131">
        <f>AVERAGE(T71:T73)</f>
        <v>-0.65755290849331893</v>
      </c>
    </row>
    <row r="132" spans="1:21">
      <c r="A132" s="36" t="s">
        <v>620</v>
      </c>
      <c r="B132" s="14">
        <v>2</v>
      </c>
      <c r="C132" s="24">
        <f>AVERAGE(C63:C64,E63:E64,G63:G64)</f>
        <v>1.0283333333333333</v>
      </c>
      <c r="D132" s="24">
        <f t="shared" si="30"/>
        <v>-0.8017847375113758</v>
      </c>
      <c r="E132">
        <v>2</v>
      </c>
      <c r="H132" s="2"/>
      <c r="J132" s="14">
        <v>1</v>
      </c>
      <c r="K132" s="36" t="s">
        <v>476</v>
      </c>
      <c r="L132">
        <f>L74</f>
        <v>-0.750273370004927</v>
      </c>
      <c r="M132">
        <f>M74</f>
        <v>-0.750273370004927</v>
      </c>
      <c r="N132" s="14"/>
    </row>
    <row r="133" spans="1:21">
      <c r="A133" s="36" t="s">
        <v>625</v>
      </c>
      <c r="B133" s="14">
        <v>2</v>
      </c>
      <c r="C133" s="24">
        <f>AVERAGE(C65:C67,E65:E67,G65:G67)</f>
        <v>1.078111111111111</v>
      </c>
      <c r="D133" s="24">
        <f t="shared" si="30"/>
        <v>-0.49409016893952096</v>
      </c>
      <c r="E133">
        <v>10</v>
      </c>
      <c r="H133" s="2"/>
      <c r="J133" s="14">
        <v>1</v>
      </c>
      <c r="K133" s="36" t="s">
        <v>532</v>
      </c>
      <c r="L133"/>
      <c r="M133"/>
      <c r="N133" s="14">
        <f>AVERAGE(N75:N76)</f>
        <v>-0.85329610501782538</v>
      </c>
    </row>
    <row r="134" spans="1:21">
      <c r="A134" s="36" t="s">
        <v>452</v>
      </c>
      <c r="B134" s="14">
        <v>2</v>
      </c>
      <c r="C134" s="24">
        <f>AVERAGE(C68:C70,E68:E70,G68:G70)</f>
        <v>1.1088888888888888</v>
      </c>
      <c r="D134" s="24">
        <f t="shared" si="30"/>
        <v>-0.30384151828236922</v>
      </c>
      <c r="E134">
        <v>13</v>
      </c>
      <c r="H134" s="2"/>
      <c r="J134" s="14">
        <v>1</v>
      </c>
      <c r="K134" s="36" t="s">
        <v>537</v>
      </c>
      <c r="L134"/>
      <c r="M134"/>
      <c r="N134" s="14">
        <f>N77</f>
        <v>-0.8532961050178246</v>
      </c>
      <c r="P134" s="14"/>
    </row>
    <row r="135" spans="1:21">
      <c r="A135" s="36" t="s">
        <v>584</v>
      </c>
      <c r="B135" s="14">
        <v>2</v>
      </c>
      <c r="C135" s="24">
        <f>AVERAGE(C71:C73,E71:E73,G71:G73)</f>
        <v>1.0516666666666665</v>
      </c>
      <c r="D135" s="24">
        <f t="shared" si="30"/>
        <v>-0.65755290849331938</v>
      </c>
      <c r="E135">
        <v>14</v>
      </c>
      <c r="H135" s="2"/>
      <c r="J135" s="14">
        <v>1</v>
      </c>
      <c r="K135" s="36" t="s">
        <v>232</v>
      </c>
      <c r="L135"/>
      <c r="M135"/>
      <c r="N135" s="14">
        <f>N78</f>
        <v>-0.97692338703330239</v>
      </c>
      <c r="P135" s="14">
        <f>P78</f>
        <v>-0.97692338703330239</v>
      </c>
    </row>
    <row r="136" spans="1:21">
      <c r="A136" s="36" t="s">
        <v>476</v>
      </c>
      <c r="B136" s="14">
        <v>1</v>
      </c>
      <c r="C136" s="24">
        <f>AVERAGE(C74,E74,G74)</f>
        <v>1.0366666666666666</v>
      </c>
      <c r="D136" s="24">
        <f t="shared" si="30"/>
        <v>-0.750273370004927</v>
      </c>
      <c r="E136">
        <v>3</v>
      </c>
      <c r="H136" s="2"/>
      <c r="J136" s="14">
        <v>1</v>
      </c>
      <c r="K136" s="36" t="s">
        <v>233</v>
      </c>
      <c r="L136" s="14"/>
      <c r="M136" s="14"/>
      <c r="N136" s="14">
        <f>N79</f>
        <v>-0.97692338703330239</v>
      </c>
      <c r="O136" s="14"/>
      <c r="P136" s="14">
        <f>P79</f>
        <v>-0.97692338703330239</v>
      </c>
      <c r="Q136" s="14"/>
      <c r="U136" s="14"/>
    </row>
    <row r="137" spans="1:21">
      <c r="A137" s="36" t="s">
        <v>532</v>
      </c>
      <c r="B137" s="14">
        <v>1</v>
      </c>
      <c r="C137" s="24">
        <f>AVERAGE(C75:C76,E75:E76,G75:G76)</f>
        <v>1.02</v>
      </c>
      <c r="D137" s="24">
        <f t="shared" si="30"/>
        <v>-0.8532961050178246</v>
      </c>
      <c r="E137">
        <v>6</v>
      </c>
      <c r="H137" s="2"/>
      <c r="J137" s="14">
        <v>3</v>
      </c>
      <c r="K137" s="36" t="s">
        <v>496</v>
      </c>
      <c r="L137"/>
      <c r="M137"/>
      <c r="R137">
        <f>AVERAGE(R80:R81)</f>
        <v>5.3303963095677448E-2</v>
      </c>
      <c r="S137">
        <f>AVERAGE(S80:S81)</f>
        <v>5.3303963095677448E-2</v>
      </c>
      <c r="T137" s="14"/>
    </row>
    <row r="138" spans="1:21">
      <c r="A138" s="36" t="s">
        <v>537</v>
      </c>
      <c r="B138" s="14">
        <v>1</v>
      </c>
      <c r="C138" s="24">
        <f>G77</f>
        <v>1.02</v>
      </c>
      <c r="D138" s="24">
        <f t="shared" si="30"/>
        <v>-0.8532961050178246</v>
      </c>
      <c r="E138">
        <v>7</v>
      </c>
      <c r="H138" s="2"/>
      <c r="J138" s="14">
        <v>3</v>
      </c>
      <c r="K138" s="36" t="s">
        <v>503</v>
      </c>
      <c r="L138"/>
      <c r="M138"/>
      <c r="R138">
        <f>AVERAGE(R82:R84)</f>
        <v>0.76072674351757763</v>
      </c>
      <c r="S138" s="14"/>
      <c r="T138" s="14"/>
    </row>
    <row r="139" spans="1:21">
      <c r="A139" s="36" t="s">
        <v>232</v>
      </c>
      <c r="B139" s="14">
        <v>1</v>
      </c>
      <c r="C139" s="24">
        <f>G78</f>
        <v>1</v>
      </c>
      <c r="D139" s="24">
        <f t="shared" si="30"/>
        <v>-0.97692338703330239</v>
      </c>
      <c r="E139">
        <v>8</v>
      </c>
      <c r="H139" s="2"/>
      <c r="J139" s="14">
        <v>3</v>
      </c>
      <c r="K139" s="36" t="s">
        <v>346</v>
      </c>
      <c r="L139"/>
      <c r="M139"/>
      <c r="N139" s="14"/>
      <c r="S139">
        <f>AVERAGE(S85:S88)</f>
        <v>0.95475289445853517</v>
      </c>
      <c r="T139">
        <f>AVERAGE(T85:T88)</f>
        <v>0.95475289445853517</v>
      </c>
    </row>
    <row r="140" spans="1:21">
      <c r="A140" s="36" t="s">
        <v>233</v>
      </c>
      <c r="B140" s="14">
        <v>1</v>
      </c>
      <c r="C140" s="24">
        <f>G79</f>
        <v>1</v>
      </c>
      <c r="D140" s="24">
        <f t="shared" si="30"/>
        <v>-0.97692338703330239</v>
      </c>
      <c r="E140">
        <v>9</v>
      </c>
      <c r="H140" s="2"/>
      <c r="J140" s="14">
        <v>3</v>
      </c>
      <c r="K140" s="36" t="s">
        <v>348</v>
      </c>
      <c r="L140"/>
      <c r="M140"/>
      <c r="N140" s="14"/>
      <c r="S140">
        <f>AVERAGE(S89:S91)</f>
        <v>0.95646994004208319</v>
      </c>
      <c r="T140">
        <f>AVERAGE(T89:T91)</f>
        <v>0.95646994004208319</v>
      </c>
    </row>
    <row r="141" spans="1:21">
      <c r="A141" s="36" t="s">
        <v>496</v>
      </c>
      <c r="B141" s="14">
        <v>3</v>
      </c>
      <c r="C141" s="24">
        <f>AVERAGE(C80:C81)</f>
        <v>1.1666666666666665</v>
      </c>
      <c r="D141" s="24">
        <f t="shared" si="30"/>
        <v>5.3303963095676754E-2</v>
      </c>
      <c r="E141">
        <v>4</v>
      </c>
      <c r="H141" s="2"/>
      <c r="J141" s="14">
        <v>2</v>
      </c>
      <c r="K141" s="2" t="s">
        <v>223</v>
      </c>
      <c r="L141"/>
      <c r="M141"/>
      <c r="N141" s="14">
        <f>AVERAGE(N92:N94)</f>
        <v>-0.35878697695591472</v>
      </c>
      <c r="P141" s="14">
        <f>AVERAGE(P92:P94)</f>
        <v>-0.35878697695591472</v>
      </c>
      <c r="S141" s="14">
        <f>AVERAGE(S92:S94)</f>
        <v>-0.35878697695591472</v>
      </c>
      <c r="T141" s="14">
        <f>AVERAGE(T92:T94)</f>
        <v>-0.35878697695591472</v>
      </c>
      <c r="U141" s="14">
        <f>AVERAGE(U92:U94)</f>
        <v>-0.35878697695591472</v>
      </c>
    </row>
    <row r="142" spans="1:21">
      <c r="A142" s="36" t="s">
        <v>503</v>
      </c>
      <c r="B142" s="14">
        <v>3</v>
      </c>
      <c r="C142" s="24">
        <f>AVERAGE(C82:C84)</f>
        <v>1.2811111111111113</v>
      </c>
      <c r="D142" s="24">
        <f t="shared" si="30"/>
        <v>0.76072674351757852</v>
      </c>
      <c r="E142">
        <v>5</v>
      </c>
      <c r="H142" s="2"/>
      <c r="J142" s="14">
        <v>2</v>
      </c>
      <c r="K142" s="2" t="s">
        <v>224</v>
      </c>
      <c r="L142" s="14">
        <f>AVERAGE(L95:L97)</f>
        <v>0.2593494331214739</v>
      </c>
      <c r="M142" s="14"/>
      <c r="N142" s="14">
        <f>AVERAGE(N95:N97)</f>
        <v>0.2593494331214739</v>
      </c>
      <c r="P142" s="14">
        <f>AVERAGE(P95:P97)</f>
        <v>0.2593494331214739</v>
      </c>
      <c r="U142" s="14">
        <f>AVERAGE(U95:U97)</f>
        <v>0.2593494331214739</v>
      </c>
    </row>
    <row r="143" spans="1:21">
      <c r="A143" s="36" t="s">
        <v>346</v>
      </c>
      <c r="B143" s="14">
        <v>3</v>
      </c>
      <c r="C143" s="24">
        <f>AVERAGE(C85:C88)</f>
        <v>1.3125</v>
      </c>
      <c r="D143" s="24">
        <f t="shared" si="30"/>
        <v>0.95475289445853517</v>
      </c>
      <c r="E143">
        <v>11</v>
      </c>
      <c r="H143" s="2"/>
      <c r="J143" s="14">
        <v>2</v>
      </c>
      <c r="K143" s="2" t="s">
        <v>225</v>
      </c>
      <c r="L143">
        <f>AVERAGE(L98:L100)</f>
        <v>-4.971877191722044E-2</v>
      </c>
      <c r="M143"/>
      <c r="P143">
        <f>AVERAGE(P98:P100)</f>
        <v>-4.971877191722044E-2</v>
      </c>
      <c r="Q143">
        <f>AVERAGE(Q98:Q100)</f>
        <v>-4.971877191722044E-2</v>
      </c>
    </row>
    <row r="144" spans="1:21">
      <c r="A144" s="36" t="s">
        <v>348</v>
      </c>
      <c r="B144" s="14">
        <v>3</v>
      </c>
      <c r="C144" s="24">
        <f>AVERAGE(C89:C91)</f>
        <v>1.3127777777777778</v>
      </c>
      <c r="D144" s="24">
        <f t="shared" si="30"/>
        <v>0.95646994004208374</v>
      </c>
      <c r="E144">
        <v>12</v>
      </c>
      <c r="H144" s="2"/>
      <c r="J144" s="14">
        <v>2</v>
      </c>
      <c r="K144" s="2" t="s">
        <v>227</v>
      </c>
      <c r="L144">
        <f>AVERAGE(L101:L103)</f>
        <v>-0.83955974034943848</v>
      </c>
      <c r="M144"/>
      <c r="N144">
        <f>AVERAGE(N101:N103)</f>
        <v>-0.83955974034943848</v>
      </c>
      <c r="P144">
        <f>AVERAGE(P101:P103)</f>
        <v>-0.83955974034943848</v>
      </c>
      <c r="Q144">
        <f>AVERAGE(Q101:Q103)</f>
        <v>-0.83955974034943848</v>
      </c>
    </row>
    <row r="145" spans="1:21">
      <c r="A145" s="2" t="s">
        <v>223</v>
      </c>
      <c r="B145" s="14">
        <v>2</v>
      </c>
      <c r="C145" s="24">
        <f>AVERAGE(E92:E94)</f>
        <v>1.0999999999999999</v>
      </c>
      <c r="D145" s="24">
        <f t="shared" si="30"/>
        <v>-0.35878697695591516</v>
      </c>
      <c r="E145">
        <v>34</v>
      </c>
      <c r="H145" s="2"/>
      <c r="J145" s="14">
        <v>2</v>
      </c>
      <c r="K145" s="2" t="s">
        <v>226</v>
      </c>
      <c r="M145"/>
      <c r="Q145">
        <f>AVERAGE(Q104:Q106)</f>
        <v>-0.35878697695591466</v>
      </c>
      <c r="S145">
        <f>AVERAGE(S104:S106)</f>
        <v>-0.35878697695591466</v>
      </c>
    </row>
    <row r="146" spans="1:21">
      <c r="A146" s="2" t="s">
        <v>224</v>
      </c>
      <c r="B146" s="14">
        <v>2</v>
      </c>
      <c r="C146" s="24">
        <f>AVERAGE(E95:E97)</f>
        <v>1.2</v>
      </c>
      <c r="D146" s="24">
        <f t="shared" si="30"/>
        <v>0.2593494331214734</v>
      </c>
      <c r="E146">
        <v>35</v>
      </c>
      <c r="H146" s="2"/>
      <c r="K146" s="2" t="s">
        <v>552</v>
      </c>
      <c r="L146" s="110" t="s">
        <v>560</v>
      </c>
      <c r="M146" s="96" t="s">
        <v>478</v>
      </c>
      <c r="N146" s="110" t="s">
        <v>558</v>
      </c>
      <c r="O146" s="110" t="s">
        <v>230</v>
      </c>
      <c r="P146" s="110" t="s">
        <v>190</v>
      </c>
      <c r="Q146" s="3" t="s">
        <v>475</v>
      </c>
      <c r="R146" s="110" t="s">
        <v>440</v>
      </c>
      <c r="S146" s="3" t="s">
        <v>441</v>
      </c>
      <c r="T146" s="3" t="s">
        <v>443</v>
      </c>
      <c r="U146" s="3" t="s">
        <v>442</v>
      </c>
    </row>
    <row r="147" spans="1:21">
      <c r="A147" s="2" t="s">
        <v>225</v>
      </c>
      <c r="B147" s="14">
        <v>2</v>
      </c>
      <c r="C147" s="24">
        <f>AVERAGE(E98:E100)</f>
        <v>1.1500000000000001</v>
      </c>
      <c r="D147" s="24">
        <f t="shared" si="30"/>
        <v>-4.9718771917219511E-2</v>
      </c>
      <c r="E147">
        <v>36</v>
      </c>
      <c r="H147" s="2"/>
      <c r="K147" s="2" t="s">
        <v>114</v>
      </c>
      <c r="L147">
        <f t="shared" ref="L147:U147" si="31">AVERAGE(L108:L145)</f>
        <v>-0.6764091909017399</v>
      </c>
      <c r="M147">
        <f t="shared" si="31"/>
        <v>-0.8635983785191147</v>
      </c>
      <c r="N147">
        <f t="shared" si="31"/>
        <v>-0.65328740578050404</v>
      </c>
      <c r="O147" t="e">
        <f t="shared" si="31"/>
        <v>#DIV/0!</v>
      </c>
      <c r="P147">
        <f t="shared" si="31"/>
        <v>-0.49095042844388931</v>
      </c>
      <c r="Q147">
        <f t="shared" si="31"/>
        <v>5.7172712087675904E-3</v>
      </c>
      <c r="R147">
        <f t="shared" si="31"/>
        <v>0.60104150424758529</v>
      </c>
      <c r="S147">
        <f t="shared" si="31"/>
        <v>0.46399980361063653</v>
      </c>
      <c r="T147">
        <f t="shared" si="31"/>
        <v>0.4192636118026053</v>
      </c>
      <c r="U147">
        <f t="shared" si="31"/>
        <v>0.4188973087447817</v>
      </c>
    </row>
    <row r="148" spans="1:21">
      <c r="A148" s="2" t="s">
        <v>227</v>
      </c>
      <c r="B148" s="14">
        <v>2</v>
      </c>
      <c r="C148" s="24">
        <f>AVERAGE(E101:E103)</f>
        <v>1.0222222222222221</v>
      </c>
      <c r="D148" s="24">
        <f t="shared" si="30"/>
        <v>-0.83955974034943881</v>
      </c>
      <c r="E148">
        <v>37</v>
      </c>
      <c r="H148" s="2"/>
      <c r="K148" s="2" t="s">
        <v>484</v>
      </c>
      <c r="L148">
        <f t="shared" ref="L148:U148" si="32">STDEV(L108:L145)</f>
        <v>0.42159691118892351</v>
      </c>
      <c r="M148">
        <f t="shared" si="32"/>
        <v>0.16026576399681011</v>
      </c>
      <c r="N148">
        <f t="shared" si="32"/>
        <v>0.42817824966132212</v>
      </c>
      <c r="O148" t="e">
        <f t="shared" si="32"/>
        <v>#DIV/0!</v>
      </c>
      <c r="P148">
        <f t="shared" si="32"/>
        <v>0.47766448792944977</v>
      </c>
      <c r="Q148">
        <f t="shared" si="32"/>
        <v>0.80091278767454821</v>
      </c>
      <c r="R148">
        <f t="shared" si="32"/>
        <v>0.70809165950096875</v>
      </c>
      <c r="S148">
        <f t="shared" si="32"/>
        <v>0.66833720199362279</v>
      </c>
      <c r="T148">
        <f t="shared" si="32"/>
        <v>0.74291285529303408</v>
      </c>
      <c r="U148">
        <f t="shared" si="32"/>
        <v>0.75460375107534505</v>
      </c>
    </row>
    <row r="149" spans="1:21">
      <c r="A149" s="2" t="s">
        <v>226</v>
      </c>
      <c r="B149" s="14">
        <v>2</v>
      </c>
      <c r="C149" s="24">
        <f>AVERAGE(E104:E106)</f>
        <v>1.0999999999999999</v>
      </c>
      <c r="D149" s="24">
        <f t="shared" si="30"/>
        <v>-0.35878697695591516</v>
      </c>
      <c r="E149">
        <v>38</v>
      </c>
      <c r="H149" s="2"/>
      <c r="K149" s="2" t="s">
        <v>127</v>
      </c>
      <c r="L149">
        <f>L148/SQRT(L150)</f>
        <v>0.12711625156240433</v>
      </c>
      <c r="M149">
        <f>M148/SQRT(M150)</f>
        <v>0.11332500851418727</v>
      </c>
      <c r="N149">
        <f t="shared" ref="N149:U149" si="33">N148/SQRT(N150)</f>
        <v>9.8230827373464821E-2</v>
      </c>
      <c r="O149" t="e">
        <f t="shared" si="33"/>
        <v>#DIV/0!</v>
      </c>
      <c r="P149">
        <f t="shared" si="33"/>
        <v>0.18054020645547686</v>
      </c>
      <c r="Q149">
        <f t="shared" si="33"/>
        <v>0.30271657971976168</v>
      </c>
      <c r="R149">
        <f t="shared" si="33"/>
        <v>0.25034820706738542</v>
      </c>
      <c r="S149">
        <f t="shared" si="33"/>
        <v>0.1670843004984057</v>
      </c>
      <c r="T149">
        <f t="shared" si="33"/>
        <v>0.19181927441555477</v>
      </c>
      <c r="U149">
        <f t="shared" si="33"/>
        <v>0.23862665843048242</v>
      </c>
    </row>
    <row r="150" spans="1:21">
      <c r="A150" s="36"/>
      <c r="B150" s="14" t="s">
        <v>114</v>
      </c>
      <c r="C150" s="24">
        <f>AVERAGE(C112:C149)</f>
        <v>1.1429839181286547</v>
      </c>
      <c r="D150" s="24">
        <f>AVERAGE(D112:D149)</f>
        <v>-9.3087728524842997E-2</v>
      </c>
      <c r="E150" s="117" t="s">
        <v>122</v>
      </c>
      <c r="K150" s="2" t="s">
        <v>128</v>
      </c>
      <c r="L150" s="43">
        <f t="shared" ref="L150:U150" si="34">COUNT(L108:L145)</f>
        <v>11</v>
      </c>
      <c r="M150" s="43">
        <f t="shared" si="34"/>
        <v>2</v>
      </c>
      <c r="N150" s="43">
        <f t="shared" si="34"/>
        <v>19</v>
      </c>
      <c r="O150" s="43">
        <f t="shared" si="34"/>
        <v>0</v>
      </c>
      <c r="P150" s="43">
        <f t="shared" si="34"/>
        <v>7</v>
      </c>
      <c r="Q150" s="43">
        <f>COUNT(Q108:Q145)</f>
        <v>7</v>
      </c>
      <c r="R150" s="43">
        <f t="shared" si="34"/>
        <v>8</v>
      </c>
      <c r="S150" s="43">
        <f t="shared" si="34"/>
        <v>16</v>
      </c>
      <c r="T150" s="43">
        <f t="shared" si="34"/>
        <v>15</v>
      </c>
      <c r="U150" s="43">
        <f t="shared" si="34"/>
        <v>10</v>
      </c>
    </row>
    <row r="151" spans="1:21">
      <c r="A151" s="36"/>
      <c r="B151" s="14" t="s">
        <v>115</v>
      </c>
      <c r="C151" s="24">
        <f>STDEV(C112:C149)</f>
        <v>0.12701794509579914</v>
      </c>
      <c r="D151" s="24">
        <f>STDEV(D112:D149)</f>
        <v>0.78514416596922532</v>
      </c>
      <c r="E151" s="117" t="s">
        <v>115</v>
      </c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</row>
    <row r="153" spans="1:21">
      <c r="A153" s="121" t="s">
        <v>120</v>
      </c>
    </row>
    <row r="154" spans="1:21">
      <c r="A154" s="117" t="s">
        <v>63</v>
      </c>
      <c r="B154" s="117" t="s">
        <v>62</v>
      </c>
      <c r="C154" s="117" t="s">
        <v>234</v>
      </c>
      <c r="D154" s="117" t="s">
        <v>64</v>
      </c>
      <c r="E154" s="117" t="s">
        <v>481</v>
      </c>
    </row>
    <row r="155" spans="1:21">
      <c r="A155" s="24" t="s">
        <v>63</v>
      </c>
      <c r="B155" s="24" t="s">
        <v>62</v>
      </c>
      <c r="C155" t="s">
        <v>234</v>
      </c>
      <c r="D155" s="24" t="s">
        <v>119</v>
      </c>
      <c r="E155" t="s">
        <v>481</v>
      </c>
    </row>
    <row r="156" spans="1:21">
      <c r="A156" s="24" t="s">
        <v>557</v>
      </c>
      <c r="B156" s="24">
        <v>1</v>
      </c>
      <c r="C156">
        <v>1</v>
      </c>
      <c r="D156" s="24">
        <v>-0.97692338703330239</v>
      </c>
      <c r="E156">
        <v>15</v>
      </c>
    </row>
    <row r="157" spans="1:21">
      <c r="A157" s="2" t="s">
        <v>358</v>
      </c>
      <c r="B157">
        <v>1</v>
      </c>
      <c r="C157">
        <v>1.0455555555555556</v>
      </c>
      <c r="D157" s="24">
        <v>-0.69532791133138105</v>
      </c>
      <c r="E157">
        <v>18</v>
      </c>
    </row>
    <row r="158" spans="1:21">
      <c r="A158" s="2" t="s">
        <v>444</v>
      </c>
      <c r="B158">
        <v>1</v>
      </c>
      <c r="C158">
        <v>1.0011111111111111</v>
      </c>
      <c r="D158" s="24">
        <v>-0.97005520469910944</v>
      </c>
      <c r="E158">
        <v>22</v>
      </c>
    </row>
    <row r="159" spans="1:21">
      <c r="A159" s="2" t="s">
        <v>271</v>
      </c>
      <c r="B159">
        <v>1</v>
      </c>
      <c r="C159">
        <v>1.0011111111111111</v>
      </c>
      <c r="D159" s="24">
        <v>-0.97005520469910944</v>
      </c>
      <c r="E159">
        <v>28</v>
      </c>
    </row>
    <row r="160" spans="1:21">
      <c r="A160" s="24" t="s">
        <v>333</v>
      </c>
      <c r="B160" s="24">
        <v>1</v>
      </c>
      <c r="C160">
        <v>1</v>
      </c>
      <c r="D160" s="24">
        <v>-0.97692338703330239</v>
      </c>
      <c r="E160">
        <v>31</v>
      </c>
    </row>
    <row r="161" spans="1:5">
      <c r="A161" s="24" t="s">
        <v>150</v>
      </c>
      <c r="B161" s="24">
        <v>1</v>
      </c>
      <c r="C161">
        <v>1</v>
      </c>
      <c r="D161" s="24">
        <v>-0.97692338703330239</v>
      </c>
      <c r="E161">
        <v>32</v>
      </c>
    </row>
    <row r="162" spans="1:5">
      <c r="A162" s="2" t="s">
        <v>476</v>
      </c>
      <c r="B162">
        <v>1</v>
      </c>
      <c r="C162">
        <v>1.0366666666666666</v>
      </c>
      <c r="D162" s="24">
        <v>-0.750273370004927</v>
      </c>
      <c r="E162">
        <v>3</v>
      </c>
    </row>
    <row r="163" spans="1:5">
      <c r="A163" s="2" t="s">
        <v>532</v>
      </c>
      <c r="B163">
        <v>1</v>
      </c>
      <c r="C163">
        <v>1.02</v>
      </c>
      <c r="D163" s="24">
        <v>-0.8532961050178246</v>
      </c>
      <c r="E163">
        <v>6</v>
      </c>
    </row>
    <row r="164" spans="1:5">
      <c r="A164" s="2" t="s">
        <v>537</v>
      </c>
      <c r="B164">
        <v>1</v>
      </c>
      <c r="C164">
        <v>1.02</v>
      </c>
      <c r="D164" s="24">
        <v>-0.8532961050178246</v>
      </c>
      <c r="E164">
        <v>7</v>
      </c>
    </row>
    <row r="165" spans="1:5">
      <c r="A165" s="24" t="s">
        <v>232</v>
      </c>
      <c r="B165" s="24">
        <v>1</v>
      </c>
      <c r="C165">
        <v>1</v>
      </c>
      <c r="D165" s="24">
        <v>-0.97692338703330239</v>
      </c>
      <c r="E165">
        <v>8</v>
      </c>
    </row>
    <row r="166" spans="1:5">
      <c r="A166" s="24" t="s">
        <v>233</v>
      </c>
      <c r="B166" s="24">
        <v>1</v>
      </c>
      <c r="C166">
        <v>1</v>
      </c>
      <c r="D166" s="24">
        <v>-0.97692338703330239</v>
      </c>
      <c r="E166">
        <v>9</v>
      </c>
    </row>
    <row r="167" spans="1:5">
      <c r="A167" s="2" t="s">
        <v>522</v>
      </c>
      <c r="B167">
        <v>2</v>
      </c>
      <c r="C167">
        <v>1.3344444444444445</v>
      </c>
      <c r="D167" s="24">
        <v>1.0903994955588514</v>
      </c>
      <c r="E167">
        <v>17</v>
      </c>
    </row>
    <row r="168" spans="1:5">
      <c r="A168" s="24" t="s">
        <v>363</v>
      </c>
      <c r="B168" s="24">
        <v>2</v>
      </c>
      <c r="C168">
        <v>1.1755555555555555</v>
      </c>
      <c r="D168" s="24">
        <v>0.10824942176922271</v>
      </c>
      <c r="E168">
        <v>19</v>
      </c>
    </row>
    <row r="169" spans="1:5">
      <c r="A169" s="24" t="s">
        <v>592</v>
      </c>
      <c r="B169" s="24">
        <v>2</v>
      </c>
      <c r="C169">
        <v>1.1222222222222222</v>
      </c>
      <c r="D169" s="24">
        <v>-0.22142333027205027</v>
      </c>
      <c r="E169">
        <v>20</v>
      </c>
    </row>
    <row r="170" spans="1:5">
      <c r="A170" s="2" t="s">
        <v>601</v>
      </c>
      <c r="B170">
        <v>2</v>
      </c>
      <c r="C170">
        <v>1.1666666666666667</v>
      </c>
      <c r="D170" s="24">
        <v>5.3303963095678121E-2</v>
      </c>
      <c r="E170">
        <v>21</v>
      </c>
    </row>
    <row r="171" spans="1:5">
      <c r="A171" s="24" t="s">
        <v>50</v>
      </c>
      <c r="B171" s="24">
        <v>2</v>
      </c>
      <c r="C171">
        <v>1.3333333333333333</v>
      </c>
      <c r="D171" s="24">
        <v>1.0835313132246571</v>
      </c>
      <c r="E171">
        <v>27</v>
      </c>
    </row>
    <row r="172" spans="1:5">
      <c r="A172" s="2" t="s">
        <v>485</v>
      </c>
      <c r="B172">
        <v>2</v>
      </c>
      <c r="C172">
        <v>1.1444444444444446</v>
      </c>
      <c r="D172" s="24">
        <v>-8.4059683588185385E-2</v>
      </c>
      <c r="E172">
        <v>29</v>
      </c>
    </row>
    <row r="173" spans="1:5">
      <c r="A173" s="24" t="s">
        <v>493</v>
      </c>
      <c r="B173" s="24">
        <v>2</v>
      </c>
      <c r="C173">
        <v>1.0777777777777777</v>
      </c>
      <c r="D173" s="24">
        <v>-0.49615062363977869</v>
      </c>
      <c r="E173">
        <v>30</v>
      </c>
    </row>
    <row r="174" spans="1:5">
      <c r="A174" s="24" t="s">
        <v>619</v>
      </c>
      <c r="B174" s="24">
        <v>2</v>
      </c>
      <c r="C174">
        <v>1.24</v>
      </c>
      <c r="D174" s="24">
        <v>0.50660399715242888</v>
      </c>
      <c r="E174">
        <v>1</v>
      </c>
    </row>
    <row r="175" spans="1:5">
      <c r="A175" s="24" t="s">
        <v>620</v>
      </c>
      <c r="B175" s="24">
        <v>2</v>
      </c>
      <c r="C175">
        <v>1.0283333333333333</v>
      </c>
      <c r="D175" s="24">
        <v>-0.8017847375113758</v>
      </c>
      <c r="E175">
        <v>2</v>
      </c>
    </row>
    <row r="176" spans="1:5">
      <c r="A176" s="24" t="s">
        <v>625</v>
      </c>
      <c r="B176" s="24">
        <v>2</v>
      </c>
      <c r="C176">
        <v>1.078111111111111</v>
      </c>
      <c r="D176" s="24">
        <v>-0.49409016893952096</v>
      </c>
      <c r="E176">
        <v>10</v>
      </c>
    </row>
    <row r="177" spans="1:5">
      <c r="A177" s="24" t="s">
        <v>452</v>
      </c>
      <c r="B177" s="24">
        <v>2</v>
      </c>
      <c r="C177">
        <v>1.1088888888888888</v>
      </c>
      <c r="D177" s="24">
        <v>-0.30384151828236922</v>
      </c>
      <c r="E177">
        <v>13</v>
      </c>
    </row>
    <row r="178" spans="1:5">
      <c r="A178" s="2" t="s">
        <v>584</v>
      </c>
      <c r="B178">
        <v>2</v>
      </c>
      <c r="C178">
        <v>1.0516666666666665</v>
      </c>
      <c r="D178" s="24">
        <v>-0.65755290849331938</v>
      </c>
      <c r="E178">
        <v>14</v>
      </c>
    </row>
    <row r="179" spans="1:5">
      <c r="A179" s="24" t="s">
        <v>223</v>
      </c>
      <c r="B179" s="24">
        <v>2</v>
      </c>
      <c r="C179">
        <v>1.1000000000000001</v>
      </c>
      <c r="D179" s="24">
        <v>-0.35878697695591516</v>
      </c>
      <c r="E179">
        <v>34</v>
      </c>
    </row>
    <row r="180" spans="1:5">
      <c r="A180" s="24" t="s">
        <v>224</v>
      </c>
      <c r="B180" s="24">
        <v>2</v>
      </c>
      <c r="C180">
        <v>1.2</v>
      </c>
      <c r="D180" s="24">
        <v>0.2593494331214734</v>
      </c>
      <c r="E180">
        <v>35</v>
      </c>
    </row>
    <row r="181" spans="1:5">
      <c r="A181" s="24" t="s">
        <v>225</v>
      </c>
      <c r="B181" s="24">
        <v>2</v>
      </c>
      <c r="C181">
        <v>1.1499999999999999</v>
      </c>
      <c r="D181" s="24">
        <v>-4.9718771917219511E-2</v>
      </c>
      <c r="E181">
        <v>36</v>
      </c>
    </row>
    <row r="182" spans="1:5">
      <c r="A182" s="24" t="s">
        <v>227</v>
      </c>
      <c r="B182" s="24">
        <v>2</v>
      </c>
      <c r="C182">
        <v>1.0222222222222221</v>
      </c>
      <c r="D182" s="24">
        <v>-0.83955974034943881</v>
      </c>
      <c r="E182">
        <v>37</v>
      </c>
    </row>
    <row r="183" spans="1:5">
      <c r="A183" s="24" t="s">
        <v>226</v>
      </c>
      <c r="B183" s="14">
        <v>2</v>
      </c>
      <c r="C183" s="24">
        <v>1.1000000000000001</v>
      </c>
      <c r="D183" s="24">
        <v>-0.35878697695591516</v>
      </c>
      <c r="E183">
        <v>38</v>
      </c>
    </row>
    <row r="184" spans="1:5">
      <c r="A184" s="24" t="s">
        <v>567</v>
      </c>
      <c r="B184" s="24">
        <v>3</v>
      </c>
      <c r="C184">
        <v>1.2855555555555556</v>
      </c>
      <c r="D184" s="24">
        <v>0.7881994728543501</v>
      </c>
      <c r="E184">
        <v>16</v>
      </c>
    </row>
    <row r="185" spans="1:5">
      <c r="A185" s="24" t="s">
        <v>447</v>
      </c>
      <c r="B185" s="24">
        <v>3</v>
      </c>
      <c r="C185">
        <v>1.4333333333333336</v>
      </c>
      <c r="D185" s="24">
        <v>1.7016677233020472</v>
      </c>
      <c r="E185">
        <v>23</v>
      </c>
    </row>
    <row r="186" spans="1:5">
      <c r="A186" s="24" t="s">
        <v>261</v>
      </c>
      <c r="B186" s="24">
        <v>3</v>
      </c>
      <c r="C186">
        <v>1.3</v>
      </c>
      <c r="D186" s="24">
        <v>0.87748584319886058</v>
      </c>
      <c r="E186">
        <v>24</v>
      </c>
    </row>
    <row r="187" spans="1:5">
      <c r="A187" s="24" t="s">
        <v>463</v>
      </c>
      <c r="B187" s="24">
        <v>3</v>
      </c>
      <c r="C187">
        <v>1.1722222222222223</v>
      </c>
      <c r="D187" s="24">
        <v>8.764487476664401E-2</v>
      </c>
      <c r="E187">
        <v>25</v>
      </c>
    </row>
    <row r="188" spans="1:5">
      <c r="A188" s="24" t="s">
        <v>412</v>
      </c>
      <c r="B188" s="24">
        <v>3</v>
      </c>
      <c r="C188">
        <v>1.3611111111111109</v>
      </c>
      <c r="D188" s="24">
        <v>1.2552358715794867</v>
      </c>
      <c r="E188">
        <v>26</v>
      </c>
    </row>
    <row r="189" spans="1:5">
      <c r="A189" s="24" t="s">
        <v>152</v>
      </c>
      <c r="B189" s="24">
        <v>3</v>
      </c>
      <c r="C189">
        <v>1.25</v>
      </c>
      <c r="D189" s="24">
        <v>0.56841763816016766</v>
      </c>
      <c r="E189">
        <v>33</v>
      </c>
    </row>
    <row r="190" spans="1:5">
      <c r="A190" s="24" t="s">
        <v>496</v>
      </c>
      <c r="B190" s="24">
        <v>3</v>
      </c>
      <c r="C190">
        <v>1.1666666666666665</v>
      </c>
      <c r="D190" s="24">
        <v>5.3303963095676754E-2</v>
      </c>
      <c r="E190">
        <v>4</v>
      </c>
    </row>
    <row r="191" spans="1:5">
      <c r="A191" s="24" t="s">
        <v>503</v>
      </c>
      <c r="B191" s="24">
        <v>3</v>
      </c>
      <c r="C191">
        <v>1.2811111111111113</v>
      </c>
      <c r="D191" s="24">
        <v>0.76072674351757852</v>
      </c>
      <c r="E191">
        <v>5</v>
      </c>
    </row>
    <row r="192" spans="1:5">
      <c r="A192" s="24" t="s">
        <v>346</v>
      </c>
      <c r="B192" s="24">
        <v>3</v>
      </c>
      <c r="C192">
        <v>1.3125</v>
      </c>
      <c r="D192" s="24">
        <v>0.95475289445853517</v>
      </c>
      <c r="E192">
        <v>11</v>
      </c>
    </row>
    <row r="193" spans="1:9">
      <c r="A193" s="24" t="s">
        <v>348</v>
      </c>
      <c r="B193" s="24">
        <v>3</v>
      </c>
      <c r="C193">
        <v>1.3127777777777778</v>
      </c>
      <c r="D193" s="24">
        <v>0.95646994004208374</v>
      </c>
      <c r="E193">
        <v>12</v>
      </c>
    </row>
    <row r="194" spans="1:9">
      <c r="B194" s="14" t="s">
        <v>114</v>
      </c>
      <c r="C194" s="24">
        <f>AVERAGE(C156:C193)</f>
        <v>1.1429839181286547</v>
      </c>
      <c r="D194" s="24">
        <f>AVERAGE(D156:D193)</f>
        <v>-9.3087728524842955E-2</v>
      </c>
    </row>
    <row r="195" spans="1:9">
      <c r="B195" s="14" t="s">
        <v>115</v>
      </c>
      <c r="C195" s="24">
        <f>STDEV(C156:C193)</f>
        <v>0.12701794509579914</v>
      </c>
      <c r="D195" s="24">
        <f>STDEV(D156:D193)</f>
        <v>0.78514416596922532</v>
      </c>
    </row>
    <row r="196" spans="1:9">
      <c r="A196" t="s">
        <v>545</v>
      </c>
      <c r="B196" t="s">
        <v>60</v>
      </c>
      <c r="C196" t="s">
        <v>484</v>
      </c>
      <c r="D196" t="s">
        <v>127</v>
      </c>
      <c r="E196" t="s">
        <v>128</v>
      </c>
      <c r="F196" t="s">
        <v>61</v>
      </c>
      <c r="G196" t="s">
        <v>57</v>
      </c>
      <c r="H196" t="s">
        <v>480</v>
      </c>
      <c r="I196" t="s">
        <v>481</v>
      </c>
    </row>
    <row r="197" spans="1:9">
      <c r="A197" t="s">
        <v>556</v>
      </c>
      <c r="B197">
        <f>AVERAGE(D156:D166)</f>
        <v>-0.90699280326697174</v>
      </c>
      <c r="C197">
        <f>STDEV(D156:D166)</f>
        <v>0.10369900854110342</v>
      </c>
      <c r="D197">
        <f>C197/SQRT(E197)</f>
        <v>3.1266427496609087E-2</v>
      </c>
      <c r="E197">
        <f>COUNT(D156:D166)</f>
        <v>11</v>
      </c>
      <c r="F197">
        <v>-0.90949032411576924</v>
      </c>
      <c r="G197">
        <v>0.10662573521058651</v>
      </c>
      <c r="H197">
        <v>2.2732683128840678E-2</v>
      </c>
      <c r="I197">
        <v>22</v>
      </c>
    </row>
    <row r="198" spans="1:9">
      <c r="A198" t="s">
        <v>521</v>
      </c>
      <c r="B198">
        <f>AVERAGE(D167:D183)</f>
        <v>-9.2018694881339805E-2</v>
      </c>
      <c r="C198">
        <f>STDEV(D167:D183)</f>
        <v>0.57207197393843878</v>
      </c>
      <c r="D198">
        <f>C198/SQRT(E198)</f>
        <v>0.13874783376492802</v>
      </c>
      <c r="E198">
        <f>COUNT(D167:D183)</f>
        <v>17</v>
      </c>
      <c r="F198">
        <v>-0.10217451449462095</v>
      </c>
      <c r="G198">
        <v>0.87745376839374323</v>
      </c>
      <c r="H198">
        <v>0.12664954234589482</v>
      </c>
      <c r="I198">
        <v>48</v>
      </c>
    </row>
    <row r="199" spans="1:9">
      <c r="A199" t="s">
        <v>566</v>
      </c>
      <c r="B199">
        <f>AVERAGE(D184:D193)</f>
        <v>0.80039049649754301</v>
      </c>
      <c r="C199">
        <f>STDEV(D184:D193)</f>
        <v>0.4938505217983376</v>
      </c>
      <c r="D199">
        <f>C199/SQRT(E199)</f>
        <v>0.15616924725453801</v>
      </c>
      <c r="E199">
        <f>COUNT(D184:D193)</f>
        <v>10</v>
      </c>
      <c r="F199">
        <v>0.83043879420963829</v>
      </c>
      <c r="G199">
        <v>0.89417677878492252</v>
      </c>
      <c r="H199">
        <v>0.16325359737926964</v>
      </c>
      <c r="I199">
        <v>30</v>
      </c>
    </row>
    <row r="201" spans="1:9">
      <c r="A201" s="2"/>
      <c r="B201" s="77"/>
      <c r="C201" s="77"/>
      <c r="D201" s="77"/>
    </row>
    <row r="202" spans="1:9">
      <c r="A202" s="24" t="s">
        <v>63</v>
      </c>
      <c r="B202" s="24" t="s">
        <v>62</v>
      </c>
      <c r="C202" t="s">
        <v>234</v>
      </c>
      <c r="D202" s="24" t="s">
        <v>119</v>
      </c>
      <c r="E202" t="s">
        <v>481</v>
      </c>
    </row>
    <row r="203" spans="1:9">
      <c r="A203" s="24" t="s">
        <v>619</v>
      </c>
      <c r="B203" s="24">
        <v>2</v>
      </c>
      <c r="C203">
        <v>1.24</v>
      </c>
      <c r="D203" s="24">
        <v>0.50660399715242888</v>
      </c>
      <c r="E203">
        <v>1</v>
      </c>
    </row>
    <row r="204" spans="1:9">
      <c r="A204" s="24" t="s">
        <v>620</v>
      </c>
      <c r="B204" s="24">
        <v>2</v>
      </c>
      <c r="C204">
        <v>1.0283333333333333</v>
      </c>
      <c r="D204" s="24">
        <v>-0.8017847375113758</v>
      </c>
      <c r="E204">
        <v>2</v>
      </c>
    </row>
    <row r="205" spans="1:9">
      <c r="A205" s="2" t="s">
        <v>476</v>
      </c>
      <c r="B205">
        <v>1</v>
      </c>
      <c r="C205">
        <v>1.0366666666666666</v>
      </c>
      <c r="D205" s="24">
        <v>-0.750273370004927</v>
      </c>
      <c r="E205">
        <v>3</v>
      </c>
    </row>
    <row r="206" spans="1:9">
      <c r="A206" s="24" t="s">
        <v>496</v>
      </c>
      <c r="B206" s="24">
        <v>3</v>
      </c>
      <c r="C206">
        <v>1.1666666666666665</v>
      </c>
      <c r="D206" s="24">
        <v>5.3303963095676754E-2</v>
      </c>
      <c r="E206">
        <v>4</v>
      </c>
    </row>
    <row r="207" spans="1:9">
      <c r="A207" s="24" t="s">
        <v>503</v>
      </c>
      <c r="B207" s="24">
        <v>3</v>
      </c>
      <c r="C207">
        <v>1.2811111111111113</v>
      </c>
      <c r="D207" s="24">
        <v>0.76072674351757852</v>
      </c>
      <c r="E207">
        <v>5</v>
      </c>
    </row>
    <row r="208" spans="1:9">
      <c r="A208" s="2" t="s">
        <v>532</v>
      </c>
      <c r="B208">
        <v>1</v>
      </c>
      <c r="C208">
        <v>1.02</v>
      </c>
      <c r="D208" s="24">
        <v>-0.8532961050178246</v>
      </c>
      <c r="E208">
        <v>6</v>
      </c>
    </row>
    <row r="209" spans="1:13">
      <c r="A209" s="2" t="s">
        <v>537</v>
      </c>
      <c r="B209">
        <v>1</v>
      </c>
      <c r="C209">
        <v>1.02</v>
      </c>
      <c r="D209" s="24">
        <v>-0.8532961050178246</v>
      </c>
      <c r="E209">
        <v>7</v>
      </c>
    </row>
    <row r="210" spans="1:13">
      <c r="A210" s="24" t="s">
        <v>232</v>
      </c>
      <c r="B210" s="24">
        <v>1</v>
      </c>
      <c r="C210">
        <v>1</v>
      </c>
      <c r="D210" s="24">
        <v>-0.97692338703330239</v>
      </c>
      <c r="E210">
        <v>8</v>
      </c>
    </row>
    <row r="211" spans="1:13">
      <c r="A211" s="24" t="s">
        <v>233</v>
      </c>
      <c r="B211" s="24">
        <v>1</v>
      </c>
      <c r="C211">
        <v>1</v>
      </c>
      <c r="D211" s="24">
        <v>-0.97692338703330239</v>
      </c>
      <c r="E211">
        <v>9</v>
      </c>
    </row>
    <row r="212" spans="1:13">
      <c r="A212" s="24" t="s">
        <v>625</v>
      </c>
      <c r="B212" s="24">
        <v>2</v>
      </c>
      <c r="C212">
        <v>1.078111111111111</v>
      </c>
      <c r="D212" s="24">
        <v>-0.49409016893952096</v>
      </c>
      <c r="E212">
        <v>10</v>
      </c>
    </row>
    <row r="213" spans="1:13">
      <c r="A213" s="24" t="s">
        <v>346</v>
      </c>
      <c r="B213" s="24">
        <v>3</v>
      </c>
      <c r="C213">
        <v>1.3125</v>
      </c>
      <c r="D213" s="24">
        <v>0.95475289445853517</v>
      </c>
      <c r="E213">
        <v>11</v>
      </c>
    </row>
    <row r="214" spans="1:13">
      <c r="A214" s="24" t="s">
        <v>348</v>
      </c>
      <c r="B214" s="24">
        <v>3</v>
      </c>
      <c r="C214">
        <v>1.3127777777777778</v>
      </c>
      <c r="D214" s="24">
        <v>0.95646994004208374</v>
      </c>
      <c r="E214">
        <v>12</v>
      </c>
    </row>
    <row r="215" spans="1:13">
      <c r="A215" s="24" t="s">
        <v>452</v>
      </c>
      <c r="B215" s="24">
        <v>2</v>
      </c>
      <c r="C215">
        <v>1.1088888888888888</v>
      </c>
      <c r="D215" s="24">
        <v>-0.30384151828236922</v>
      </c>
      <c r="E215">
        <v>13</v>
      </c>
    </row>
    <row r="216" spans="1:13">
      <c r="A216" s="2" t="s">
        <v>584</v>
      </c>
      <c r="B216">
        <v>2</v>
      </c>
      <c r="C216">
        <v>1.0516666666666665</v>
      </c>
      <c r="D216" s="24">
        <v>-0.65755290849331938</v>
      </c>
      <c r="E216">
        <v>14</v>
      </c>
    </row>
    <row r="217" spans="1:13">
      <c r="A217" s="24" t="s">
        <v>557</v>
      </c>
      <c r="B217" s="24">
        <v>1</v>
      </c>
      <c r="C217">
        <v>1</v>
      </c>
      <c r="D217" s="24">
        <v>-0.97692338703330239</v>
      </c>
      <c r="E217">
        <v>15</v>
      </c>
    </row>
    <row r="218" spans="1:13">
      <c r="A218" s="24" t="s">
        <v>567</v>
      </c>
      <c r="B218" s="24">
        <v>3</v>
      </c>
      <c r="C218">
        <v>1.2855555555555556</v>
      </c>
      <c r="D218" s="24">
        <v>0.7881994728543501</v>
      </c>
      <c r="E218">
        <v>16</v>
      </c>
    </row>
    <row r="219" spans="1:13">
      <c r="A219" s="2" t="s">
        <v>522</v>
      </c>
      <c r="B219">
        <v>2</v>
      </c>
      <c r="C219">
        <v>1.3344444444444445</v>
      </c>
      <c r="D219" s="24">
        <v>1.0903994955588514</v>
      </c>
      <c r="E219">
        <v>17</v>
      </c>
    </row>
    <row r="220" spans="1:13">
      <c r="A220" s="2" t="s">
        <v>358</v>
      </c>
      <c r="B220">
        <v>1</v>
      </c>
      <c r="C220">
        <v>1.0455555555555556</v>
      </c>
      <c r="D220" s="24">
        <v>-0.69532791133138105</v>
      </c>
      <c r="E220">
        <v>18</v>
      </c>
    </row>
    <row r="221" spans="1:13">
      <c r="A221" s="24" t="s">
        <v>363</v>
      </c>
      <c r="B221" s="24">
        <v>2</v>
      </c>
      <c r="C221">
        <v>1.1755555555555555</v>
      </c>
      <c r="D221" s="24">
        <v>0.10824942176922271</v>
      </c>
      <c r="E221">
        <v>19</v>
      </c>
    </row>
    <row r="222" spans="1:13">
      <c r="A222" s="24" t="s">
        <v>592</v>
      </c>
      <c r="B222" s="24">
        <v>2</v>
      </c>
      <c r="C222">
        <v>1.1222222222222222</v>
      </c>
      <c r="D222" s="24">
        <v>-0.22142333027205027</v>
      </c>
      <c r="E222">
        <v>20</v>
      </c>
    </row>
    <row r="223" spans="1:13">
      <c r="A223" s="2" t="s">
        <v>601</v>
      </c>
      <c r="B223">
        <v>2</v>
      </c>
      <c r="C223">
        <v>1.1666666666666667</v>
      </c>
      <c r="D223" s="24">
        <v>5.3303963095678121E-2</v>
      </c>
      <c r="E223">
        <v>21</v>
      </c>
      <c r="M223"/>
    </row>
    <row r="224" spans="1:13">
      <c r="A224" s="2" t="s">
        <v>444</v>
      </c>
      <c r="B224">
        <v>1</v>
      </c>
      <c r="C224">
        <v>1.0011111111111111</v>
      </c>
      <c r="D224" s="24">
        <v>-0.97005520469910944</v>
      </c>
      <c r="E224">
        <v>22</v>
      </c>
      <c r="M224"/>
    </row>
    <row r="225" spans="1:13">
      <c r="A225" s="24" t="s">
        <v>447</v>
      </c>
      <c r="B225" s="24">
        <v>3</v>
      </c>
      <c r="C225">
        <v>1.4333333333333336</v>
      </c>
      <c r="D225" s="24">
        <v>1.7016677233020472</v>
      </c>
      <c r="E225">
        <v>23</v>
      </c>
    </row>
    <row r="226" spans="1:13">
      <c r="A226" s="24" t="s">
        <v>261</v>
      </c>
      <c r="B226" s="24">
        <v>3</v>
      </c>
      <c r="C226">
        <v>1.3</v>
      </c>
      <c r="D226" s="24">
        <v>0.87748584319886058</v>
      </c>
      <c r="E226">
        <v>24</v>
      </c>
    </row>
    <row r="227" spans="1:13">
      <c r="A227" s="24" t="s">
        <v>463</v>
      </c>
      <c r="B227" s="24">
        <v>3</v>
      </c>
      <c r="C227">
        <v>1.1722222222222223</v>
      </c>
      <c r="D227" s="24">
        <v>8.764487476664401E-2</v>
      </c>
      <c r="E227">
        <v>25</v>
      </c>
      <c r="K227"/>
    </row>
    <row r="228" spans="1:13">
      <c r="A228" s="24" t="s">
        <v>412</v>
      </c>
      <c r="B228" s="24">
        <v>3</v>
      </c>
      <c r="C228">
        <v>1.3611111111111109</v>
      </c>
      <c r="D228" s="24">
        <v>1.2552358715794867</v>
      </c>
      <c r="E228">
        <v>26</v>
      </c>
    </row>
    <row r="229" spans="1:13">
      <c r="A229" s="24" t="s">
        <v>50</v>
      </c>
      <c r="B229" s="24">
        <v>2</v>
      </c>
      <c r="C229">
        <v>1.3333333333333333</v>
      </c>
      <c r="D229" s="24">
        <v>1.0835313132246571</v>
      </c>
      <c r="E229">
        <v>27</v>
      </c>
      <c r="M229"/>
    </row>
    <row r="230" spans="1:13">
      <c r="A230" s="2" t="s">
        <v>271</v>
      </c>
      <c r="B230">
        <v>1</v>
      </c>
      <c r="C230">
        <v>1.0011111111111111</v>
      </c>
      <c r="D230" s="24">
        <v>-0.97005520469910944</v>
      </c>
      <c r="E230">
        <v>28</v>
      </c>
      <c r="M230"/>
    </row>
    <row r="231" spans="1:13">
      <c r="A231" s="2" t="s">
        <v>485</v>
      </c>
      <c r="B231">
        <v>2</v>
      </c>
      <c r="C231">
        <v>1.1444444444444446</v>
      </c>
      <c r="D231" s="24">
        <v>-8.4059683588185385E-2</v>
      </c>
      <c r="E231">
        <v>29</v>
      </c>
      <c r="M231"/>
    </row>
    <row r="232" spans="1:13">
      <c r="A232" s="24" t="s">
        <v>493</v>
      </c>
      <c r="B232" s="24">
        <v>2</v>
      </c>
      <c r="C232">
        <v>1.0777777777777777</v>
      </c>
      <c r="D232" s="24">
        <v>-0.49615062363977869</v>
      </c>
      <c r="E232">
        <v>30</v>
      </c>
    </row>
    <row r="233" spans="1:13">
      <c r="A233" s="24" t="s">
        <v>333</v>
      </c>
      <c r="B233" s="24">
        <v>1</v>
      </c>
      <c r="C233">
        <v>1</v>
      </c>
      <c r="D233" s="24">
        <v>-0.97692338703330239</v>
      </c>
      <c r="E233">
        <v>31</v>
      </c>
    </row>
    <row r="234" spans="1:13">
      <c r="A234" s="24" t="s">
        <v>150</v>
      </c>
      <c r="B234" s="24">
        <v>1</v>
      </c>
      <c r="C234">
        <v>1</v>
      </c>
      <c r="D234" s="24">
        <v>-0.97692338703330239</v>
      </c>
      <c r="E234">
        <v>32</v>
      </c>
    </row>
    <row r="235" spans="1:13">
      <c r="A235" s="24" t="s">
        <v>152</v>
      </c>
      <c r="B235" s="24">
        <v>3</v>
      </c>
      <c r="C235">
        <v>1.25</v>
      </c>
      <c r="D235" s="24">
        <v>0.56841763816016766</v>
      </c>
      <c r="E235">
        <v>33</v>
      </c>
    </row>
    <row r="236" spans="1:13">
      <c r="A236" s="24" t="s">
        <v>223</v>
      </c>
      <c r="B236" s="24">
        <v>2</v>
      </c>
      <c r="C236">
        <v>1.1000000000000001</v>
      </c>
      <c r="D236" s="24">
        <v>-0.35878697695591516</v>
      </c>
      <c r="E236">
        <v>34</v>
      </c>
    </row>
    <row r="237" spans="1:13">
      <c r="A237" s="24" t="s">
        <v>224</v>
      </c>
      <c r="B237" s="24">
        <v>2</v>
      </c>
      <c r="C237">
        <v>1.2</v>
      </c>
      <c r="D237" s="24">
        <v>0.2593494331214734</v>
      </c>
      <c r="E237">
        <v>35</v>
      </c>
    </row>
    <row r="238" spans="1:13">
      <c r="A238" s="24" t="s">
        <v>225</v>
      </c>
      <c r="B238" s="24">
        <v>2</v>
      </c>
      <c r="C238">
        <v>1.1499999999999999</v>
      </c>
      <c r="D238" s="24">
        <v>-4.9718771917219511E-2</v>
      </c>
      <c r="E238">
        <v>36</v>
      </c>
    </row>
    <row r="239" spans="1:13">
      <c r="A239" s="24" t="s">
        <v>227</v>
      </c>
      <c r="B239" s="24">
        <v>2</v>
      </c>
      <c r="C239">
        <v>1.0222222222222221</v>
      </c>
      <c r="D239" s="24">
        <v>-0.83955974034943881</v>
      </c>
      <c r="E239">
        <v>37</v>
      </c>
    </row>
    <row r="240" spans="1:13">
      <c r="A240" s="24" t="s">
        <v>226</v>
      </c>
      <c r="B240" s="14">
        <v>2</v>
      </c>
      <c r="C240" s="24">
        <v>1.1000000000000001</v>
      </c>
      <c r="D240" s="24">
        <v>-0.35878697695591516</v>
      </c>
      <c r="E240">
        <v>38</v>
      </c>
    </row>
  </sheetData>
  <phoneticPr fontId="3" type="noConversion"/>
  <printOptions gridLines="1"/>
  <pageMargins left="0.75" right="0.75" top="1" bottom="1" header="0.5" footer="0.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55"/>
  <sheetViews>
    <sheetView topLeftCell="Y1" zoomScale="85" workbookViewId="0">
      <pane ySplit="440" activePane="bottomLeft"/>
      <selection activeCell="AS1" sqref="AS1:AS39"/>
      <selection pane="bottomLeft" activeCell="AO66" sqref="AO66"/>
    </sheetView>
  </sheetViews>
  <sheetFormatPr baseColWidth="10" defaultColWidth="8.83203125" defaultRowHeight="12" x14ac:dyDescent="0"/>
  <cols>
    <col min="1" max="1" width="9.1640625" style="24" customWidth="1"/>
    <col min="2" max="2" width="11.1640625" style="14" bestFit="1" customWidth="1"/>
    <col min="3" max="3" width="9.1640625" style="24" customWidth="1"/>
    <col min="4" max="4" width="14" style="24" bestFit="1" customWidth="1"/>
    <col min="5" max="5" width="14" style="24" customWidth="1"/>
    <col min="6" max="6" width="15.33203125" bestFit="1" customWidth="1"/>
    <col min="7" max="7" width="14" bestFit="1" customWidth="1"/>
    <col min="8" max="8" width="8.83203125" customWidth="1"/>
    <col min="9" max="9" width="14" bestFit="1" customWidth="1"/>
    <col min="10" max="10" width="11.5" bestFit="1" customWidth="1"/>
    <col min="11" max="11" width="5.1640625" customWidth="1"/>
    <col min="12" max="12" width="14" style="2" bestFit="1" customWidth="1"/>
    <col min="13" max="13" width="14" style="43" customWidth="1"/>
    <col min="14" max="14" width="15" style="43" bestFit="1" customWidth="1"/>
    <col min="15" max="15" width="11" bestFit="1" customWidth="1"/>
    <col min="16" max="16" width="11.1640625" bestFit="1" customWidth="1"/>
    <col min="17" max="17" width="11.1640625" customWidth="1"/>
    <col min="18" max="18" width="11.6640625" customWidth="1"/>
    <col min="19" max="19" width="9" bestFit="1" customWidth="1"/>
    <col min="20" max="20" width="11.1640625" customWidth="1"/>
    <col min="21" max="21" width="15.33203125" bestFit="1" customWidth="1"/>
    <col min="22" max="22" width="9.6640625" bestFit="1" customWidth="1"/>
    <col min="23" max="23" width="9.6640625" customWidth="1"/>
    <col min="24" max="24" width="8.83203125" customWidth="1"/>
    <col min="25" max="25" width="12.1640625" style="2" bestFit="1" customWidth="1"/>
    <col min="26" max="26" width="12.1640625" style="43" customWidth="1"/>
    <col min="27" max="27" width="15" bestFit="1" customWidth="1"/>
    <col min="28" max="28" width="11.5" customWidth="1"/>
    <col min="29" max="29" width="12" bestFit="1" customWidth="1"/>
    <col min="30" max="30" width="12" customWidth="1"/>
    <col min="31" max="31" width="12" style="112" customWidth="1"/>
    <col min="32" max="32" width="9" customWidth="1"/>
    <col min="33" max="33" width="10.83203125" customWidth="1"/>
    <col min="34" max="34" width="15.33203125" bestFit="1" customWidth="1"/>
    <col min="35" max="35" width="9.6640625" customWidth="1"/>
    <col min="36" max="36" width="16.6640625" bestFit="1" customWidth="1"/>
    <col min="37" max="37" width="6.5" bestFit="1" customWidth="1"/>
    <col min="38" max="38" width="7.5" bestFit="1" customWidth="1"/>
    <col min="39" max="39" width="11.1640625" bestFit="1" customWidth="1"/>
    <col min="40" max="40" width="11.1640625" customWidth="1"/>
    <col min="41" max="41" width="12.5" bestFit="1" customWidth="1"/>
    <col min="42" max="42" width="12.5" customWidth="1"/>
    <col min="43" max="43" width="9.33203125" customWidth="1"/>
    <col min="44" max="44" width="11" bestFit="1" customWidth="1"/>
    <col min="45" max="45" width="15.5" customWidth="1"/>
    <col min="46" max="46" width="11.1640625" customWidth="1"/>
    <col min="47" max="47" width="8.83203125" customWidth="1"/>
    <col min="48" max="48" width="10.83203125" customWidth="1"/>
    <col min="49" max="49" width="14.5" customWidth="1"/>
  </cols>
  <sheetData>
    <row r="1" spans="1:86">
      <c r="A1" t="s">
        <v>545</v>
      </c>
      <c r="B1" t="s">
        <v>100</v>
      </c>
      <c r="C1" t="s">
        <v>57</v>
      </c>
      <c r="D1" t="s">
        <v>480</v>
      </c>
      <c r="E1"/>
      <c r="F1" t="s">
        <v>101</v>
      </c>
      <c r="G1" t="s">
        <v>57</v>
      </c>
      <c r="H1" t="s">
        <v>480</v>
      </c>
      <c r="I1" t="s">
        <v>481</v>
      </c>
      <c r="L1" s="2" t="s">
        <v>100</v>
      </c>
      <c r="M1" s="96" t="s">
        <v>478</v>
      </c>
      <c r="N1" s="96" t="s">
        <v>560</v>
      </c>
      <c r="O1" s="3" t="s">
        <v>558</v>
      </c>
      <c r="P1" s="3" t="s">
        <v>475</v>
      </c>
      <c r="Q1" s="3" t="s">
        <v>190</v>
      </c>
      <c r="R1" s="3" t="s">
        <v>230</v>
      </c>
      <c r="S1" s="3" t="s">
        <v>440</v>
      </c>
      <c r="T1" s="3" t="s">
        <v>441</v>
      </c>
      <c r="U1" s="3" t="s">
        <v>443</v>
      </c>
      <c r="V1" s="3" t="s">
        <v>442</v>
      </c>
      <c r="W1" s="3"/>
      <c r="Y1" s="2" t="s">
        <v>95</v>
      </c>
      <c r="Z1" s="96" t="s">
        <v>478</v>
      </c>
      <c r="AA1" s="110" t="s">
        <v>560</v>
      </c>
      <c r="AB1" s="110" t="s">
        <v>558</v>
      </c>
      <c r="AC1" s="110" t="s">
        <v>475</v>
      </c>
      <c r="AD1" s="110" t="s">
        <v>190</v>
      </c>
      <c r="AE1" s="223" t="s">
        <v>230</v>
      </c>
      <c r="AF1" s="110" t="s">
        <v>440</v>
      </c>
      <c r="AG1" s="3" t="s">
        <v>441</v>
      </c>
      <c r="AH1" s="3" t="s">
        <v>443</v>
      </c>
      <c r="AI1" s="3" t="s">
        <v>442</v>
      </c>
      <c r="AJ1" s="77"/>
      <c r="AK1" s="77" t="s">
        <v>481</v>
      </c>
      <c r="AL1" s="97" t="s">
        <v>410</v>
      </c>
      <c r="AM1" s="77" t="s">
        <v>545</v>
      </c>
      <c r="AN1" s="77" t="s">
        <v>545</v>
      </c>
      <c r="AO1" s="77" t="s">
        <v>326</v>
      </c>
      <c r="AP1" s="77" t="s">
        <v>96</v>
      </c>
      <c r="AQ1" s="77" t="s">
        <v>327</v>
      </c>
      <c r="AR1" s="77" t="s">
        <v>328</v>
      </c>
      <c r="AS1" s="229" t="s">
        <v>65</v>
      </c>
      <c r="AU1" s="97"/>
      <c r="AV1" t="s">
        <v>545</v>
      </c>
      <c r="AW1" s="77" t="s">
        <v>327</v>
      </c>
      <c r="AX1" s="77" t="s">
        <v>57</v>
      </c>
      <c r="AY1" s="77" t="s">
        <v>480</v>
      </c>
      <c r="AZ1" s="77" t="s">
        <v>481</v>
      </c>
      <c r="BA1" s="77" t="s">
        <v>328</v>
      </c>
      <c r="BB1" s="77" t="s">
        <v>57</v>
      </c>
      <c r="BC1" s="77" t="s">
        <v>480</v>
      </c>
      <c r="BD1" s="77" t="s">
        <v>481</v>
      </c>
    </row>
    <row r="2" spans="1:86">
      <c r="A2" t="s">
        <v>556</v>
      </c>
      <c r="B2" s="45">
        <f>AVERAGE(H7:H139)</f>
        <v>0</v>
      </c>
      <c r="C2" s="45">
        <f>STDEV(H7:H139)</f>
        <v>0</v>
      </c>
      <c r="D2" s="45">
        <f>C2/SQRT(I2)</f>
        <v>0</v>
      </c>
      <c r="E2" s="45"/>
      <c r="F2" s="45">
        <f>AVERAGE(I7:I139)</f>
        <v>-0.67904988721538906</v>
      </c>
      <c r="G2" s="45">
        <f>STDEV(I7:I139)</f>
        <v>2.3288234633381846E-16</v>
      </c>
      <c r="H2" s="45">
        <f>G2/SQRT(I2)</f>
        <v>7.0216669371534022E-17</v>
      </c>
      <c r="I2" s="45">
        <f>COUNT(H7:H139)</f>
        <v>11</v>
      </c>
      <c r="L2" s="2" t="s">
        <v>323</v>
      </c>
      <c r="M2" s="43">
        <f>AVERAGE(M7:M139)</f>
        <v>0</v>
      </c>
      <c r="N2">
        <f>AVERAGE(N7:N139)</f>
        <v>0.29361750275383508</v>
      </c>
      <c r="O2">
        <f t="shared" ref="O2:V2" si="0">AVERAGE(O7:O139)</f>
        <v>0.34853401935248923</v>
      </c>
      <c r="P2">
        <f t="shared" si="0"/>
        <v>0.41935209190246941</v>
      </c>
      <c r="Q2">
        <f t="shared" si="0"/>
        <v>0.43671549762106071</v>
      </c>
      <c r="R2" t="e">
        <f t="shared" si="0"/>
        <v>#DIV/0!</v>
      </c>
      <c r="S2">
        <f t="shared" si="0"/>
        <v>1.2813623182619434</v>
      </c>
      <c r="T2">
        <f t="shared" si="0"/>
        <v>0.73593451887069494</v>
      </c>
      <c r="U2">
        <f t="shared" si="0"/>
        <v>0.5956509480656027</v>
      </c>
      <c r="V2">
        <f t="shared" si="0"/>
        <v>1.2383064860124873</v>
      </c>
      <c r="Y2" s="2" t="s">
        <v>323</v>
      </c>
      <c r="Z2">
        <f>AVERAGE(Z18:Z55)</f>
        <v>4</v>
      </c>
      <c r="AA2">
        <f>AVERAGE(AA18:AA55)</f>
        <v>6.9090909090909092</v>
      </c>
      <c r="AB2">
        <f t="shared" ref="AB2:AI2" si="1">AVERAGE(AB18:AB55)</f>
        <v>8.1578947368421044</v>
      </c>
      <c r="AC2">
        <f t="shared" si="1"/>
        <v>13.571428571428571</v>
      </c>
      <c r="AD2">
        <f t="shared" si="1"/>
        <v>9.1428571428571423</v>
      </c>
      <c r="AE2" s="224"/>
      <c r="AF2">
        <f t="shared" si="1"/>
        <v>16.875</v>
      </c>
      <c r="AG2">
        <f t="shared" si="1"/>
        <v>16.6875</v>
      </c>
      <c r="AH2">
        <f t="shared" si="1"/>
        <v>16.733333333333334</v>
      </c>
      <c r="AI2">
        <f t="shared" si="1"/>
        <v>16.3</v>
      </c>
      <c r="AJ2" s="14"/>
      <c r="AK2">
        <v>3</v>
      </c>
      <c r="AL2" s="2" t="s">
        <v>476</v>
      </c>
      <c r="AM2" t="s">
        <v>556</v>
      </c>
      <c r="AN2">
        <v>1</v>
      </c>
      <c r="AO2" s="24">
        <v>-0.750273370004927</v>
      </c>
      <c r="AP2">
        <v>0</v>
      </c>
      <c r="AQ2">
        <f>'1998'!T64</f>
        <v>2</v>
      </c>
      <c r="AR2">
        <f>SUM('1998'!V64:V65)</f>
        <v>63</v>
      </c>
      <c r="AS2" s="229">
        <v>31.5</v>
      </c>
      <c r="AT2" s="24"/>
      <c r="AV2" t="s">
        <v>556</v>
      </c>
      <c r="AW2" s="142">
        <f>AVERAGE(AQ2:AQ12)</f>
        <v>4.2727272727272725</v>
      </c>
      <c r="AX2" s="142">
        <f>STDEV(AQ2:AQ12)</f>
        <v>1.6787441193290353</v>
      </c>
      <c r="AY2" s="142">
        <f>AX2/SQRT(AZ2)</f>
        <v>0.50616039662091106</v>
      </c>
      <c r="AZ2" s="77">
        <f>COUNT(AQ2:AQ12)</f>
        <v>11</v>
      </c>
      <c r="BA2" s="142">
        <f>AVERAGE(AR2:AR12)</f>
        <v>32.18181818181818</v>
      </c>
      <c r="BB2" s="142">
        <f>STDEV(AR2:AR12)</f>
        <v>16.533712116873101</v>
      </c>
      <c r="BC2" s="142">
        <f>BB2/SQRT(BD2)</f>
        <v>4.9851017712200711</v>
      </c>
      <c r="BD2" s="77">
        <f>COUNT(AR2:AR12)</f>
        <v>11</v>
      </c>
    </row>
    <row r="3" spans="1:86">
      <c r="A3" t="s">
        <v>521</v>
      </c>
      <c r="B3" s="45">
        <f>AVERAGE(F7:F139)</f>
        <v>0.41216397847103337</v>
      </c>
      <c r="C3" s="45">
        <f>STDEV(F7:F139)</f>
        <v>0.35313404417737887</v>
      </c>
      <c r="D3" s="45">
        <f>C3/SQRT(I3)</f>
        <v>3.9984556819664917E-2</v>
      </c>
      <c r="E3" s="45"/>
      <c r="F3" s="45">
        <f>AVERAGE(G7:G139)</f>
        <v>-0.27343087368240904</v>
      </c>
      <c r="G3" s="45">
        <f>STDEV(G7:G139)</f>
        <v>0.34752644608948263</v>
      </c>
      <c r="H3" s="45">
        <f>G3/SQRT(I3)</f>
        <v>3.9349621366501109E-2</v>
      </c>
      <c r="I3" s="45">
        <f>COUNT(F7:F139)</f>
        <v>78</v>
      </c>
      <c r="L3" s="2" t="s">
        <v>324</v>
      </c>
      <c r="M3" s="43">
        <f>STDEV(M7:M139)</f>
        <v>0</v>
      </c>
      <c r="N3">
        <f>STDEV(N7:N139)</f>
        <v>0.39419583732932784</v>
      </c>
      <c r="O3">
        <f t="shared" ref="O3:V3" si="2">STDEV(O7:O139)</f>
        <v>0.37141664294179433</v>
      </c>
      <c r="P3">
        <f t="shared" si="2"/>
        <v>0.38205117261111915</v>
      </c>
      <c r="Q3">
        <f t="shared" si="2"/>
        <v>0.41359070437898171</v>
      </c>
      <c r="R3" t="e">
        <f t="shared" si="2"/>
        <v>#DIV/0!</v>
      </c>
      <c r="S3">
        <f t="shared" si="2"/>
        <v>1.4357580940278478</v>
      </c>
      <c r="T3">
        <f t="shared" si="2"/>
        <v>0.80469360813084101</v>
      </c>
      <c r="U3">
        <f t="shared" si="2"/>
        <v>0.7931613082597645</v>
      </c>
      <c r="V3">
        <f t="shared" si="2"/>
        <v>1.441786170656721</v>
      </c>
      <c r="Y3" s="2" t="s">
        <v>324</v>
      </c>
      <c r="Z3">
        <f>STDEV(Z18:Z55)</f>
        <v>2.8284271247461903</v>
      </c>
      <c r="AA3">
        <f>STDEV(AA18:AA55)</f>
        <v>3.3898243451407755</v>
      </c>
      <c r="AB3">
        <f t="shared" ref="AB3:AI3" si="3">STDEV(AB18:AB55)</f>
        <v>4.7523462964768708</v>
      </c>
      <c r="AC3">
        <f t="shared" si="3"/>
        <v>4.1173269183271035</v>
      </c>
      <c r="AD3">
        <f t="shared" si="3"/>
        <v>4.4880794492585743</v>
      </c>
      <c r="AE3" s="224"/>
      <c r="AF3">
        <f t="shared" si="3"/>
        <v>4.6732521560777904</v>
      </c>
      <c r="AG3">
        <f t="shared" si="3"/>
        <v>3.7721567659187585</v>
      </c>
      <c r="AH3">
        <f t="shared" si="3"/>
        <v>3.8446004188930201</v>
      </c>
      <c r="AI3">
        <f t="shared" si="3"/>
        <v>4.4234225060089676</v>
      </c>
      <c r="AJ3" s="14"/>
      <c r="AK3">
        <v>6</v>
      </c>
      <c r="AL3" s="2" t="s">
        <v>532</v>
      </c>
      <c r="AM3" t="s">
        <v>556</v>
      </c>
      <c r="AN3">
        <v>1</v>
      </c>
      <c r="AO3" s="24">
        <v>-0.8532961050178246</v>
      </c>
      <c r="AP3">
        <v>0</v>
      </c>
      <c r="AQ3">
        <f>'1998'!T79</f>
        <v>5</v>
      </c>
      <c r="AR3">
        <f>SUM('1998'!V79:V83)</f>
        <v>21</v>
      </c>
      <c r="AS3" s="229">
        <v>14</v>
      </c>
      <c r="AT3" s="24"/>
      <c r="AV3" t="s">
        <v>521</v>
      </c>
      <c r="AW3" s="45">
        <f>AVERAGE(AQ13:AQ29)</f>
        <v>13.882352941176471</v>
      </c>
      <c r="AX3" s="45">
        <f>STDEV(AQ13:AQ29)</f>
        <v>4.0137630868858061</v>
      </c>
      <c r="AY3" s="45">
        <f>AX3/SQRT(AZ3)</f>
        <v>0.97348053902561027</v>
      </c>
      <c r="AZ3" s="24">
        <f>COUNT(AQ13:AQ29)</f>
        <v>17</v>
      </c>
      <c r="BA3" s="45">
        <f>AVERAGE(AR13:AR29)</f>
        <v>52.117647058823529</v>
      </c>
      <c r="BB3" s="45">
        <f>STDEV(AR13:AR29)</f>
        <v>19.306353724037248</v>
      </c>
      <c r="BC3" s="142">
        <f>BB3/SQRT(BD3)</f>
        <v>4.6824785676319083</v>
      </c>
      <c r="BD3" s="24">
        <f>COUNT(AR13:AR29)</f>
        <v>17</v>
      </c>
    </row>
    <row r="4" spans="1:86">
      <c r="A4" t="s">
        <v>566</v>
      </c>
      <c r="B4" s="45">
        <f>AVERAGE(C7:C139)</f>
        <v>1.3705143161230755</v>
      </c>
      <c r="C4" s="45">
        <f>STDEV(C7:C139)</f>
        <v>1.4999052357297449</v>
      </c>
      <c r="D4" s="45">
        <f>C4/SQRT(I4)</f>
        <v>0.2287334040831745</v>
      </c>
      <c r="E4" s="45"/>
      <c r="F4" s="45">
        <f>AVERAGE(D7:D139)</f>
        <v>0.66970132340923683</v>
      </c>
      <c r="G4" s="45">
        <f>STDEV(D7:D139)</f>
        <v>1.4760874649127254</v>
      </c>
      <c r="H4" s="45">
        <f>G4/SQRT(I4)</f>
        <v>0.22510122808506938</v>
      </c>
      <c r="I4" s="45">
        <f>COUNT(C7:C139)</f>
        <v>43</v>
      </c>
      <c r="L4" s="2" t="s">
        <v>235</v>
      </c>
      <c r="M4" s="45">
        <f t="shared" ref="M4:V4" si="4">M3/SQRT(M5)</f>
        <v>0</v>
      </c>
      <c r="N4" s="45">
        <f t="shared" si="4"/>
        <v>7.196998405996996E-2</v>
      </c>
      <c r="O4" s="45">
        <f t="shared" si="4"/>
        <v>5.3609374695988019E-2</v>
      </c>
      <c r="P4" s="45">
        <f t="shared" si="4"/>
        <v>7.0945121698960986E-2</v>
      </c>
      <c r="Q4" s="45">
        <f t="shared" si="4"/>
        <v>7.6801865716540102E-2</v>
      </c>
      <c r="R4" s="45" t="e">
        <f t="shared" si="4"/>
        <v>#DIV/0!</v>
      </c>
      <c r="S4" s="45">
        <f t="shared" si="4"/>
        <v>0.24623048173268106</v>
      </c>
      <c r="T4" s="45">
        <f t="shared" si="4"/>
        <v>9.3543731857454487E-2</v>
      </c>
      <c r="U4" s="45">
        <f t="shared" si="4"/>
        <v>9.2203129228156183E-2</v>
      </c>
      <c r="V4" s="45">
        <f t="shared" si="4"/>
        <v>0.20389935565847045</v>
      </c>
      <c r="W4" s="45"/>
      <c r="Y4" s="2" t="s">
        <v>235</v>
      </c>
      <c r="Z4" s="45">
        <f t="shared" ref="Z4:AI4" si="5">Z3/SQRT(Z5)</f>
        <v>2</v>
      </c>
      <c r="AA4" s="45">
        <f t="shared" si="5"/>
        <v>1.0220704961858322</v>
      </c>
      <c r="AB4" s="45">
        <f t="shared" si="5"/>
        <v>1.0902630132132876</v>
      </c>
      <c r="AC4" s="45">
        <f t="shared" si="5"/>
        <v>1.5562032988922092</v>
      </c>
      <c r="AD4" s="45">
        <f t="shared" si="5"/>
        <v>1.6963345838625596</v>
      </c>
      <c r="AE4" s="225"/>
      <c r="AF4" s="45">
        <f t="shared" si="5"/>
        <v>1.6522441448786296</v>
      </c>
      <c r="AG4" s="45">
        <f t="shared" si="5"/>
        <v>0.94303919147968962</v>
      </c>
      <c r="AH4" s="45">
        <f t="shared" si="5"/>
        <v>0.99267155967964837</v>
      </c>
      <c r="AI4" s="45">
        <f t="shared" si="5"/>
        <v>1.3988090172238186</v>
      </c>
      <c r="AJ4" s="14"/>
      <c r="AK4">
        <v>7</v>
      </c>
      <c r="AL4" s="2" t="s">
        <v>537</v>
      </c>
      <c r="AM4" t="s">
        <v>556</v>
      </c>
      <c r="AN4">
        <v>1</v>
      </c>
      <c r="AO4" s="24">
        <v>-0.8532961050178246</v>
      </c>
      <c r="AP4">
        <v>0</v>
      </c>
      <c r="AQ4">
        <f>'1998'!T84</f>
        <v>3</v>
      </c>
      <c r="AR4">
        <f>SUM('1998'!V84:V86)</f>
        <v>15</v>
      </c>
      <c r="AS4" s="229">
        <v>13</v>
      </c>
      <c r="AT4" s="24"/>
      <c r="AV4" t="s">
        <v>566</v>
      </c>
      <c r="AW4" s="45">
        <f>AVERAGE(AQ30:AQ39)</f>
        <v>16.2</v>
      </c>
      <c r="AX4" s="45">
        <f>STDEV(AQ30:AQ39)</f>
        <v>4.0221608343995605</v>
      </c>
      <c r="AY4" s="45">
        <f>AX4/SQRT(AZ4)</f>
        <v>1.2719189352225937</v>
      </c>
      <c r="AZ4" s="24">
        <f>COUNT(AQ30:AQ39)</f>
        <v>10</v>
      </c>
      <c r="BA4" s="45">
        <f>AVERAGE(AR30:AR39)</f>
        <v>57.5</v>
      </c>
      <c r="BB4" s="45">
        <f>STDEV(AR30:AR39)</f>
        <v>25.413251136628176</v>
      </c>
      <c r="BC4" s="142">
        <f>BB4/SQRT(BD4)</f>
        <v>8.0363756341607946</v>
      </c>
      <c r="BD4" s="24">
        <f>COUNT(AR30:AR39)</f>
        <v>10</v>
      </c>
    </row>
    <row r="5" spans="1:86">
      <c r="L5" s="2" t="s">
        <v>325</v>
      </c>
      <c r="M5" s="43">
        <f>COUNT(M7:M139)</f>
        <v>2</v>
      </c>
      <c r="N5">
        <f>COUNT(N7:N139)</f>
        <v>30</v>
      </c>
      <c r="O5">
        <f t="shared" ref="O5:V5" si="6">COUNT(O7:O139)</f>
        <v>48</v>
      </c>
      <c r="P5">
        <f t="shared" si="6"/>
        <v>29</v>
      </c>
      <c r="Q5">
        <f t="shared" si="6"/>
        <v>29</v>
      </c>
      <c r="R5">
        <f t="shared" si="6"/>
        <v>0</v>
      </c>
      <c r="S5">
        <f t="shared" si="6"/>
        <v>34</v>
      </c>
      <c r="T5">
        <f t="shared" si="6"/>
        <v>74</v>
      </c>
      <c r="U5">
        <f t="shared" si="6"/>
        <v>74</v>
      </c>
      <c r="V5">
        <f t="shared" si="6"/>
        <v>50</v>
      </c>
      <c r="Y5" s="2" t="s">
        <v>325</v>
      </c>
      <c r="Z5">
        <f>COUNT(Z18:Z55)</f>
        <v>2</v>
      </c>
      <c r="AA5">
        <f>COUNT(AA18:AA55)</f>
        <v>11</v>
      </c>
      <c r="AB5">
        <f t="shared" ref="AB5:AI5" si="7">COUNT(AB18:AB55)</f>
        <v>19</v>
      </c>
      <c r="AC5">
        <f t="shared" si="7"/>
        <v>7</v>
      </c>
      <c r="AD5">
        <f t="shared" si="7"/>
        <v>7</v>
      </c>
      <c r="AE5" s="224"/>
      <c r="AF5">
        <f t="shared" si="7"/>
        <v>8</v>
      </c>
      <c r="AG5">
        <f t="shared" si="7"/>
        <v>16</v>
      </c>
      <c r="AH5">
        <f t="shared" si="7"/>
        <v>15</v>
      </c>
      <c r="AI5">
        <f t="shared" si="7"/>
        <v>10</v>
      </c>
      <c r="AJ5" s="14"/>
      <c r="AK5">
        <v>8</v>
      </c>
      <c r="AL5" s="2" t="s">
        <v>232</v>
      </c>
      <c r="AM5" t="s">
        <v>556</v>
      </c>
      <c r="AN5">
        <v>1</v>
      </c>
      <c r="AO5" s="24">
        <v>-0.97692338703330239</v>
      </c>
      <c r="AP5">
        <v>0</v>
      </c>
      <c r="AQ5">
        <f>'1998'!T87</f>
        <v>3</v>
      </c>
      <c r="AR5">
        <f>SUM('1998'!V87:V89)</f>
        <v>29</v>
      </c>
      <c r="AS5" s="229">
        <v>13.5</v>
      </c>
      <c r="AT5" s="24"/>
    </row>
    <row r="6" spans="1:86">
      <c r="A6" s="24" t="s">
        <v>410</v>
      </c>
      <c r="B6" s="14" t="s">
        <v>545</v>
      </c>
      <c r="C6" s="118" t="s">
        <v>566</v>
      </c>
      <c r="D6" s="118" t="s">
        <v>102</v>
      </c>
      <c r="E6" s="118"/>
      <c r="F6" s="62" t="s">
        <v>521</v>
      </c>
      <c r="G6" s="62" t="s">
        <v>102</v>
      </c>
      <c r="H6" s="119" t="s">
        <v>556</v>
      </c>
      <c r="I6" s="119" t="s">
        <v>102</v>
      </c>
      <c r="J6" s="14" t="s">
        <v>113</v>
      </c>
      <c r="Y6" s="2" t="s">
        <v>98</v>
      </c>
      <c r="Z6"/>
      <c r="AE6" s="224"/>
      <c r="AJ6" s="14"/>
      <c r="AK6">
        <v>9</v>
      </c>
      <c r="AL6" s="2" t="s">
        <v>233</v>
      </c>
      <c r="AM6" t="s">
        <v>556</v>
      </c>
      <c r="AN6">
        <v>1</v>
      </c>
      <c r="AO6" s="24">
        <v>-0.97692338703330239</v>
      </c>
      <c r="AP6">
        <v>0</v>
      </c>
      <c r="AQ6">
        <f>'1998'!T90</f>
        <v>3</v>
      </c>
      <c r="AR6">
        <f>SUM('1998'!V90:V92)</f>
        <v>23</v>
      </c>
      <c r="AS6" s="229">
        <v>8.5</v>
      </c>
      <c r="AT6" s="24"/>
    </row>
    <row r="7" spans="1:86">
      <c r="A7" s="36" t="s">
        <v>557</v>
      </c>
      <c r="B7" s="14">
        <v>1</v>
      </c>
      <c r="C7"/>
      <c r="D7"/>
      <c r="E7"/>
      <c r="H7">
        <v>0</v>
      </c>
      <c r="I7" s="43">
        <f>(H7-$J$7)/$J$9</f>
        <v>-0.67904988721538884</v>
      </c>
      <c r="J7" s="45">
        <f>AVERAGE(C7:C139,F7:F139,H7:H139)</f>
        <v>0.69000686298509717</v>
      </c>
      <c r="L7" s="36" t="s">
        <v>557</v>
      </c>
      <c r="M7" s="45">
        <f>H7</f>
        <v>0</v>
      </c>
      <c r="N7" s="43">
        <f>H7</f>
        <v>0</v>
      </c>
      <c r="O7">
        <f>H7</f>
        <v>0</v>
      </c>
      <c r="Y7" s="2" t="s">
        <v>323</v>
      </c>
      <c r="Z7">
        <f>AVERAGE(Z58:Z95)</f>
        <v>49</v>
      </c>
      <c r="AA7">
        <f>AVERAGE(AA58:AA95)</f>
        <v>37.272727272727273</v>
      </c>
      <c r="AB7">
        <f t="shared" ref="AB7:AI7" si="8">AVERAGE(AB58:AB95)</f>
        <v>36.736842105263158</v>
      </c>
      <c r="AC7">
        <f t="shared" si="8"/>
        <v>57.428571428571431</v>
      </c>
      <c r="AD7">
        <f t="shared" si="8"/>
        <v>39.285714285714285</v>
      </c>
      <c r="AE7" s="224"/>
      <c r="AF7">
        <f t="shared" si="8"/>
        <v>56.5</v>
      </c>
      <c r="AG7">
        <f t="shared" si="8"/>
        <v>64.5625</v>
      </c>
      <c r="AH7">
        <f t="shared" si="8"/>
        <v>55.06666666666667</v>
      </c>
      <c r="AI7">
        <f t="shared" si="8"/>
        <v>57.8</v>
      </c>
      <c r="AJ7" s="14"/>
      <c r="AK7">
        <v>15</v>
      </c>
      <c r="AL7" s="2" t="s">
        <v>557</v>
      </c>
      <c r="AM7" t="s">
        <v>556</v>
      </c>
      <c r="AN7">
        <v>1</v>
      </c>
      <c r="AO7" s="24">
        <v>-0.97692338703330239</v>
      </c>
      <c r="AP7">
        <v>0</v>
      </c>
      <c r="AQ7">
        <f>'2003'!T2</f>
        <v>6</v>
      </c>
      <c r="AR7">
        <f>SUM('2003'!V2:V7)</f>
        <v>35</v>
      </c>
      <c r="AS7" s="229">
        <v>11.333333333333334</v>
      </c>
      <c r="AT7" s="24"/>
    </row>
    <row r="8" spans="1:86">
      <c r="A8" s="36" t="s">
        <v>567</v>
      </c>
      <c r="B8" s="14">
        <v>3</v>
      </c>
      <c r="C8">
        <f>('2003'!O8*'2003'!P8*'2003'!Q8)^(1/3)</f>
        <v>1.8110432210393057</v>
      </c>
      <c r="D8" s="43">
        <f>(C8-$J$7)/$J$9</f>
        <v>1.1032348420533058</v>
      </c>
      <c r="E8" s="43"/>
      <c r="J8" s="14" t="s">
        <v>484</v>
      </c>
      <c r="L8" s="36" t="s">
        <v>567</v>
      </c>
      <c r="M8" s="96"/>
      <c r="O8" s="3"/>
      <c r="T8">
        <f>C8</f>
        <v>1.8110432210393057</v>
      </c>
      <c r="V8">
        <f>C8</f>
        <v>1.8110432210393057</v>
      </c>
      <c r="Y8" s="2" t="s">
        <v>324</v>
      </c>
      <c r="Z8">
        <f>STDEV(Z58:Z95)</f>
        <v>19.798989873223331</v>
      </c>
      <c r="AA8">
        <f>STDEV(AA58:AA95)</f>
        <v>14.248444891221702</v>
      </c>
      <c r="AB8">
        <f t="shared" ref="AB8:AI8" si="9">STDEV(AB58:AB95)</f>
        <v>15.98555634614906</v>
      </c>
      <c r="AC8">
        <f t="shared" si="9"/>
        <v>25.36964815717884</v>
      </c>
      <c r="AD8">
        <f t="shared" si="9"/>
        <v>18.39125050773044</v>
      </c>
      <c r="AE8" s="224"/>
      <c r="AF8">
        <f t="shared" si="9"/>
        <v>23.445986558775591</v>
      </c>
      <c r="AG8">
        <f t="shared" si="9"/>
        <v>22.024134489237028</v>
      </c>
      <c r="AH8">
        <f t="shared" si="9"/>
        <v>14.305177217989831</v>
      </c>
      <c r="AI8">
        <f t="shared" si="9"/>
        <v>20.373184990733936</v>
      </c>
      <c r="AJ8" s="14"/>
      <c r="AK8">
        <v>18</v>
      </c>
      <c r="AL8" s="2" t="s">
        <v>358</v>
      </c>
      <c r="AM8" t="s">
        <v>556</v>
      </c>
      <c r="AN8">
        <v>1</v>
      </c>
      <c r="AO8" s="24">
        <v>-0.69532791133138105</v>
      </c>
      <c r="AP8">
        <v>0</v>
      </c>
      <c r="AQ8">
        <f>'2003'!T35</f>
        <v>2</v>
      </c>
      <c r="AR8">
        <f>SUM('2003'!V35:V37)</f>
        <v>17</v>
      </c>
      <c r="AS8" s="229">
        <v>8.5</v>
      </c>
      <c r="AT8" s="24"/>
    </row>
    <row r="9" spans="1:86">
      <c r="A9" s="36"/>
      <c r="B9" s="14">
        <v>3</v>
      </c>
      <c r="C9">
        <f>('2003'!O9*'2003'!P9*'2003'!Q9)^(1/3)</f>
        <v>1.5939878537739165</v>
      </c>
      <c r="D9" s="43">
        <f>(C9-$J$7)/$J$9</f>
        <v>0.88962620920085145</v>
      </c>
      <c r="E9" s="43"/>
      <c r="J9" s="45">
        <f>STDEV(C7:C139,F7:F139,H7:H139)</f>
        <v>1.016135744922424</v>
      </c>
      <c r="L9" s="36"/>
      <c r="M9" s="45"/>
      <c r="T9">
        <f>C9</f>
        <v>1.5939878537739165</v>
      </c>
      <c r="V9">
        <f>C9</f>
        <v>1.5939878537739165</v>
      </c>
      <c r="Y9" s="2" t="s">
        <v>235</v>
      </c>
      <c r="Z9" s="45">
        <f t="shared" ref="Z9:AI9" si="10">Z8/SQRT(Z10)</f>
        <v>13.999999999999998</v>
      </c>
      <c r="AA9" s="45">
        <f t="shared" si="10"/>
        <v>4.2960677772944225</v>
      </c>
      <c r="AB9" s="45">
        <f t="shared" si="10"/>
        <v>3.6673381404810024</v>
      </c>
      <c r="AC9" s="45">
        <f t="shared" si="10"/>
        <v>9.5888256961576133</v>
      </c>
      <c r="AD9" s="45">
        <f t="shared" si="10"/>
        <v>6.9512393061350179</v>
      </c>
      <c r="AE9" s="225"/>
      <c r="AF9" s="45">
        <f t="shared" si="10"/>
        <v>8.2894080436594333</v>
      </c>
      <c r="AG9" s="45">
        <f t="shared" si="10"/>
        <v>5.506033622309257</v>
      </c>
      <c r="AH9" s="45">
        <f t="shared" si="10"/>
        <v>3.6935808753213575</v>
      </c>
      <c r="AI9" s="45">
        <f t="shared" si="10"/>
        <v>6.4425667762675651</v>
      </c>
      <c r="AJ9" s="14"/>
      <c r="AK9">
        <v>22</v>
      </c>
      <c r="AL9" s="2" t="s">
        <v>444</v>
      </c>
      <c r="AM9" t="s">
        <v>556</v>
      </c>
      <c r="AN9">
        <v>1</v>
      </c>
      <c r="AO9" s="24">
        <v>-0.97005520469910944</v>
      </c>
      <c r="AP9">
        <v>0</v>
      </c>
      <c r="AQ9">
        <f>'2003'!T89</f>
        <v>6</v>
      </c>
      <c r="AR9">
        <f>SUM('2003'!V89:V94)</f>
        <v>37</v>
      </c>
      <c r="AS9" s="229">
        <v>5.5</v>
      </c>
      <c r="AT9" s="24"/>
    </row>
    <row r="10" spans="1:86">
      <c r="A10" s="36"/>
      <c r="B10" s="14">
        <v>3</v>
      </c>
      <c r="C10">
        <f>('2003'!O10*'2003'!P10*'2003'!Q10)^(1/3)</f>
        <v>2.170826983459317</v>
      </c>
      <c r="D10" s="43">
        <f>(C10-$J$7)/$J$9</f>
        <v>1.4573054120709747</v>
      </c>
      <c r="E10" s="43"/>
      <c r="J10" t="s">
        <v>153</v>
      </c>
      <c r="L10" s="36"/>
      <c r="M10" s="45"/>
      <c r="P10" s="43"/>
      <c r="Q10" s="43"/>
      <c r="R10" s="43"/>
      <c r="T10">
        <f>C10</f>
        <v>2.170826983459317</v>
      </c>
      <c r="V10">
        <f>C10</f>
        <v>2.170826983459317</v>
      </c>
      <c r="Y10" s="2" t="s">
        <v>325</v>
      </c>
      <c r="Z10">
        <f>COUNT(Z58:Z95)</f>
        <v>2</v>
      </c>
      <c r="AA10">
        <f>COUNT(AA58:AA95)</f>
        <v>11</v>
      </c>
      <c r="AB10">
        <f t="shared" ref="AB10:AI10" si="11">COUNT(AB58:AB95)</f>
        <v>19</v>
      </c>
      <c r="AC10">
        <f t="shared" si="11"/>
        <v>7</v>
      </c>
      <c r="AD10">
        <f t="shared" si="11"/>
        <v>7</v>
      </c>
      <c r="AE10" s="224"/>
      <c r="AF10">
        <f t="shared" si="11"/>
        <v>8</v>
      </c>
      <c r="AG10">
        <f t="shared" si="11"/>
        <v>16</v>
      </c>
      <c r="AH10">
        <f t="shared" si="11"/>
        <v>15</v>
      </c>
      <c r="AI10">
        <f t="shared" si="11"/>
        <v>10</v>
      </c>
      <c r="AJ10" s="14"/>
      <c r="AK10">
        <v>28</v>
      </c>
      <c r="AL10" s="2" t="s">
        <v>271</v>
      </c>
      <c r="AM10" t="s">
        <v>556</v>
      </c>
      <c r="AN10">
        <v>1</v>
      </c>
      <c r="AO10" s="24">
        <v>-0.97005520469910944</v>
      </c>
      <c r="AP10">
        <v>0</v>
      </c>
      <c r="AQ10">
        <f>'2003'!T188</f>
        <v>5</v>
      </c>
      <c r="AR10">
        <f>SUM('2003'!V188:V192)</f>
        <v>61</v>
      </c>
      <c r="AS10" s="229">
        <v>7</v>
      </c>
      <c r="AT10" s="24"/>
    </row>
    <row r="11" spans="1:86">
      <c r="B11" s="14">
        <v>3</v>
      </c>
      <c r="C11">
        <f>('2003'!O11*'2003'!P11*'2003'!Q11)^(1/3)</f>
        <v>6.1653986517094426</v>
      </c>
      <c r="D11" s="43">
        <f>(C11-$J$7)/$J$9</f>
        <v>5.3884452112668857</v>
      </c>
      <c r="E11" s="43"/>
      <c r="J11" s="45">
        <f>COUNT(C7:C139,F7:F139,H7:H139)</f>
        <v>132</v>
      </c>
      <c r="L11" s="24"/>
      <c r="M11" s="45"/>
      <c r="P11" s="43"/>
      <c r="Q11" s="43"/>
      <c r="R11" s="43"/>
      <c r="T11">
        <f>C11</f>
        <v>6.1653986517094426</v>
      </c>
      <c r="V11">
        <f>C11</f>
        <v>6.1653986517094426</v>
      </c>
      <c r="Y11" s="2" t="s">
        <v>99</v>
      </c>
      <c r="Z11"/>
      <c r="AE11" s="224"/>
      <c r="AJ11" s="14"/>
      <c r="AK11">
        <v>31</v>
      </c>
      <c r="AL11" s="2" t="s">
        <v>333</v>
      </c>
      <c r="AM11" t="s">
        <v>556</v>
      </c>
      <c r="AN11">
        <v>1</v>
      </c>
      <c r="AO11" s="24">
        <v>-0.97692338703330239</v>
      </c>
      <c r="AP11">
        <v>0</v>
      </c>
      <c r="AQ11">
        <f>'2003'!T233</f>
        <v>6</v>
      </c>
      <c r="AR11">
        <f>SUM('2003'!V233:V238)</f>
        <v>19</v>
      </c>
      <c r="AS11" s="229">
        <v>5</v>
      </c>
      <c r="AT11" s="24"/>
    </row>
    <row r="12" spans="1:86">
      <c r="B12" s="14">
        <v>3</v>
      </c>
      <c r="C12">
        <f>('2003'!O12*'2003'!P12*'2003'!Q12)^(1/3)</f>
        <v>1.2439709673645383</v>
      </c>
      <c r="D12" s="43">
        <f>(C12-$J$7)/$J$9</f>
        <v>0.5451674219193352</v>
      </c>
      <c r="E12" s="43"/>
      <c r="J12" s="2"/>
      <c r="L12" s="24"/>
      <c r="M12" s="45"/>
      <c r="P12" s="43"/>
      <c r="Q12" s="43"/>
      <c r="R12" s="43"/>
      <c r="T12">
        <f>C12</f>
        <v>1.2439709673645383</v>
      </c>
      <c r="V12">
        <f>C12</f>
        <v>1.2439709673645383</v>
      </c>
      <c r="Y12" s="2" t="s">
        <v>323</v>
      </c>
      <c r="Z12">
        <f>AVERAGE(Z98:Z135)</f>
        <v>18</v>
      </c>
      <c r="AA12">
        <f>AVERAGE(AA98:AA135)</f>
        <v>7.5454545454545459</v>
      </c>
      <c r="AB12">
        <f t="shared" ref="AB12:AI12" si="12">AVERAGE(AB98:AB135)</f>
        <v>9.8421052631578956</v>
      </c>
      <c r="AC12">
        <f t="shared" si="12"/>
        <v>3.8333333333333335</v>
      </c>
      <c r="AD12">
        <f t="shared" si="12"/>
        <v>5.1428571428571432</v>
      </c>
      <c r="AE12" s="224"/>
      <c r="AF12">
        <f t="shared" si="12"/>
        <v>4.5</v>
      </c>
      <c r="AG12">
        <f t="shared" si="12"/>
        <v>7.875</v>
      </c>
      <c r="AH12">
        <f t="shared" si="12"/>
        <v>2</v>
      </c>
      <c r="AI12">
        <f t="shared" si="12"/>
        <v>3.3</v>
      </c>
      <c r="AJ12" s="14"/>
      <c r="AK12">
        <v>32</v>
      </c>
      <c r="AL12" s="2" t="s">
        <v>150</v>
      </c>
      <c r="AM12" t="s">
        <v>556</v>
      </c>
      <c r="AN12">
        <v>1</v>
      </c>
      <c r="AO12" s="24">
        <v>-0.97692338703330239</v>
      </c>
      <c r="AP12">
        <v>0</v>
      </c>
      <c r="AQ12">
        <f>'2003'!T239</f>
        <v>6</v>
      </c>
      <c r="AR12">
        <f>SUM('2003'!V239:V244)</f>
        <v>34</v>
      </c>
      <c r="AS12" s="229">
        <v>10.5</v>
      </c>
      <c r="AT12" s="24"/>
    </row>
    <row r="13" spans="1:86">
      <c r="A13" s="36" t="s">
        <v>522</v>
      </c>
      <c r="B13" s="14">
        <v>2</v>
      </c>
      <c r="C13"/>
      <c r="D13"/>
      <c r="E13"/>
      <c r="F13">
        <f>('2003'!O23*'2003'!P23*'2003'!Q23)^(1/3)</f>
        <v>1.2830137319983306</v>
      </c>
      <c r="G13" s="43">
        <f>(F13-$J$7)/$J$9</f>
        <v>0.58359020630506997</v>
      </c>
      <c r="J13" s="2"/>
      <c r="L13" s="36" t="s">
        <v>522</v>
      </c>
      <c r="M13" s="45"/>
      <c r="O13" s="43"/>
      <c r="P13">
        <f>F13</f>
        <v>1.2830137319983306</v>
      </c>
      <c r="S13" s="43"/>
      <c r="T13">
        <f>F13</f>
        <v>1.2830137319983306</v>
      </c>
      <c r="U13">
        <f>F13</f>
        <v>1.2830137319983306</v>
      </c>
      <c r="Y13" s="2" t="s">
        <v>324</v>
      </c>
      <c r="Z13">
        <f>STDEV(Z98:Z135)</f>
        <v>11.313708498984761</v>
      </c>
      <c r="AA13">
        <f>STDEV(AA98:AA135)</f>
        <v>10.142619349691049</v>
      </c>
      <c r="AB13">
        <f t="shared" ref="AB13:AI13" si="13">STDEV(AB98:AB135)</f>
        <v>7.3125702875614342</v>
      </c>
      <c r="AC13">
        <f t="shared" si="13"/>
        <v>1.9407902170679514</v>
      </c>
      <c r="AD13">
        <f t="shared" si="13"/>
        <v>2.1930626551751344</v>
      </c>
      <c r="AE13" s="224"/>
      <c r="AF13">
        <f t="shared" si="13"/>
        <v>2.9760952365713798</v>
      </c>
      <c r="AG13">
        <f t="shared" si="13"/>
        <v>4.2875789594284246</v>
      </c>
      <c r="AH13">
        <f t="shared" si="13"/>
        <v>1.4142135623730951</v>
      </c>
      <c r="AI13">
        <f t="shared" si="13"/>
        <v>1.9465068427541909</v>
      </c>
      <c r="AJ13" s="14"/>
      <c r="AK13">
        <v>1</v>
      </c>
      <c r="AL13" s="2" t="s">
        <v>619</v>
      </c>
      <c r="AM13" t="s">
        <v>521</v>
      </c>
      <c r="AN13">
        <v>2</v>
      </c>
      <c r="AO13" s="24">
        <v>0.50660399715242888</v>
      </c>
      <c r="AP13">
        <v>0.11333333333333299</v>
      </c>
      <c r="AQ13">
        <f>'1998'!T2</f>
        <v>8</v>
      </c>
      <c r="AR13">
        <f>SUM('1998'!V2:V9)</f>
        <v>38</v>
      </c>
      <c r="AS13" s="229"/>
      <c r="AT13" s="24"/>
    </row>
    <row r="14" spans="1:86">
      <c r="A14" s="36"/>
      <c r="B14" s="14">
        <v>2</v>
      </c>
      <c r="C14"/>
      <c r="D14"/>
      <c r="E14"/>
      <c r="F14">
        <f>('2003'!O24*'2003'!P24*'2003'!Q24)^(1/3)</f>
        <v>0.42450923743877733</v>
      </c>
      <c r="G14" s="43">
        <f>(F14-$J$7)/$J$9</f>
        <v>-0.26128165146536503</v>
      </c>
      <c r="J14" s="2"/>
      <c r="L14" s="36"/>
      <c r="M14" s="45"/>
      <c r="O14" s="43"/>
      <c r="P14">
        <f>F14</f>
        <v>0.42450923743877733</v>
      </c>
      <c r="S14" s="43"/>
      <c r="T14">
        <f>F14</f>
        <v>0.42450923743877733</v>
      </c>
      <c r="U14">
        <f>F14</f>
        <v>0.42450923743877733</v>
      </c>
      <c r="Y14" s="2" t="s">
        <v>235</v>
      </c>
      <c r="Z14" s="45">
        <f t="shared" ref="Z14:AI14" si="14">Z13/SQRT(Z15)</f>
        <v>8</v>
      </c>
      <c r="AA14" s="45">
        <f t="shared" si="14"/>
        <v>3.058114797665791</v>
      </c>
      <c r="AB14" s="45">
        <f t="shared" si="14"/>
        <v>1.6776186790009711</v>
      </c>
      <c r="AC14" s="45">
        <f t="shared" si="14"/>
        <v>0.79232428826698087</v>
      </c>
      <c r="AD14" s="45">
        <f t="shared" si="14"/>
        <v>0.82889977073948629</v>
      </c>
      <c r="AE14" s="225"/>
      <c r="AF14" s="45">
        <f t="shared" si="14"/>
        <v>1.0522085616183023</v>
      </c>
      <c r="AG14" s="45">
        <f t="shared" si="14"/>
        <v>1.0718947398571061</v>
      </c>
      <c r="AH14" s="45">
        <f t="shared" si="14"/>
        <v>0.36514837167011077</v>
      </c>
      <c r="AI14" s="45">
        <f t="shared" si="14"/>
        <v>0.61553951042064625</v>
      </c>
      <c r="AJ14" s="14"/>
      <c r="AK14">
        <v>2</v>
      </c>
      <c r="AL14" s="2" t="s">
        <v>620</v>
      </c>
      <c r="AM14" t="s">
        <v>521</v>
      </c>
      <c r="AN14">
        <v>2</v>
      </c>
      <c r="AO14" s="24">
        <v>-0.8017847375113758</v>
      </c>
      <c r="AQ14">
        <f>'1998'!T17</f>
        <v>9</v>
      </c>
      <c r="AR14">
        <f>SUM('1998'!V17:V25)</f>
        <v>39</v>
      </c>
      <c r="AS14" s="229">
        <v>11</v>
      </c>
      <c r="AT14" s="24"/>
    </row>
    <row r="15" spans="1:86">
      <c r="A15" s="36"/>
      <c r="B15" s="14">
        <v>2</v>
      </c>
      <c r="C15"/>
      <c r="D15"/>
      <c r="E15"/>
      <c r="F15">
        <f>('2003'!O25*'2003'!P25*'2003'!Q25)^(1/3)</f>
        <v>1.2466041160656145</v>
      </c>
      <c r="G15" s="43">
        <f>(F15-$J$7)/$J$9</f>
        <v>0.54775875749062475</v>
      </c>
      <c r="J15" s="2"/>
      <c r="L15" s="36"/>
      <c r="M15" s="45"/>
      <c r="O15" s="43"/>
      <c r="P15">
        <f>F15</f>
        <v>1.2466041160656145</v>
      </c>
      <c r="S15" s="43"/>
      <c r="T15">
        <f>F15</f>
        <v>1.2466041160656145</v>
      </c>
      <c r="U15">
        <f>F15</f>
        <v>1.2466041160656145</v>
      </c>
      <c r="Y15" s="2" t="s">
        <v>325</v>
      </c>
      <c r="Z15">
        <f>COUNT(Z98:Z135)</f>
        <v>2</v>
      </c>
      <c r="AA15">
        <f>COUNT(AA98:AA135)</f>
        <v>11</v>
      </c>
      <c r="AB15">
        <f t="shared" ref="AB15:AI15" si="15">COUNT(AB98:AB135)</f>
        <v>19</v>
      </c>
      <c r="AC15">
        <f t="shared" si="15"/>
        <v>6</v>
      </c>
      <c r="AD15">
        <f t="shared" si="15"/>
        <v>7</v>
      </c>
      <c r="AE15" s="224"/>
      <c r="AF15">
        <f t="shared" si="15"/>
        <v>8</v>
      </c>
      <c r="AG15">
        <f t="shared" si="15"/>
        <v>16</v>
      </c>
      <c r="AH15">
        <f t="shared" si="15"/>
        <v>15</v>
      </c>
      <c r="AI15">
        <f t="shared" si="15"/>
        <v>10</v>
      </c>
      <c r="AK15">
        <v>10</v>
      </c>
      <c r="AL15" s="2" t="s">
        <v>625</v>
      </c>
      <c r="AM15" t="s">
        <v>521</v>
      </c>
      <c r="AN15">
        <v>2</v>
      </c>
      <c r="AO15" s="24">
        <v>-0.49409016893952096</v>
      </c>
      <c r="AP15">
        <v>0.11721090043146773</v>
      </c>
      <c r="AQ15">
        <f>'1998'!T26</f>
        <v>11</v>
      </c>
      <c r="AR15">
        <f>SUM('1998'!V26:V36)</f>
        <v>36</v>
      </c>
      <c r="AS15" s="229">
        <v>5.666666666666667</v>
      </c>
      <c r="AT15" s="24"/>
    </row>
    <row r="16" spans="1:86">
      <c r="B16" s="14">
        <v>2</v>
      </c>
      <c r="C16"/>
      <c r="D16"/>
      <c r="E16"/>
      <c r="F16">
        <f>('2003'!O26*'2003'!P26*'2003'!Q26)^(1/3)</f>
        <v>0.34341427276599956</v>
      </c>
      <c r="G16" s="43">
        <f>(F16-$J$7)/$J$9</f>
        <v>-0.34108886726109405</v>
      </c>
      <c r="J16" s="2"/>
      <c r="L16" s="24"/>
      <c r="M16" s="45"/>
      <c r="P16">
        <f>F16</f>
        <v>0.34341427276599956</v>
      </c>
      <c r="T16">
        <f>F16</f>
        <v>0.34341427276599956</v>
      </c>
      <c r="U16">
        <f>F16</f>
        <v>0.34341427276599956</v>
      </c>
      <c r="AE16" s="224"/>
      <c r="AJ16" s="14"/>
      <c r="AK16">
        <v>13</v>
      </c>
      <c r="AL16" s="2" t="s">
        <v>452</v>
      </c>
      <c r="AM16" t="s">
        <v>521</v>
      </c>
      <c r="AN16">
        <v>2</v>
      </c>
      <c r="AO16" s="24">
        <v>-0.30384151828236922</v>
      </c>
      <c r="AP16">
        <v>0.343142810257558</v>
      </c>
      <c r="AQ16">
        <f>'1998'!T37</f>
        <v>13</v>
      </c>
      <c r="AR16">
        <f>SUM('1998'!V37:V49)</f>
        <v>36</v>
      </c>
      <c r="AS16" s="229">
        <v>2</v>
      </c>
      <c r="AT16" s="24"/>
      <c r="CH16" s="2"/>
    </row>
    <row r="17" spans="1:86">
      <c r="B17" s="14">
        <v>2</v>
      </c>
      <c r="C17"/>
      <c r="D17"/>
      <c r="E17"/>
      <c r="F17">
        <f>('2003'!O27*'2003'!P27*'2003'!Q27)^(1/3)</f>
        <v>0.34760266448864496</v>
      </c>
      <c r="G17" s="43">
        <f>(F17-$J$7)/$J$9</f>
        <v>-0.33696698517636808</v>
      </c>
      <c r="J17" s="2"/>
      <c r="L17" s="24"/>
      <c r="M17" s="45"/>
      <c r="P17">
        <f>F17</f>
        <v>0.34760266448864496</v>
      </c>
      <c r="T17">
        <f>F17</f>
        <v>0.34760266448864496</v>
      </c>
      <c r="U17">
        <f>F17</f>
        <v>0.34760266448864496</v>
      </c>
      <c r="Y17" s="2" t="s">
        <v>95</v>
      </c>
      <c r="AE17" s="224"/>
      <c r="AJ17" s="14"/>
      <c r="AK17">
        <v>14</v>
      </c>
      <c r="AL17" s="2" t="s">
        <v>584</v>
      </c>
      <c r="AM17" t="s">
        <v>521</v>
      </c>
      <c r="AN17">
        <v>2</v>
      </c>
      <c r="AO17" s="24">
        <v>-0.65755290849331938</v>
      </c>
      <c r="AP17">
        <v>0.13428730035442321</v>
      </c>
      <c r="AQ17">
        <f>'1998'!T52</f>
        <v>12</v>
      </c>
      <c r="AR17">
        <f>SUM('1998'!V52:V63)</f>
        <v>51</v>
      </c>
      <c r="AS17" s="229">
        <v>3</v>
      </c>
      <c r="AT17" s="24"/>
      <c r="CH17" s="2"/>
    </row>
    <row r="18" spans="1:86">
      <c r="A18" s="36" t="s">
        <v>358</v>
      </c>
      <c r="B18" s="14">
        <v>1</v>
      </c>
      <c r="C18"/>
      <c r="D18"/>
      <c r="E18"/>
      <c r="H18">
        <v>0</v>
      </c>
      <c r="I18" s="43">
        <f>(H18-$J$7)/$J$9</f>
        <v>-0.67904988721538884</v>
      </c>
      <c r="J18" s="2"/>
      <c r="L18" s="36" t="s">
        <v>358</v>
      </c>
      <c r="M18" s="45"/>
      <c r="N18" s="43">
        <f>H18</f>
        <v>0</v>
      </c>
      <c r="O18">
        <f>H18</f>
        <v>0</v>
      </c>
      <c r="Y18" s="2" t="s">
        <v>557</v>
      </c>
      <c r="Z18" s="43">
        <v>6</v>
      </c>
      <c r="AA18">
        <v>6</v>
      </c>
      <c r="AB18">
        <v>6</v>
      </c>
      <c r="AE18" s="224"/>
      <c r="AJ18" s="14"/>
      <c r="AK18">
        <v>17</v>
      </c>
      <c r="AL18" s="2" t="s">
        <v>522</v>
      </c>
      <c r="AM18" t="s">
        <v>521</v>
      </c>
      <c r="AN18">
        <v>2</v>
      </c>
      <c r="AO18" s="24">
        <v>1.0903994955588514</v>
      </c>
      <c r="AP18">
        <v>0.72902880455147334</v>
      </c>
      <c r="AQ18">
        <f>'2003'!T23</f>
        <v>12</v>
      </c>
      <c r="AR18">
        <f>SUM('2003'!V23:V34)</f>
        <v>62</v>
      </c>
      <c r="AS18" s="229">
        <v>5</v>
      </c>
      <c r="AT18" s="24"/>
      <c r="BU18" s="2"/>
      <c r="CH18" s="2"/>
    </row>
    <row r="19" spans="1:86">
      <c r="A19" s="36" t="s">
        <v>363</v>
      </c>
      <c r="B19" s="14">
        <v>2</v>
      </c>
      <c r="C19"/>
      <c r="D19"/>
      <c r="E19"/>
      <c r="F19">
        <f>('2003'!O38*'2003'!P38*'2003'!Q38)^(1/3)</f>
        <v>0.49664419418963429</v>
      </c>
      <c r="G19" s="43">
        <f t="shared" ref="G19:G33" si="16">(F19-$J$7)/$J$9</f>
        <v>-0.19029216299267671</v>
      </c>
      <c r="J19" s="2"/>
      <c r="L19" s="36" t="s">
        <v>363</v>
      </c>
      <c r="M19" s="45"/>
      <c r="T19">
        <f t="shared" ref="T19:T33" si="17">F19</f>
        <v>0.49664419418963429</v>
      </c>
      <c r="U19">
        <f t="shared" ref="U19:U33" si="18">F19</f>
        <v>0.49664419418963429</v>
      </c>
      <c r="Y19" s="2" t="s">
        <v>567</v>
      </c>
      <c r="AE19" s="224"/>
      <c r="AG19">
        <v>15</v>
      </c>
      <c r="AI19">
        <v>15</v>
      </c>
      <c r="AJ19" s="14"/>
      <c r="AK19">
        <v>19</v>
      </c>
      <c r="AL19" s="2" t="s">
        <v>363</v>
      </c>
      <c r="AM19" t="s">
        <v>521</v>
      </c>
      <c r="AN19">
        <v>2</v>
      </c>
      <c r="AO19" s="24">
        <v>0.10824942176922271</v>
      </c>
      <c r="AP19">
        <v>0.30219318655111405</v>
      </c>
      <c r="AQ19">
        <f>'2003'!T38</f>
        <v>13</v>
      </c>
      <c r="AR19">
        <f>SUM('2003'!V38:V50)</f>
        <v>38</v>
      </c>
      <c r="AS19" s="229"/>
      <c r="AT19" s="24"/>
      <c r="BU19" s="2"/>
      <c r="CH19" s="2"/>
    </row>
    <row r="20" spans="1:86">
      <c r="A20" s="36"/>
      <c r="B20" s="14">
        <v>2</v>
      </c>
      <c r="C20"/>
      <c r="D20"/>
      <c r="E20"/>
      <c r="F20">
        <f>('2003'!O39*'2003'!P39*'2003'!Q39)^(1/3)</f>
        <v>0.12599210498948737</v>
      </c>
      <c r="G20" s="43">
        <f t="shared" si="16"/>
        <v>-0.55505847600968816</v>
      </c>
      <c r="J20" s="2"/>
      <c r="L20" s="36"/>
      <c r="M20" s="45"/>
      <c r="T20">
        <f t="shared" si="17"/>
        <v>0.12599210498948737</v>
      </c>
      <c r="U20">
        <f t="shared" si="18"/>
        <v>0.12599210498948737</v>
      </c>
      <c r="Y20" s="2" t="s">
        <v>522</v>
      </c>
      <c r="AC20">
        <v>12</v>
      </c>
      <c r="AE20" s="224"/>
      <c r="AG20">
        <v>12</v>
      </c>
      <c r="AH20">
        <v>12</v>
      </c>
      <c r="AJ20" s="14"/>
      <c r="AK20">
        <v>20</v>
      </c>
      <c r="AL20" s="2" t="s">
        <v>592</v>
      </c>
      <c r="AM20" t="s">
        <v>521</v>
      </c>
      <c r="AN20">
        <v>2</v>
      </c>
      <c r="AO20" s="24">
        <v>-0.22142333027205027</v>
      </c>
      <c r="AP20">
        <v>0.26328583682653772</v>
      </c>
      <c r="AQ20">
        <f>'2003'!T51</f>
        <v>21</v>
      </c>
      <c r="AR20">
        <f>SUM('2003'!V51:V71)</f>
        <v>63</v>
      </c>
      <c r="AS20" s="229"/>
      <c r="AT20" s="24"/>
      <c r="BU20" s="2"/>
      <c r="CH20" s="2"/>
    </row>
    <row r="21" spans="1:86">
      <c r="B21" s="14">
        <v>2</v>
      </c>
      <c r="C21"/>
      <c r="D21"/>
      <c r="E21"/>
      <c r="F21">
        <f>('2003'!O40*'2003'!P40*'2003'!Q40)^(1/3)</f>
        <v>0.30365889718756628</v>
      </c>
      <c r="G21" s="43">
        <f t="shared" si="16"/>
        <v>-0.38021294667379929</v>
      </c>
      <c r="J21" s="2"/>
      <c r="L21" s="24"/>
      <c r="M21" s="45"/>
      <c r="T21">
        <f t="shared" si="17"/>
        <v>0.30365889718756628</v>
      </c>
      <c r="U21">
        <f t="shared" si="18"/>
        <v>0.30365889718756628</v>
      </c>
      <c r="Y21" s="2" t="s">
        <v>358</v>
      </c>
      <c r="AA21">
        <v>2</v>
      </c>
      <c r="AB21">
        <v>2</v>
      </c>
      <c r="AE21" s="224"/>
      <c r="AJ21" s="14"/>
      <c r="AK21">
        <v>21</v>
      </c>
      <c r="AL21" s="2" t="s">
        <v>601</v>
      </c>
      <c r="AM21" t="s">
        <v>521</v>
      </c>
      <c r="AN21">
        <v>2</v>
      </c>
      <c r="AO21" s="24">
        <v>5.3303963095678121E-2</v>
      </c>
      <c r="AP21">
        <v>0.2971296596136353</v>
      </c>
      <c r="AQ21">
        <f>'2003'!T72</f>
        <v>17</v>
      </c>
      <c r="AR21">
        <f>SUM('2003'!V72:V88)</f>
        <v>48</v>
      </c>
      <c r="AS21" s="229"/>
      <c r="AT21" s="24"/>
      <c r="BU21" s="2"/>
      <c r="CH21" s="2"/>
    </row>
    <row r="22" spans="1:86">
      <c r="A22" s="36"/>
      <c r="B22" s="14">
        <v>2</v>
      </c>
      <c r="C22"/>
      <c r="D22"/>
      <c r="E22"/>
      <c r="F22">
        <f>('2003'!O41*'2003'!P41*'2003'!Q41)^(1/3)</f>
        <v>6.5421326203771821E-2</v>
      </c>
      <c r="G22" s="43">
        <f t="shared" si="16"/>
        <v>-0.61466742007880926</v>
      </c>
      <c r="J22" s="2"/>
      <c r="L22" s="36"/>
      <c r="M22" s="45"/>
      <c r="T22">
        <f t="shared" si="17"/>
        <v>6.5421326203771821E-2</v>
      </c>
      <c r="U22">
        <f t="shared" si="18"/>
        <v>6.5421326203771821E-2</v>
      </c>
      <c r="Y22" s="2" t="s">
        <v>363</v>
      </c>
      <c r="AE22" s="224"/>
      <c r="AG22">
        <v>13</v>
      </c>
      <c r="AH22">
        <v>13</v>
      </c>
      <c r="AJ22" s="14"/>
      <c r="AK22">
        <v>27</v>
      </c>
      <c r="AL22" s="2" t="s">
        <v>50</v>
      </c>
      <c r="AM22" t="s">
        <v>521</v>
      </c>
      <c r="AN22">
        <v>2</v>
      </c>
      <c r="AO22" s="24">
        <v>1.0835313132246571</v>
      </c>
      <c r="AP22">
        <v>0.54729580558460333</v>
      </c>
      <c r="AQ22">
        <f>'2003'!T172</f>
        <v>16</v>
      </c>
      <c r="AR22">
        <f>SUM('2003'!V172:V187)</f>
        <v>59</v>
      </c>
      <c r="AS22" s="229"/>
      <c r="AT22" s="24"/>
      <c r="BU22" s="2"/>
      <c r="CH22" s="2"/>
    </row>
    <row r="23" spans="1:86">
      <c r="A23" s="36"/>
      <c r="B23" s="14">
        <v>2</v>
      </c>
      <c r="C23"/>
      <c r="D23"/>
      <c r="E23"/>
      <c r="F23">
        <f>('2003'!O42*'2003'!P42*'2003'!Q42)^(1/3)</f>
        <v>0.51924941018511039</v>
      </c>
      <c r="G23" s="43">
        <f t="shared" si="16"/>
        <v>-0.16804590691081644</v>
      </c>
      <c r="J23" s="2"/>
      <c r="L23" s="36"/>
      <c r="M23" s="45"/>
      <c r="T23">
        <f t="shared" si="17"/>
        <v>0.51924941018511039</v>
      </c>
      <c r="U23">
        <f t="shared" si="18"/>
        <v>0.51924941018511039</v>
      </c>
      <c r="Y23" s="2" t="s">
        <v>592</v>
      </c>
      <c r="AE23" s="224"/>
      <c r="AG23">
        <v>21</v>
      </c>
      <c r="AH23">
        <v>21</v>
      </c>
      <c r="AJ23" s="14"/>
      <c r="AK23">
        <v>29</v>
      </c>
      <c r="AL23" s="2" t="s">
        <v>485</v>
      </c>
      <c r="AM23" t="s">
        <v>521</v>
      </c>
      <c r="AN23">
        <v>2</v>
      </c>
      <c r="AO23" s="24">
        <v>-8.4059683588185385E-2</v>
      </c>
      <c r="AP23">
        <v>0.42635988148855813</v>
      </c>
      <c r="AQ23">
        <f>'2003'!T193</f>
        <v>20</v>
      </c>
      <c r="AR23">
        <f>SUM('2003'!V193:V212)</f>
        <v>71</v>
      </c>
      <c r="AS23" s="229">
        <v>2</v>
      </c>
      <c r="AT23" s="24"/>
      <c r="BU23" s="2"/>
      <c r="CH23" s="2"/>
    </row>
    <row r="24" spans="1:86">
      <c r="A24" s="36" t="s">
        <v>592</v>
      </c>
      <c r="B24" s="14">
        <v>2</v>
      </c>
      <c r="C24"/>
      <c r="D24"/>
      <c r="E24"/>
      <c r="F24">
        <v>0.12682651410769999</v>
      </c>
      <c r="G24" s="43">
        <f t="shared" si="16"/>
        <v>-0.55423731690532418</v>
      </c>
      <c r="J24" s="2"/>
      <c r="L24" s="36" t="s">
        <v>592</v>
      </c>
      <c r="M24" s="45"/>
      <c r="T24">
        <f t="shared" si="17"/>
        <v>0.12682651410769999</v>
      </c>
      <c r="U24">
        <f t="shared" si="18"/>
        <v>0.12682651410769999</v>
      </c>
      <c r="Y24" s="2" t="s">
        <v>601</v>
      </c>
      <c r="AE24" s="224"/>
      <c r="AG24">
        <v>17</v>
      </c>
      <c r="AH24">
        <v>17</v>
      </c>
      <c r="AK24">
        <v>30</v>
      </c>
      <c r="AL24" s="2" t="s">
        <v>493</v>
      </c>
      <c r="AM24" t="s">
        <v>521</v>
      </c>
      <c r="AN24">
        <v>2</v>
      </c>
      <c r="AO24" s="24">
        <v>-0.49615062363977869</v>
      </c>
      <c r="AP24">
        <v>0.68026928366232253</v>
      </c>
      <c r="AQ24">
        <f>'2003'!T213</f>
        <v>20</v>
      </c>
      <c r="AR24">
        <f>SUM('2003'!V213:V232)</f>
        <v>54</v>
      </c>
      <c r="AS24" s="229">
        <v>2</v>
      </c>
      <c r="AT24" s="24"/>
      <c r="BU24" s="2"/>
      <c r="CH24" s="2"/>
    </row>
    <row r="25" spans="1:86">
      <c r="A25" s="36"/>
      <c r="B25" s="14">
        <v>2</v>
      </c>
      <c r="C25"/>
      <c r="D25"/>
      <c r="E25"/>
      <c r="F25">
        <v>0.37797631496846196</v>
      </c>
      <c r="G25" s="43">
        <f t="shared" si="16"/>
        <v>-0.30707565359828665</v>
      </c>
      <c r="J25" s="2"/>
      <c r="L25" s="36"/>
      <c r="M25" s="45"/>
      <c r="O25" s="43"/>
      <c r="T25">
        <f t="shared" si="17"/>
        <v>0.37797631496846196</v>
      </c>
      <c r="U25">
        <f t="shared" si="18"/>
        <v>0.37797631496846196</v>
      </c>
      <c r="Y25" s="2" t="s">
        <v>444</v>
      </c>
      <c r="AA25">
        <v>6</v>
      </c>
      <c r="AB25">
        <v>6</v>
      </c>
      <c r="AE25" s="224"/>
      <c r="AK25">
        <v>34</v>
      </c>
      <c r="AL25" s="2" t="s">
        <v>223</v>
      </c>
      <c r="AM25" t="s">
        <v>521</v>
      </c>
      <c r="AN25">
        <v>2</v>
      </c>
      <c r="AO25" s="24">
        <v>-0.35878697695591516</v>
      </c>
      <c r="AP25">
        <v>0.79391153634580891</v>
      </c>
      <c r="AQ25">
        <f>'2004'!T2</f>
        <v>15</v>
      </c>
      <c r="AR25">
        <f>SUM('2004'!V2:V16)</f>
        <v>79</v>
      </c>
      <c r="AS25" s="229">
        <v>4</v>
      </c>
      <c r="AT25" s="24"/>
      <c r="BU25" s="2"/>
      <c r="CH25" s="2"/>
    </row>
    <row r="26" spans="1:86">
      <c r="A26" s="36"/>
      <c r="B26" s="14">
        <v>2</v>
      </c>
      <c r="C26"/>
      <c r="D26"/>
      <c r="E26"/>
      <c r="F26">
        <v>0.35303483353260628</v>
      </c>
      <c r="G26" s="43">
        <f t="shared" si="16"/>
        <v>-0.33162107635355031</v>
      </c>
      <c r="J26" s="2"/>
      <c r="L26" s="36"/>
      <c r="M26" s="45"/>
      <c r="O26" s="43"/>
      <c r="T26">
        <f t="shared" si="17"/>
        <v>0.35303483353260628</v>
      </c>
      <c r="U26">
        <f t="shared" si="18"/>
        <v>0.35303483353260628</v>
      </c>
      <c r="Y26" s="2" t="s">
        <v>447</v>
      </c>
      <c r="AE26" s="224"/>
      <c r="AF26">
        <v>18</v>
      </c>
      <c r="AG26">
        <v>18</v>
      </c>
      <c r="AH26">
        <v>18</v>
      </c>
      <c r="AI26">
        <v>18</v>
      </c>
      <c r="AK26">
        <v>35</v>
      </c>
      <c r="AL26" s="2" t="s">
        <v>224</v>
      </c>
      <c r="AM26" t="s">
        <v>521</v>
      </c>
      <c r="AN26">
        <v>2</v>
      </c>
      <c r="AO26" s="24">
        <v>0.2593494331214734</v>
      </c>
      <c r="AP26">
        <v>0.90827046246291654</v>
      </c>
      <c r="AQ26">
        <f>'2004'!T17</f>
        <v>11</v>
      </c>
      <c r="AR26">
        <f>SUM('2004'!V17:V27)</f>
        <v>41</v>
      </c>
      <c r="AS26" s="229">
        <v>5.666666666666667</v>
      </c>
      <c r="AT26" s="24"/>
      <c r="BU26" s="2"/>
      <c r="CH26" s="2"/>
    </row>
    <row r="27" spans="1:86">
      <c r="B27" s="14">
        <v>2</v>
      </c>
      <c r="C27"/>
      <c r="D27"/>
      <c r="E27"/>
      <c r="F27">
        <v>0.29240177382128663</v>
      </c>
      <c r="G27" s="43">
        <f t="shared" si="16"/>
        <v>-0.3912913123572534</v>
      </c>
      <c r="J27" s="2"/>
      <c r="L27" s="24"/>
      <c r="M27" s="45"/>
      <c r="O27" s="43"/>
      <c r="T27">
        <f t="shared" si="17"/>
        <v>0.29240177382128663</v>
      </c>
      <c r="U27">
        <f t="shared" si="18"/>
        <v>0.29240177382128663</v>
      </c>
      <c r="Y27" s="2" t="s">
        <v>261</v>
      </c>
      <c r="AE27" s="224"/>
      <c r="AF27">
        <v>16</v>
      </c>
      <c r="AH27">
        <v>16</v>
      </c>
      <c r="AI27">
        <v>16</v>
      </c>
      <c r="AK27">
        <v>36</v>
      </c>
      <c r="AL27" s="2" t="s">
        <v>225</v>
      </c>
      <c r="AM27" t="s">
        <v>521</v>
      </c>
      <c r="AN27">
        <v>2</v>
      </c>
      <c r="AO27" s="24">
        <v>-4.9718771917219511E-2</v>
      </c>
      <c r="AP27">
        <v>0.43298662246131892</v>
      </c>
      <c r="AQ27">
        <f>'2004'!T28</f>
        <v>10</v>
      </c>
      <c r="AR27">
        <f>SUM('2004'!V28:V37)</f>
        <v>34</v>
      </c>
      <c r="AS27" s="229">
        <v>5.333333333333333</v>
      </c>
      <c r="AT27" s="24"/>
      <c r="BU27" s="2"/>
      <c r="CH27" s="2"/>
    </row>
    <row r="28" spans="1:86">
      <c r="A28" s="36"/>
      <c r="B28" s="14">
        <v>2</v>
      </c>
      <c r="C28"/>
      <c r="D28"/>
      <c r="E28"/>
      <c r="F28">
        <v>0.16618974770263392</v>
      </c>
      <c r="G28" s="43">
        <f t="shared" si="16"/>
        <v>-0.51549915245079148</v>
      </c>
      <c r="J28" s="2"/>
      <c r="L28" s="36"/>
      <c r="M28" s="45"/>
      <c r="T28">
        <f t="shared" si="17"/>
        <v>0.16618974770263392</v>
      </c>
      <c r="U28">
        <f t="shared" si="18"/>
        <v>0.16618974770263392</v>
      </c>
      <c r="Y28" s="2" t="s">
        <v>463</v>
      </c>
      <c r="AE28" s="224"/>
      <c r="AF28">
        <v>17</v>
      </c>
      <c r="AI28">
        <v>17</v>
      </c>
      <c r="AK28">
        <v>37</v>
      </c>
      <c r="AL28" s="2" t="s">
        <v>227</v>
      </c>
      <c r="AM28" t="s">
        <v>521</v>
      </c>
      <c r="AN28">
        <v>2</v>
      </c>
      <c r="AO28" s="24">
        <v>-0.83955974034943881</v>
      </c>
      <c r="AP28">
        <v>0.23368600432805309</v>
      </c>
      <c r="AQ28">
        <f>'2004'!T38</f>
        <v>11</v>
      </c>
      <c r="AR28">
        <f>SUM('2004'!V38:V48)</f>
        <v>33</v>
      </c>
      <c r="AS28" s="229">
        <v>3.75</v>
      </c>
      <c r="AT28" s="24"/>
      <c r="BU28" s="2"/>
      <c r="CH28" s="2"/>
    </row>
    <row r="29" spans="1:86">
      <c r="A29" s="36" t="s">
        <v>601</v>
      </c>
      <c r="B29" s="14">
        <v>2</v>
      </c>
      <c r="C29"/>
      <c r="D29"/>
      <c r="E29"/>
      <c r="F29">
        <v>0.45428014820803492</v>
      </c>
      <c r="G29" s="43">
        <f t="shared" si="16"/>
        <v>-0.23198348838231117</v>
      </c>
      <c r="J29" s="2"/>
      <c r="L29" s="36" t="s">
        <v>601</v>
      </c>
      <c r="M29" s="45"/>
      <c r="T29">
        <f t="shared" si="17"/>
        <v>0.45428014820803492</v>
      </c>
      <c r="U29">
        <f t="shared" si="18"/>
        <v>0.45428014820803492</v>
      </c>
      <c r="Y29" s="2" t="s">
        <v>412</v>
      </c>
      <c r="AE29" s="224"/>
      <c r="AF29">
        <v>26</v>
      </c>
      <c r="AG29">
        <v>26</v>
      </c>
      <c r="AH29">
        <v>26</v>
      </c>
      <c r="AI29">
        <v>26</v>
      </c>
      <c r="AK29">
        <v>38</v>
      </c>
      <c r="AL29" s="2" t="s">
        <v>226</v>
      </c>
      <c r="AM29" t="s">
        <v>521</v>
      </c>
      <c r="AN29">
        <v>2</v>
      </c>
      <c r="AO29" s="24">
        <v>-0.35878697695591516</v>
      </c>
      <c r="AP29">
        <v>0.14815699091802753</v>
      </c>
      <c r="AQ29">
        <f>'2004'!T49</f>
        <v>17</v>
      </c>
      <c r="AR29">
        <f>SUM('2004'!V49:V65)</f>
        <v>104</v>
      </c>
      <c r="AS29" s="229"/>
      <c r="AT29" s="24"/>
      <c r="BU29" s="2"/>
      <c r="CH29" s="2"/>
    </row>
    <row r="30" spans="1:86">
      <c r="B30" s="14">
        <v>2</v>
      </c>
      <c r="C30"/>
      <c r="D30"/>
      <c r="E30"/>
      <c r="F30">
        <v>0.57235712127666594</v>
      </c>
      <c r="G30" s="43">
        <f t="shared" si="16"/>
        <v>-0.11578152062489752</v>
      </c>
      <c r="J30" s="2"/>
      <c r="L30" s="24"/>
      <c r="M30" s="45"/>
      <c r="T30">
        <f t="shared" si="17"/>
        <v>0.57235712127666594</v>
      </c>
      <c r="U30">
        <f t="shared" si="18"/>
        <v>0.57235712127666594</v>
      </c>
      <c r="Y30" s="2" t="s">
        <v>50</v>
      </c>
      <c r="AC30">
        <v>16</v>
      </c>
      <c r="AE30" s="224"/>
      <c r="AG30">
        <v>16</v>
      </c>
      <c r="AH30">
        <v>16</v>
      </c>
      <c r="AK30">
        <v>4</v>
      </c>
      <c r="AL30" s="2" t="s">
        <v>496</v>
      </c>
      <c r="AM30" t="s">
        <v>566</v>
      </c>
      <c r="AN30">
        <v>3</v>
      </c>
      <c r="AO30" s="24">
        <v>5.3303963095676754E-2</v>
      </c>
      <c r="AP30">
        <v>0.51867512830487439</v>
      </c>
      <c r="AQ30">
        <f>'1998'!T93</f>
        <v>11</v>
      </c>
      <c r="AR30">
        <f>SUM('1998'!V93:V103)</f>
        <v>100</v>
      </c>
      <c r="AS30" s="229"/>
      <c r="AT30" s="24"/>
      <c r="BU30" s="2"/>
      <c r="CH30" s="2"/>
    </row>
    <row r="31" spans="1:86">
      <c r="A31" s="36"/>
      <c r="B31" s="14">
        <v>2</v>
      </c>
      <c r="C31"/>
      <c r="D31"/>
      <c r="E31"/>
      <c r="F31">
        <v>0.24101422641752307</v>
      </c>
      <c r="G31" s="43">
        <f t="shared" si="16"/>
        <v>-0.44186285032405004</v>
      </c>
      <c r="J31" s="2"/>
      <c r="L31" s="36"/>
      <c r="M31" s="45"/>
      <c r="T31">
        <f t="shared" si="17"/>
        <v>0.24101422641752307</v>
      </c>
      <c r="U31">
        <f t="shared" si="18"/>
        <v>0.24101422641752307</v>
      </c>
      <c r="Y31" s="2" t="s">
        <v>271</v>
      </c>
      <c r="AA31">
        <v>5</v>
      </c>
      <c r="AB31">
        <v>5</v>
      </c>
      <c r="AE31" s="224"/>
      <c r="AJ31" s="14"/>
      <c r="AK31">
        <v>5</v>
      </c>
      <c r="AL31" s="2" t="s">
        <v>503</v>
      </c>
      <c r="AM31" t="s">
        <v>566</v>
      </c>
      <c r="AN31">
        <v>3</v>
      </c>
      <c r="AO31" s="24">
        <v>0.76072674351757852</v>
      </c>
      <c r="AP31">
        <v>0.68978667327745469</v>
      </c>
      <c r="AQ31">
        <f>'1998'!T104</f>
        <v>13</v>
      </c>
      <c r="AR31">
        <f>SUM('1998'!V104:V116)</f>
        <v>30</v>
      </c>
      <c r="AS31" s="229"/>
      <c r="AT31" s="24"/>
      <c r="BU31" s="2"/>
      <c r="CH31" s="2"/>
    </row>
    <row r="32" spans="1:86">
      <c r="B32" s="14">
        <v>2</v>
      </c>
      <c r="C32"/>
      <c r="D32"/>
      <c r="E32"/>
      <c r="F32">
        <v>0.1193483191927337</v>
      </c>
      <c r="G32" s="43">
        <f t="shared" si="16"/>
        <v>-0.56159676169637152</v>
      </c>
      <c r="J32" s="2"/>
      <c r="L32" s="24"/>
      <c r="M32" s="45"/>
      <c r="T32">
        <f t="shared" si="17"/>
        <v>0.1193483191927337</v>
      </c>
      <c r="U32">
        <f t="shared" si="18"/>
        <v>0.1193483191927337</v>
      </c>
      <c r="Y32" s="2" t="s">
        <v>485</v>
      </c>
      <c r="AC32">
        <v>20</v>
      </c>
      <c r="AE32" s="224"/>
      <c r="AG32">
        <v>20</v>
      </c>
      <c r="AH32">
        <v>20</v>
      </c>
      <c r="AJ32" s="14"/>
      <c r="AK32">
        <v>11</v>
      </c>
      <c r="AL32" s="2" t="s">
        <v>346</v>
      </c>
      <c r="AM32" t="s">
        <v>566</v>
      </c>
      <c r="AN32">
        <v>3</v>
      </c>
      <c r="AO32" s="24">
        <v>0.95475289445853517</v>
      </c>
      <c r="AP32">
        <v>0.65792845843341285</v>
      </c>
      <c r="AQ32">
        <f>'1998'!T117</f>
        <v>17</v>
      </c>
      <c r="AR32">
        <f>SUM('1998'!V117:V132)</f>
        <v>39</v>
      </c>
      <c r="AS32" s="229"/>
      <c r="AT32" s="24"/>
      <c r="BU32" s="2"/>
      <c r="CH32" s="2"/>
    </row>
    <row r="33" spans="1:86">
      <c r="B33" s="14">
        <v>2</v>
      </c>
      <c r="C33"/>
      <c r="D33"/>
      <c r="E33"/>
      <c r="F33">
        <v>9.8648482973218821E-2</v>
      </c>
      <c r="G33" s="43">
        <f t="shared" si="16"/>
        <v>-0.58196789451297681</v>
      </c>
      <c r="J33" s="2"/>
      <c r="L33" s="24"/>
      <c r="M33" s="45"/>
      <c r="T33">
        <f t="shared" si="17"/>
        <v>9.8648482973218821E-2</v>
      </c>
      <c r="U33">
        <f t="shared" si="18"/>
        <v>9.8648482973218821E-2</v>
      </c>
      <c r="Y33" s="2" t="s">
        <v>493</v>
      </c>
      <c r="AB33">
        <v>20</v>
      </c>
      <c r="AE33" s="224"/>
      <c r="AF33">
        <v>20</v>
      </c>
      <c r="AG33">
        <v>20</v>
      </c>
      <c r="AH33">
        <v>20</v>
      </c>
      <c r="AI33">
        <v>20</v>
      </c>
      <c r="AJ33" s="14"/>
      <c r="AK33">
        <v>12</v>
      </c>
      <c r="AL33" s="2" t="s">
        <v>348</v>
      </c>
      <c r="AM33" t="s">
        <v>566</v>
      </c>
      <c r="AN33">
        <v>3</v>
      </c>
      <c r="AO33" s="24">
        <v>0.95646994004208374</v>
      </c>
      <c r="AP33">
        <v>0.62306830529604484</v>
      </c>
      <c r="AQ33">
        <f>'1998'!T133</f>
        <v>15</v>
      </c>
      <c r="AR33">
        <f>SUM('1998'!V133:V147)</f>
        <v>38</v>
      </c>
      <c r="AS33" s="229"/>
      <c r="AT33" s="24"/>
      <c r="BU33" s="2"/>
      <c r="CH33" s="2"/>
    </row>
    <row r="34" spans="1:86">
      <c r="A34" s="36" t="s">
        <v>444</v>
      </c>
      <c r="B34" s="14">
        <v>1</v>
      </c>
      <c r="C34"/>
      <c r="D34"/>
      <c r="E34"/>
      <c r="H34">
        <v>0</v>
      </c>
      <c r="I34" s="43">
        <f>(H34-$J$7)/$J$9</f>
        <v>-0.67904988721538884</v>
      </c>
      <c r="J34" s="2"/>
      <c r="L34" s="36" t="s">
        <v>444</v>
      </c>
      <c r="M34" s="45"/>
      <c r="N34" s="43">
        <f>H34</f>
        <v>0</v>
      </c>
      <c r="O34">
        <f>H34</f>
        <v>0</v>
      </c>
      <c r="Y34" s="2" t="s">
        <v>333</v>
      </c>
      <c r="AA34">
        <v>6</v>
      </c>
      <c r="AB34">
        <v>6</v>
      </c>
      <c r="AE34" s="224"/>
      <c r="AJ34" s="14"/>
      <c r="AK34">
        <v>16</v>
      </c>
      <c r="AL34" s="2" t="s">
        <v>567</v>
      </c>
      <c r="AM34" t="s">
        <v>566</v>
      </c>
      <c r="AN34">
        <v>3</v>
      </c>
      <c r="AO34" s="24">
        <v>0.7881994728543501</v>
      </c>
      <c r="AP34">
        <v>2.5970455354693041</v>
      </c>
      <c r="AQ34">
        <f>'2003'!T8</f>
        <v>15</v>
      </c>
      <c r="AR34">
        <f>SUM('2003'!V8:V22)</f>
        <v>96</v>
      </c>
      <c r="AS34" s="229"/>
      <c r="AT34" s="24"/>
      <c r="BU34" s="2"/>
      <c r="CH34" s="2"/>
    </row>
    <row r="35" spans="1:86">
      <c r="A35" s="36" t="s">
        <v>447</v>
      </c>
      <c r="B35" s="14">
        <v>3</v>
      </c>
      <c r="C35">
        <v>0.81312968937799968</v>
      </c>
      <c r="D35" s="43">
        <f t="shared" ref="D35:D52" si="19">(C35-$J$7)/$J$9</f>
        <v>0.12116769536761274</v>
      </c>
      <c r="E35" s="43"/>
      <c r="J35" s="2"/>
      <c r="L35" s="36" t="s">
        <v>447</v>
      </c>
      <c r="M35" s="45"/>
      <c r="S35">
        <f>C35</f>
        <v>0.81312968937799968</v>
      </c>
      <c r="T35">
        <f>C35</f>
        <v>0.81312968937799968</v>
      </c>
      <c r="U35">
        <f>C35</f>
        <v>0.81312968937799968</v>
      </c>
      <c r="V35">
        <f>C35</f>
        <v>0.81312968937799968</v>
      </c>
      <c r="Y35" s="2" t="s">
        <v>150</v>
      </c>
      <c r="AA35">
        <v>6</v>
      </c>
      <c r="AB35">
        <v>6</v>
      </c>
      <c r="AE35" s="224"/>
      <c r="AJ35" s="14"/>
      <c r="AK35">
        <v>23</v>
      </c>
      <c r="AL35" s="2" t="s">
        <v>447</v>
      </c>
      <c r="AM35" t="s">
        <v>566</v>
      </c>
      <c r="AN35">
        <v>3</v>
      </c>
      <c r="AO35" s="24">
        <v>1.7016677233020472</v>
      </c>
      <c r="AP35">
        <v>0.7897509098981198</v>
      </c>
      <c r="AQ35">
        <f>'2003'!T95</f>
        <v>18</v>
      </c>
      <c r="AR35">
        <f>SUM('2003'!V95:V112)</f>
        <v>63</v>
      </c>
      <c r="AS35" s="229">
        <v>4</v>
      </c>
      <c r="AT35" s="24"/>
      <c r="BU35" s="2"/>
    </row>
    <row r="36" spans="1:86">
      <c r="A36" s="36"/>
      <c r="B36" s="14">
        <v>3</v>
      </c>
      <c r="C36">
        <v>1.2110097893022209</v>
      </c>
      <c r="D36" s="43">
        <f t="shared" si="19"/>
        <v>0.51272965144720828</v>
      </c>
      <c r="E36" s="43"/>
      <c r="J36" s="2"/>
      <c r="L36" s="36"/>
      <c r="M36" s="45"/>
      <c r="S36">
        <f t="shared" ref="S36:S52" si="20">C36</f>
        <v>1.2110097893022209</v>
      </c>
      <c r="T36">
        <f>C36</f>
        <v>1.2110097893022209</v>
      </c>
      <c r="U36">
        <f t="shared" ref="U36:U44" si="21">C36</f>
        <v>1.2110097893022209</v>
      </c>
      <c r="V36">
        <f t="shared" ref="V36:V52" si="22">C36</f>
        <v>1.2110097893022209</v>
      </c>
      <c r="Y36" s="2" t="s">
        <v>152</v>
      </c>
      <c r="AE36" s="224"/>
      <c r="AF36">
        <v>14</v>
      </c>
      <c r="AG36">
        <v>14</v>
      </c>
      <c r="AI36">
        <v>14</v>
      </c>
      <c r="AJ36" s="14"/>
      <c r="AK36">
        <v>24</v>
      </c>
      <c r="AL36" s="2" t="s">
        <v>261</v>
      </c>
      <c r="AM36" t="s">
        <v>566</v>
      </c>
      <c r="AN36">
        <v>3</v>
      </c>
      <c r="AO36" s="24">
        <v>0.87748584319886058</v>
      </c>
      <c r="AP36">
        <v>2.274118790985999</v>
      </c>
      <c r="AQ36">
        <f>'2003'!T113</f>
        <v>16</v>
      </c>
      <c r="AR36" s="45">
        <f>SUM('2003'!V113:V128)</f>
        <v>46</v>
      </c>
      <c r="AS36" s="229">
        <v>2</v>
      </c>
      <c r="AT36" s="24"/>
      <c r="BU36" s="2"/>
    </row>
    <row r="37" spans="1:86">
      <c r="A37" s="36"/>
      <c r="B37" s="14">
        <v>3</v>
      </c>
      <c r="C37">
        <v>0.99210449168122161</v>
      </c>
      <c r="D37" s="43">
        <f t="shared" si="19"/>
        <v>0.29730046423983225</v>
      </c>
      <c r="E37" s="43"/>
      <c r="J37" s="2"/>
      <c r="L37" s="36"/>
      <c r="M37" s="45"/>
      <c r="N37" s="45"/>
      <c r="S37">
        <f t="shared" si="20"/>
        <v>0.99210449168122161</v>
      </c>
      <c r="T37">
        <f>C37</f>
        <v>0.99210449168122161</v>
      </c>
      <c r="U37">
        <f t="shared" si="21"/>
        <v>0.99210449168122161</v>
      </c>
      <c r="V37">
        <f t="shared" si="22"/>
        <v>0.99210449168122161</v>
      </c>
      <c r="Y37" s="2" t="s">
        <v>619</v>
      </c>
      <c r="AB37">
        <v>8</v>
      </c>
      <c r="AE37" s="224"/>
      <c r="AH37" s="2"/>
      <c r="AK37">
        <v>25</v>
      </c>
      <c r="AL37" s="2" t="s">
        <v>463</v>
      </c>
      <c r="AM37" t="s">
        <v>566</v>
      </c>
      <c r="AN37">
        <v>3</v>
      </c>
      <c r="AO37" s="24">
        <v>8.764487476664401E-2</v>
      </c>
      <c r="AP37">
        <v>3.3884096405884563</v>
      </c>
      <c r="AQ37">
        <f>'2003'!T129</f>
        <v>17</v>
      </c>
      <c r="AR37">
        <f>SUM('2003'!V129:V145)</f>
        <v>45</v>
      </c>
      <c r="AS37" s="229">
        <v>2</v>
      </c>
      <c r="AT37" s="24"/>
      <c r="BU37" s="2"/>
    </row>
    <row r="38" spans="1:86">
      <c r="B38" s="14">
        <v>3</v>
      </c>
      <c r="C38">
        <v>0.45629026353869673</v>
      </c>
      <c r="D38" s="43">
        <f t="shared" si="19"/>
        <v>-0.23000529271238593</v>
      </c>
      <c r="E38" s="43"/>
      <c r="J38" s="2"/>
      <c r="L38" s="24"/>
      <c r="M38" s="45"/>
      <c r="S38">
        <f t="shared" si="20"/>
        <v>0.45629026353869673</v>
      </c>
      <c r="T38">
        <f>C38</f>
        <v>0.45629026353869673</v>
      </c>
      <c r="U38">
        <f t="shared" si="21"/>
        <v>0.45629026353869673</v>
      </c>
      <c r="V38">
        <f t="shared" si="22"/>
        <v>0.45629026353869673</v>
      </c>
      <c r="Y38" s="2" t="s">
        <v>620</v>
      </c>
      <c r="AB38">
        <v>9</v>
      </c>
      <c r="AC38">
        <v>9</v>
      </c>
      <c r="AE38" s="224"/>
      <c r="AK38">
        <v>26</v>
      </c>
      <c r="AL38" s="2" t="s">
        <v>412</v>
      </c>
      <c r="AM38" t="s">
        <v>566</v>
      </c>
      <c r="AN38">
        <v>3</v>
      </c>
      <c r="AO38" s="24">
        <v>1.2552358715794867</v>
      </c>
      <c r="AP38">
        <v>0.76322585142032695</v>
      </c>
      <c r="AQ38">
        <f>'2003'!T146</f>
        <v>26</v>
      </c>
      <c r="AR38">
        <f>SUM('2003'!V146:V171)</f>
        <v>78</v>
      </c>
      <c r="AS38" s="229">
        <v>4</v>
      </c>
      <c r="AT38" s="24"/>
      <c r="BU38" s="2"/>
    </row>
    <row r="39" spans="1:86">
      <c r="A39" s="36"/>
      <c r="B39" s="14">
        <v>3</v>
      </c>
      <c r="C39">
        <v>0.47622031559045985</v>
      </c>
      <c r="D39" s="43">
        <f t="shared" si="19"/>
        <v>-0.2103917202626886</v>
      </c>
      <c r="E39" s="43"/>
      <c r="J39" s="2"/>
      <c r="L39" s="36"/>
      <c r="M39" s="45"/>
      <c r="S39">
        <f t="shared" si="20"/>
        <v>0.47622031559045985</v>
      </c>
      <c r="T39">
        <f>C39</f>
        <v>0.47622031559045985</v>
      </c>
      <c r="U39">
        <f t="shared" si="21"/>
        <v>0.47622031559045985</v>
      </c>
      <c r="V39">
        <f t="shared" si="22"/>
        <v>0.47622031559045985</v>
      </c>
      <c r="Y39" s="2" t="s">
        <v>476</v>
      </c>
      <c r="Z39" s="43">
        <v>2</v>
      </c>
      <c r="AA39">
        <v>2</v>
      </c>
      <c r="AE39" s="224"/>
      <c r="AK39">
        <v>33</v>
      </c>
      <c r="AL39" s="2" t="s">
        <v>152</v>
      </c>
      <c r="AM39" t="s">
        <v>566</v>
      </c>
      <c r="AN39">
        <v>3</v>
      </c>
      <c r="AO39" s="24">
        <v>0.56841763816016799</v>
      </c>
      <c r="AP39">
        <v>1.3793314449229399</v>
      </c>
      <c r="AQ39">
        <f>'2003'!T245</f>
        <v>14</v>
      </c>
      <c r="AR39">
        <f>SUM('2003'!V245:V258)</f>
        <v>40</v>
      </c>
      <c r="AS39" s="229">
        <v>8</v>
      </c>
      <c r="AT39" s="24"/>
      <c r="BU39" s="2"/>
    </row>
    <row r="40" spans="1:86">
      <c r="A40" s="36" t="s">
        <v>261</v>
      </c>
      <c r="B40" s="14">
        <v>3</v>
      </c>
      <c r="C40">
        <v>2.0327927136297066</v>
      </c>
      <c r="D40" s="43">
        <f t="shared" si="19"/>
        <v>1.321463059787473</v>
      </c>
      <c r="E40" s="43"/>
      <c r="J40" s="2"/>
      <c r="L40" s="36" t="s">
        <v>261</v>
      </c>
      <c r="M40" s="45"/>
      <c r="S40">
        <f t="shared" si="20"/>
        <v>2.0327927136297066</v>
      </c>
      <c r="U40">
        <f t="shared" si="21"/>
        <v>2.0327927136297066</v>
      </c>
      <c r="V40">
        <f t="shared" si="22"/>
        <v>2.0327927136297066</v>
      </c>
      <c r="Y40" s="2" t="s">
        <v>496</v>
      </c>
      <c r="AE40" s="224"/>
      <c r="AF40">
        <v>11</v>
      </c>
      <c r="AG40">
        <v>11</v>
      </c>
      <c r="AT40" s="24"/>
      <c r="BU40" s="2"/>
    </row>
    <row r="41" spans="1:86">
      <c r="B41" s="14">
        <v>3</v>
      </c>
      <c r="C41">
        <v>1.912202169293721</v>
      </c>
      <c r="D41" s="43">
        <f t="shared" si="19"/>
        <v>1.2027874350605896</v>
      </c>
      <c r="E41" s="43"/>
      <c r="J41" s="2"/>
      <c r="L41" s="24"/>
      <c r="M41" s="45"/>
      <c r="S41">
        <f t="shared" si="20"/>
        <v>1.912202169293721</v>
      </c>
      <c r="U41">
        <f t="shared" si="21"/>
        <v>1.912202169293721</v>
      </c>
      <c r="V41">
        <f t="shared" si="22"/>
        <v>1.912202169293721</v>
      </c>
      <c r="Y41" s="2" t="s">
        <v>503</v>
      </c>
      <c r="AE41" s="224"/>
      <c r="AF41">
        <v>13</v>
      </c>
      <c r="AL41" s="97"/>
      <c r="AM41" s="77"/>
      <c r="AN41" s="77"/>
      <c r="BU41" s="2"/>
    </row>
    <row r="42" spans="1:86">
      <c r="A42" s="36"/>
      <c r="B42" s="14">
        <v>3</v>
      </c>
      <c r="C42">
        <v>6.1793101522582967</v>
      </c>
      <c r="D42" s="43">
        <f t="shared" si="19"/>
        <v>5.4021358039050931</v>
      </c>
      <c r="E42" s="43"/>
      <c r="J42" s="2"/>
      <c r="L42" s="36"/>
      <c r="M42" s="45"/>
      <c r="S42">
        <f t="shared" si="20"/>
        <v>6.1793101522582967</v>
      </c>
      <c r="U42">
        <f t="shared" si="21"/>
        <v>6.1793101522582967</v>
      </c>
      <c r="V42">
        <f t="shared" si="22"/>
        <v>6.1793101522582967</v>
      </c>
      <c r="Y42" s="2" t="s">
        <v>532</v>
      </c>
      <c r="AB42">
        <v>5</v>
      </c>
      <c r="AE42" s="224"/>
      <c r="AL42" s="2"/>
      <c r="BU42" s="2"/>
    </row>
    <row r="43" spans="1:86">
      <c r="A43" s="36"/>
      <c r="B43" s="14">
        <v>3</v>
      </c>
      <c r="C43">
        <v>0.48202845283504597</v>
      </c>
      <c r="D43" s="43">
        <f t="shared" si="19"/>
        <v>-0.20467581343271132</v>
      </c>
      <c r="E43" s="43"/>
      <c r="J43" s="2"/>
      <c r="L43" s="36"/>
      <c r="M43" s="45"/>
      <c r="S43">
        <f t="shared" si="20"/>
        <v>0.48202845283504597</v>
      </c>
      <c r="U43">
        <f t="shared" si="21"/>
        <v>0.48202845283504597</v>
      </c>
      <c r="V43">
        <f t="shared" si="22"/>
        <v>0.48202845283504597</v>
      </c>
      <c r="Y43" s="2" t="s">
        <v>537</v>
      </c>
      <c r="AB43">
        <v>3</v>
      </c>
      <c r="AE43" s="224"/>
      <c r="AL43" s="2"/>
      <c r="BU43" s="2"/>
    </row>
    <row r="44" spans="1:86">
      <c r="B44" s="14">
        <v>3</v>
      </c>
      <c r="C44">
        <v>0.76426046691322402</v>
      </c>
      <c r="D44" s="43">
        <f t="shared" si="19"/>
        <v>7.3074492555909129E-2</v>
      </c>
      <c r="E44" s="43"/>
      <c r="J44" s="2"/>
      <c r="L44" s="24"/>
      <c r="M44" s="45"/>
      <c r="S44">
        <f t="shared" si="20"/>
        <v>0.76426046691322402</v>
      </c>
      <c r="U44">
        <f t="shared" si="21"/>
        <v>0.76426046691322402</v>
      </c>
      <c r="V44">
        <f t="shared" si="22"/>
        <v>0.76426046691322402</v>
      </c>
      <c r="Y44" s="2" t="s">
        <v>232</v>
      </c>
      <c r="AB44">
        <v>3</v>
      </c>
      <c r="AD44">
        <v>3</v>
      </c>
      <c r="AE44" s="224"/>
      <c r="AL44" s="2"/>
      <c r="BU44" s="2"/>
    </row>
    <row r="45" spans="1:86">
      <c r="A45" s="36" t="s">
        <v>463</v>
      </c>
      <c r="B45" s="14">
        <v>3</v>
      </c>
      <c r="C45">
        <v>1.9456840772594572</v>
      </c>
      <c r="D45" s="43">
        <f t="shared" si="19"/>
        <v>1.2357376664967372</v>
      </c>
      <c r="E45" s="43"/>
      <c r="J45" s="2"/>
      <c r="L45" s="36" t="s">
        <v>463</v>
      </c>
      <c r="M45" s="45"/>
      <c r="S45">
        <f t="shared" si="20"/>
        <v>1.9456840772594572</v>
      </c>
      <c r="V45">
        <f t="shared" si="22"/>
        <v>1.9456840772594572</v>
      </c>
      <c r="Y45" s="2" t="s">
        <v>233</v>
      </c>
      <c r="AB45">
        <v>3</v>
      </c>
      <c r="AD45">
        <v>3</v>
      </c>
      <c r="AE45" s="224"/>
      <c r="AL45" s="2"/>
      <c r="BU45" s="2"/>
    </row>
    <row r="46" spans="1:86">
      <c r="A46" s="36"/>
      <c r="B46" s="14">
        <v>3</v>
      </c>
      <c r="C46">
        <v>1.3406764980951058</v>
      </c>
      <c r="D46" s="43">
        <f t="shared" si="19"/>
        <v>0.64033731552242901</v>
      </c>
      <c r="E46" s="43"/>
      <c r="J46" s="2"/>
      <c r="L46" s="36"/>
      <c r="M46" s="45"/>
      <c r="S46">
        <f t="shared" si="20"/>
        <v>1.3406764980951058</v>
      </c>
      <c r="V46">
        <f t="shared" si="22"/>
        <v>1.3406764980951058</v>
      </c>
      <c r="Y46" s="2" t="s">
        <v>625</v>
      </c>
      <c r="AA46">
        <v>11</v>
      </c>
      <c r="AB46">
        <v>11</v>
      </c>
      <c r="AD46">
        <v>11</v>
      </c>
      <c r="AE46" s="224"/>
      <c r="AI46">
        <v>11</v>
      </c>
      <c r="AL46" s="2"/>
      <c r="BU46" s="2"/>
    </row>
    <row r="47" spans="1:86">
      <c r="B47" s="14">
        <v>3</v>
      </c>
      <c r="C47">
        <v>6.8788683464108056</v>
      </c>
      <c r="D47" s="43">
        <f t="shared" si="19"/>
        <v>6.0905853517614341</v>
      </c>
      <c r="E47" s="43"/>
      <c r="J47" s="2"/>
      <c r="L47" s="24"/>
      <c r="M47" s="45"/>
      <c r="S47">
        <f t="shared" si="20"/>
        <v>6.8788683464108056</v>
      </c>
      <c r="V47">
        <f t="shared" si="22"/>
        <v>6.8788683464108056</v>
      </c>
      <c r="Y47" s="2" t="s">
        <v>346</v>
      </c>
      <c r="AE47" s="224"/>
      <c r="AG47">
        <v>17</v>
      </c>
      <c r="AH47">
        <v>17</v>
      </c>
      <c r="AL47" s="2"/>
      <c r="BU47" s="2"/>
    </row>
    <row r="48" spans="1:86">
      <c r="A48" s="36" t="s">
        <v>412</v>
      </c>
      <c r="B48" s="14">
        <v>3</v>
      </c>
      <c r="C48">
        <v>1.1125289307798569</v>
      </c>
      <c r="D48" s="43">
        <f t="shared" si="19"/>
        <v>0.41581262140031977</v>
      </c>
      <c r="E48" s="43"/>
      <c r="J48" s="2"/>
      <c r="L48" s="36" t="s">
        <v>412</v>
      </c>
      <c r="M48" s="45"/>
      <c r="S48">
        <f t="shared" si="20"/>
        <v>1.1125289307798569</v>
      </c>
      <c r="T48">
        <f>C48</f>
        <v>1.1125289307798569</v>
      </c>
      <c r="U48">
        <f>C48</f>
        <v>1.1125289307798569</v>
      </c>
      <c r="V48">
        <f t="shared" si="22"/>
        <v>1.1125289307798569</v>
      </c>
      <c r="Y48" s="2" t="s">
        <v>348</v>
      </c>
      <c r="AE48" s="224"/>
      <c r="AG48">
        <v>15</v>
      </c>
      <c r="AH48">
        <v>15</v>
      </c>
      <c r="AL48" s="2"/>
      <c r="BU48" s="2"/>
    </row>
    <row r="49" spans="1:73">
      <c r="B49" s="14">
        <v>3</v>
      </c>
      <c r="C49">
        <v>0.85155424970263383</v>
      </c>
      <c r="D49" s="43">
        <f t="shared" si="19"/>
        <v>0.15898209223007881</v>
      </c>
      <c r="E49" s="43"/>
      <c r="J49" s="2"/>
      <c r="L49" s="24"/>
      <c r="M49" s="45"/>
      <c r="S49">
        <f t="shared" si="20"/>
        <v>0.85155424970263383</v>
      </c>
      <c r="T49">
        <f>C49</f>
        <v>0.85155424970263383</v>
      </c>
      <c r="U49">
        <f>C49</f>
        <v>0.85155424970263383</v>
      </c>
      <c r="V49">
        <f t="shared" si="22"/>
        <v>0.85155424970263383</v>
      </c>
      <c r="Y49" s="2" t="s">
        <v>452</v>
      </c>
      <c r="AB49">
        <v>13</v>
      </c>
      <c r="AE49" s="224"/>
      <c r="AH49">
        <v>13</v>
      </c>
      <c r="AL49" s="2"/>
      <c r="BU49" s="2"/>
    </row>
    <row r="50" spans="1:73">
      <c r="B50" s="14">
        <v>3</v>
      </c>
      <c r="C50">
        <v>0.7113786608980126</v>
      </c>
      <c r="D50" s="43">
        <f t="shared" si="19"/>
        <v>2.1032424082814888E-2</v>
      </c>
      <c r="E50" s="43"/>
      <c r="J50" s="2"/>
      <c r="L50" s="24"/>
      <c r="M50" s="45"/>
      <c r="S50">
        <f t="shared" si="20"/>
        <v>0.7113786608980126</v>
      </c>
      <c r="T50">
        <f>C50</f>
        <v>0.7113786608980126</v>
      </c>
      <c r="U50">
        <f>C50</f>
        <v>0.7113786608980126</v>
      </c>
      <c r="V50">
        <f t="shared" si="22"/>
        <v>0.7113786608980126</v>
      </c>
      <c r="Y50" s="2" t="s">
        <v>584</v>
      </c>
      <c r="AB50">
        <v>12</v>
      </c>
      <c r="AE50" s="224"/>
      <c r="AH50">
        <v>12</v>
      </c>
      <c r="AL50" s="2"/>
      <c r="BU50" s="2"/>
    </row>
    <row r="51" spans="1:73">
      <c r="B51" s="14">
        <v>3</v>
      </c>
      <c r="C51">
        <v>0.68040921159533674</v>
      </c>
      <c r="D51" s="43">
        <f t="shared" si="19"/>
        <v>-9.4452453205385034E-3</v>
      </c>
      <c r="E51" s="43"/>
      <c r="J51" s="2"/>
      <c r="L51" s="24"/>
      <c r="M51" s="45"/>
      <c r="S51">
        <f t="shared" si="20"/>
        <v>0.68040921159533674</v>
      </c>
      <c r="T51">
        <f>C51</f>
        <v>0.68040921159533674</v>
      </c>
      <c r="U51">
        <f>C51</f>
        <v>0.68040921159533674</v>
      </c>
      <c r="V51">
        <f t="shared" si="22"/>
        <v>0.68040921159533674</v>
      </c>
      <c r="Y51" s="2" t="s">
        <v>223</v>
      </c>
      <c r="AB51">
        <v>15</v>
      </c>
      <c r="AD51">
        <v>15</v>
      </c>
      <c r="AE51" s="224"/>
      <c r="AG51">
        <v>15</v>
      </c>
      <c r="AH51">
        <v>15</v>
      </c>
      <c r="AI51">
        <v>15</v>
      </c>
      <c r="AL51" s="2"/>
      <c r="BU51" s="2"/>
    </row>
    <row r="52" spans="1:73">
      <c r="B52" s="14">
        <v>3</v>
      </c>
      <c r="C52">
        <v>0.46025820412579443</v>
      </c>
      <c r="D52" s="43">
        <f t="shared" si="19"/>
        <v>-0.22610036110563428</v>
      </c>
      <c r="E52" s="43"/>
      <c r="J52" s="2"/>
      <c r="L52" s="24"/>
      <c r="M52" s="45"/>
      <c r="S52">
        <f t="shared" si="20"/>
        <v>0.46025820412579443</v>
      </c>
      <c r="T52">
        <f>C52</f>
        <v>0.46025820412579443</v>
      </c>
      <c r="U52">
        <f>C52</f>
        <v>0.46025820412579443</v>
      </c>
      <c r="V52">
        <f t="shared" si="22"/>
        <v>0.46025820412579443</v>
      </c>
      <c r="Y52" s="2" t="s">
        <v>224</v>
      </c>
      <c r="AA52">
        <v>11</v>
      </c>
      <c r="AB52">
        <v>11</v>
      </c>
      <c r="AD52">
        <v>11</v>
      </c>
      <c r="AE52" s="224"/>
      <c r="AI52">
        <v>11</v>
      </c>
      <c r="AL52" s="2"/>
      <c r="BU52" s="2"/>
    </row>
    <row r="53" spans="1:73">
      <c r="A53" s="36" t="s">
        <v>50</v>
      </c>
      <c r="B53" s="14">
        <v>2</v>
      </c>
      <c r="C53"/>
      <c r="D53"/>
      <c r="E53"/>
      <c r="F53">
        <v>0.7140036981921557</v>
      </c>
      <c r="G53" s="43">
        <f>(F53-$J$7)/$J$9</f>
        <v>2.3615777052396231E-2</v>
      </c>
      <c r="J53" s="2"/>
      <c r="L53" s="36" t="s">
        <v>50</v>
      </c>
      <c r="M53" s="45"/>
      <c r="P53">
        <f>F53</f>
        <v>0.7140036981921557</v>
      </c>
      <c r="T53">
        <f t="shared" ref="T53:U57" si="23">F53</f>
        <v>0.7140036981921557</v>
      </c>
      <c r="U53">
        <f t="shared" si="23"/>
        <v>2.3615777052396231E-2</v>
      </c>
      <c r="Y53" s="2" t="s">
        <v>225</v>
      </c>
      <c r="AA53">
        <v>10</v>
      </c>
      <c r="AC53">
        <v>10</v>
      </c>
      <c r="AD53">
        <v>10</v>
      </c>
      <c r="AE53" s="224"/>
      <c r="AL53" s="2"/>
      <c r="BU53" s="2"/>
    </row>
    <row r="54" spans="1:73">
      <c r="A54" s="36"/>
      <c r="B54" s="14">
        <v>2</v>
      </c>
      <c r="C54"/>
      <c r="D54"/>
      <c r="E54"/>
      <c r="F54">
        <v>0.59439219527631304</v>
      </c>
      <c r="G54" s="43">
        <f>(F54-$J$7)/$J$9</f>
        <v>-9.4096352959302451E-2</v>
      </c>
      <c r="J54" s="2"/>
      <c r="L54" s="36"/>
      <c r="M54" s="45"/>
      <c r="P54">
        <f>F54</f>
        <v>0.59439219527631304</v>
      </c>
      <c r="T54">
        <f t="shared" si="23"/>
        <v>0.59439219527631304</v>
      </c>
      <c r="U54">
        <f t="shared" si="23"/>
        <v>-9.4096352959302451E-2</v>
      </c>
      <c r="Y54" s="2" t="s">
        <v>227</v>
      </c>
      <c r="AA54">
        <v>11</v>
      </c>
      <c r="AB54">
        <v>11</v>
      </c>
      <c r="AC54">
        <v>11</v>
      </c>
      <c r="AD54">
        <v>11</v>
      </c>
      <c r="AE54" s="224"/>
      <c r="AL54" s="2"/>
      <c r="BU54" s="2"/>
    </row>
    <row r="55" spans="1:73">
      <c r="A55" s="36"/>
      <c r="B55" s="14">
        <v>2</v>
      </c>
      <c r="C55"/>
      <c r="D55"/>
      <c r="E55"/>
      <c r="F55">
        <v>0.64150686599916529</v>
      </c>
      <c r="G55" s="43">
        <f>(F55-$J$7)/$J$9</f>
        <v>-4.7729840455159434E-2</v>
      </c>
      <c r="J55" s="2"/>
      <c r="L55" s="36"/>
      <c r="M55" s="45"/>
      <c r="P55">
        <f>F55</f>
        <v>0.64150686599916529</v>
      </c>
      <c r="T55">
        <f t="shared" si="23"/>
        <v>0.64150686599916529</v>
      </c>
      <c r="U55">
        <f t="shared" si="23"/>
        <v>-4.7729840455159434E-2</v>
      </c>
      <c r="Y55" s="2" t="s">
        <v>226</v>
      </c>
      <c r="AC55">
        <v>17</v>
      </c>
      <c r="AE55" s="224"/>
      <c r="AG55">
        <v>17</v>
      </c>
      <c r="AL55" s="2"/>
      <c r="BU55" s="2"/>
    </row>
    <row r="56" spans="1:73">
      <c r="B56" s="14">
        <v>2</v>
      </c>
      <c r="C56"/>
      <c r="D56"/>
      <c r="E56"/>
      <c r="F56">
        <v>0.43088693800637684</v>
      </c>
      <c r="G56" s="43">
        <f>(F56-$J$7)/$J$9</f>
        <v>-0.2550052257028933</v>
      </c>
      <c r="J56" s="2"/>
      <c r="L56" s="24"/>
      <c r="M56" s="45"/>
      <c r="P56">
        <f>F56</f>
        <v>0.43088693800637684</v>
      </c>
      <c r="T56">
        <f t="shared" si="23"/>
        <v>0.43088693800637684</v>
      </c>
      <c r="U56">
        <f t="shared" si="23"/>
        <v>-0.2550052257028933</v>
      </c>
      <c r="AD56" s="110"/>
      <c r="AE56" s="223"/>
      <c r="AL56" s="2"/>
    </row>
    <row r="57" spans="1:73">
      <c r="B57" s="14">
        <v>2</v>
      </c>
      <c r="C57"/>
      <c r="D57"/>
      <c r="E57"/>
      <c r="F57">
        <v>0.3556893304490063</v>
      </c>
      <c r="G57" s="43">
        <f>(F57-$J$7)/$J$9</f>
        <v>-0.32900873156628702</v>
      </c>
      <c r="J57" s="2"/>
      <c r="L57" s="24"/>
      <c r="M57" s="45"/>
      <c r="P57">
        <f>F57</f>
        <v>0.3556893304490063</v>
      </c>
      <c r="T57">
        <f t="shared" si="23"/>
        <v>0.3556893304490063</v>
      </c>
      <c r="U57">
        <f t="shared" si="23"/>
        <v>-0.32900873156628702</v>
      </c>
      <c r="Y57" s="2" t="s">
        <v>98</v>
      </c>
      <c r="AE57" s="224"/>
      <c r="AH57" s="2"/>
      <c r="AL57" s="2"/>
    </row>
    <row r="58" spans="1:73">
      <c r="A58" s="36" t="s">
        <v>271</v>
      </c>
      <c r="B58" s="14">
        <v>1</v>
      </c>
      <c r="C58"/>
      <c r="D58"/>
      <c r="E58"/>
      <c r="H58">
        <v>0</v>
      </c>
      <c r="I58" s="43">
        <f>(H58-$J$7)/$J$9</f>
        <v>-0.67904988721538884</v>
      </c>
      <c r="J58" s="2"/>
      <c r="L58" s="36" t="s">
        <v>271</v>
      </c>
      <c r="M58" s="45"/>
      <c r="N58" s="43">
        <f>H58</f>
        <v>0</v>
      </c>
      <c r="O58">
        <f>H58</f>
        <v>0</v>
      </c>
      <c r="Y58" s="2" t="s">
        <v>557</v>
      </c>
      <c r="Z58" s="43">
        <v>35</v>
      </c>
      <c r="AA58">
        <v>35</v>
      </c>
      <c r="AB58">
        <v>35</v>
      </c>
      <c r="AE58" s="224"/>
      <c r="AL58" s="2"/>
    </row>
    <row r="59" spans="1:73">
      <c r="A59" s="36" t="s">
        <v>485</v>
      </c>
      <c r="B59" s="14">
        <v>2</v>
      </c>
      <c r="C59"/>
      <c r="D59"/>
      <c r="E59"/>
      <c r="F59">
        <v>8.434326653017496E-2</v>
      </c>
      <c r="G59" s="43">
        <f t="shared" ref="G59:G67" si="24">(F59-$J$7)/$J$9</f>
        <v>-0.59604595102710523</v>
      </c>
      <c r="J59" s="2"/>
      <c r="L59" s="36" t="s">
        <v>485</v>
      </c>
      <c r="M59" s="45"/>
      <c r="P59">
        <f>F59</f>
        <v>8.434326653017496E-2</v>
      </c>
      <c r="T59">
        <f t="shared" ref="T59:T67" si="25">F59</f>
        <v>8.434326653017496E-2</v>
      </c>
      <c r="U59">
        <f>F59</f>
        <v>8.434326653017496E-2</v>
      </c>
      <c r="Y59" s="2" t="s">
        <v>567</v>
      </c>
      <c r="AE59" s="224"/>
      <c r="AG59">
        <v>96</v>
      </c>
      <c r="AI59">
        <v>96</v>
      </c>
      <c r="AL59" s="2"/>
    </row>
    <row r="60" spans="1:73">
      <c r="B60" s="14">
        <v>2</v>
      </c>
      <c r="C60"/>
      <c r="D60"/>
      <c r="E60"/>
      <c r="F60">
        <v>0.10259855680060186</v>
      </c>
      <c r="G60" s="43">
        <f t="shared" si="24"/>
        <v>-0.57808054595042369</v>
      </c>
      <c r="J60" s="2"/>
      <c r="L60" s="24"/>
      <c r="M60" s="45"/>
      <c r="P60">
        <f>F60</f>
        <v>0.10259855680060186</v>
      </c>
      <c r="T60">
        <f t="shared" si="25"/>
        <v>0.10259855680060186</v>
      </c>
      <c r="U60">
        <f t="shared" ref="U60:U67" si="26">F60</f>
        <v>0.10259855680060186</v>
      </c>
      <c r="Y60" s="2" t="s">
        <v>522</v>
      </c>
      <c r="AC60">
        <v>62</v>
      </c>
      <c r="AE60" s="224"/>
      <c r="AG60">
        <v>62</v>
      </c>
      <c r="AH60">
        <v>62</v>
      </c>
      <c r="AL60" s="2"/>
    </row>
    <row r="61" spans="1:73">
      <c r="B61" s="14">
        <v>2</v>
      </c>
      <c r="C61"/>
      <c r="D61"/>
      <c r="E61"/>
      <c r="F61">
        <v>0.88843220174923887</v>
      </c>
      <c r="G61" s="43">
        <f t="shared" si="24"/>
        <v>0.19527444020709095</v>
      </c>
      <c r="J61" s="2"/>
      <c r="L61" s="24"/>
      <c r="M61" s="45"/>
      <c r="P61">
        <f>F61</f>
        <v>0.88843220174923887</v>
      </c>
      <c r="T61">
        <f t="shared" si="25"/>
        <v>0.88843220174923887</v>
      </c>
      <c r="U61">
        <f t="shared" si="26"/>
        <v>0.88843220174923887</v>
      </c>
      <c r="Y61" s="2" t="s">
        <v>358</v>
      </c>
      <c r="AA61">
        <v>17</v>
      </c>
      <c r="AB61">
        <v>17</v>
      </c>
      <c r="AE61" s="224"/>
      <c r="AL61" s="2"/>
    </row>
    <row r="62" spans="1:73">
      <c r="B62" s="14">
        <v>2</v>
      </c>
      <c r="C62"/>
      <c r="D62"/>
      <c r="E62"/>
      <c r="F62">
        <v>0.63006550087421687</v>
      </c>
      <c r="G62" s="43">
        <f t="shared" si="24"/>
        <v>-5.8989522227127708E-2</v>
      </c>
      <c r="J62" s="2"/>
      <c r="L62" s="24"/>
      <c r="M62" s="45"/>
      <c r="P62">
        <f>F62</f>
        <v>0.63006550087421687</v>
      </c>
      <c r="T62">
        <f t="shared" si="25"/>
        <v>0.63006550087421687</v>
      </c>
      <c r="U62">
        <f t="shared" si="26"/>
        <v>0.63006550087421687</v>
      </c>
      <c r="Y62" s="2" t="s">
        <v>363</v>
      </c>
      <c r="AE62" s="224"/>
      <c r="AG62">
        <v>38</v>
      </c>
      <c r="AH62">
        <v>38</v>
      </c>
      <c r="AL62" s="2"/>
    </row>
    <row r="63" spans="1:73">
      <c r="A63" s="24" t="s">
        <v>493</v>
      </c>
      <c r="B63" s="14">
        <v>2</v>
      </c>
      <c r="C63"/>
      <c r="D63"/>
      <c r="E63"/>
      <c r="F63">
        <v>1.4239912836650328</v>
      </c>
      <c r="G63" s="43">
        <f t="shared" si="24"/>
        <v>0.72232910253144478</v>
      </c>
      <c r="J63" s="2"/>
      <c r="L63" s="24" t="s">
        <v>493</v>
      </c>
      <c r="M63" s="45"/>
      <c r="O63">
        <f>F63</f>
        <v>1.4239912836650328</v>
      </c>
      <c r="S63">
        <f>F63</f>
        <v>1.4239912836650328</v>
      </c>
      <c r="T63">
        <f t="shared" si="25"/>
        <v>1.4239912836650328</v>
      </c>
      <c r="U63">
        <f t="shared" si="26"/>
        <v>1.4239912836650328</v>
      </c>
      <c r="V63">
        <f>F63</f>
        <v>1.4239912836650328</v>
      </c>
      <c r="Y63" s="2" t="s">
        <v>592</v>
      </c>
      <c r="AE63" s="224"/>
      <c r="AG63">
        <v>63</v>
      </c>
      <c r="AH63">
        <v>63</v>
      </c>
      <c r="AL63" s="2"/>
    </row>
    <row r="64" spans="1:73">
      <c r="B64" s="14">
        <v>2</v>
      </c>
      <c r="C64"/>
      <c r="D64"/>
      <c r="E64"/>
      <c r="F64">
        <v>0.85726188823133964</v>
      </c>
      <c r="G64" s="43">
        <f t="shared" si="24"/>
        <v>0.16459909621525165</v>
      </c>
      <c r="J64" s="2"/>
      <c r="L64" s="24"/>
      <c r="M64" s="45"/>
      <c r="O64">
        <f>F64</f>
        <v>0.85726188823133964</v>
      </c>
      <c r="S64">
        <f>F64</f>
        <v>0.85726188823133964</v>
      </c>
      <c r="T64">
        <f t="shared" si="25"/>
        <v>0.85726188823133964</v>
      </c>
      <c r="U64">
        <f t="shared" si="26"/>
        <v>0.85726188823133964</v>
      </c>
      <c r="V64">
        <f>F64</f>
        <v>0.85726188823133964</v>
      </c>
      <c r="Y64" s="2" t="s">
        <v>601</v>
      </c>
      <c r="AE64" s="224"/>
      <c r="AG64">
        <v>48</v>
      </c>
      <c r="AH64">
        <v>48</v>
      </c>
      <c r="AL64" s="2"/>
      <c r="BM64" t="s">
        <v>482</v>
      </c>
    </row>
    <row r="65" spans="1:38">
      <c r="B65" s="14">
        <v>2</v>
      </c>
      <c r="C65"/>
      <c r="D65"/>
      <c r="E65"/>
      <c r="F65">
        <v>0.38029524607613918</v>
      </c>
      <c r="G65" s="43">
        <f t="shared" si="24"/>
        <v>-0.30479354599675329</v>
      </c>
      <c r="J65" s="2"/>
      <c r="L65" s="24"/>
      <c r="M65" s="45"/>
      <c r="O65">
        <f>F65</f>
        <v>0.38029524607613918</v>
      </c>
      <c r="S65">
        <f>F65</f>
        <v>0.38029524607613918</v>
      </c>
      <c r="T65">
        <f t="shared" si="25"/>
        <v>0.38029524607613918</v>
      </c>
      <c r="U65">
        <f t="shared" si="26"/>
        <v>0.38029524607613918</v>
      </c>
      <c r="V65">
        <f>F65</f>
        <v>0.38029524607613918</v>
      </c>
      <c r="Y65" s="2" t="s">
        <v>444</v>
      </c>
      <c r="AA65">
        <v>37</v>
      </c>
      <c r="AB65">
        <v>37</v>
      </c>
      <c r="AE65" s="224"/>
      <c r="AL65" s="2"/>
    </row>
    <row r="66" spans="1:38">
      <c r="A66" s="36"/>
      <c r="B66" s="14">
        <v>2</v>
      </c>
      <c r="C66"/>
      <c r="D66"/>
      <c r="E66"/>
      <c r="F66">
        <v>0.37325111568172487</v>
      </c>
      <c r="G66" s="43">
        <f t="shared" si="24"/>
        <v>-0.3117258190022188</v>
      </c>
      <c r="J66" s="2"/>
      <c r="L66" s="36"/>
      <c r="M66" s="45"/>
      <c r="O66">
        <f>F66</f>
        <v>0.37325111568172487</v>
      </c>
      <c r="S66">
        <f>F66</f>
        <v>0.37325111568172487</v>
      </c>
      <c r="T66">
        <f t="shared" si="25"/>
        <v>0.37325111568172487</v>
      </c>
      <c r="U66">
        <f t="shared" si="26"/>
        <v>0.37325111568172487</v>
      </c>
      <c r="V66">
        <f>F66</f>
        <v>0.37325111568172487</v>
      </c>
      <c r="Y66" s="2" t="s">
        <v>447</v>
      </c>
      <c r="AE66" s="224"/>
      <c r="AF66">
        <v>63</v>
      </c>
      <c r="AG66">
        <v>63</v>
      </c>
      <c r="AH66">
        <v>63</v>
      </c>
      <c r="AI66">
        <v>63</v>
      </c>
      <c r="AL66" s="2"/>
    </row>
    <row r="67" spans="1:38">
      <c r="B67" s="14">
        <v>2</v>
      </c>
      <c r="C67"/>
      <c r="D67"/>
      <c r="E67"/>
      <c r="F67">
        <v>0.36654688465737639</v>
      </c>
      <c r="G67" s="43">
        <f t="shared" si="24"/>
        <v>-0.31832359007547267</v>
      </c>
      <c r="J67" s="2"/>
      <c r="L67" s="24"/>
      <c r="M67" s="45"/>
      <c r="O67">
        <f>F67</f>
        <v>0.36654688465737639</v>
      </c>
      <c r="S67">
        <f>F67</f>
        <v>0.36654688465737639</v>
      </c>
      <c r="T67">
        <f t="shared" si="25"/>
        <v>0.36654688465737639</v>
      </c>
      <c r="U67">
        <f t="shared" si="26"/>
        <v>0.36654688465737639</v>
      </c>
      <c r="V67">
        <f>F67</f>
        <v>0.36654688465737639</v>
      </c>
      <c r="Y67" s="2" t="s">
        <v>261</v>
      </c>
      <c r="AE67" s="224"/>
      <c r="AF67">
        <v>46</v>
      </c>
      <c r="AH67">
        <v>46</v>
      </c>
      <c r="AI67">
        <v>46</v>
      </c>
      <c r="AL67" s="2"/>
    </row>
    <row r="68" spans="1:38">
      <c r="A68" s="36" t="s">
        <v>333</v>
      </c>
      <c r="B68" s="14">
        <v>1</v>
      </c>
      <c r="C68"/>
      <c r="D68"/>
      <c r="E68"/>
      <c r="H68">
        <v>0</v>
      </c>
      <c r="I68" s="43">
        <f>(H68-$J$7)/$J$9</f>
        <v>-0.67904988721538884</v>
      </c>
      <c r="J68" s="2"/>
      <c r="L68" s="36" t="s">
        <v>333</v>
      </c>
      <c r="M68" s="45"/>
      <c r="N68" s="43">
        <f>H68</f>
        <v>0</v>
      </c>
      <c r="O68">
        <f>H68</f>
        <v>0</v>
      </c>
      <c r="Y68" s="2" t="s">
        <v>463</v>
      </c>
      <c r="AE68" s="224"/>
      <c r="AF68">
        <v>45</v>
      </c>
      <c r="AI68">
        <v>45</v>
      </c>
      <c r="AL68" s="2"/>
    </row>
    <row r="69" spans="1:38">
      <c r="A69" s="36" t="s">
        <v>150</v>
      </c>
      <c r="B69" s="14">
        <v>1</v>
      </c>
      <c r="C69"/>
      <c r="D69"/>
      <c r="E69"/>
      <c r="H69">
        <v>0</v>
      </c>
      <c r="I69" s="43">
        <f>(H69-$J$7)/$J$9</f>
        <v>-0.67904988721538884</v>
      </c>
      <c r="J69" s="2"/>
      <c r="L69" s="36" t="s">
        <v>150</v>
      </c>
      <c r="M69" s="45"/>
      <c r="N69" s="43">
        <f>H69</f>
        <v>0</v>
      </c>
      <c r="O69">
        <f>H69</f>
        <v>0</v>
      </c>
      <c r="Y69" s="2" t="s">
        <v>412</v>
      </c>
      <c r="AE69" s="224"/>
      <c r="AF69">
        <v>78</v>
      </c>
      <c r="AG69">
        <v>78</v>
      </c>
      <c r="AH69">
        <v>78</v>
      </c>
      <c r="AI69">
        <v>78</v>
      </c>
      <c r="AL69" s="2"/>
    </row>
    <row r="70" spans="1:38">
      <c r="A70" s="36" t="s">
        <v>152</v>
      </c>
      <c r="B70" s="14">
        <v>3</v>
      </c>
      <c r="C70">
        <v>1.1744602923506591</v>
      </c>
      <c r="D70" s="43">
        <f>(C70-$J$7)/$J$9</f>
        <v>0.47676054285694586</v>
      </c>
      <c r="E70" s="43"/>
      <c r="J70" s="2"/>
      <c r="L70" s="36" t="s">
        <v>152</v>
      </c>
      <c r="M70" s="45"/>
      <c r="S70">
        <f>C70</f>
        <v>1.1744602923506591</v>
      </c>
      <c r="T70">
        <f>C70</f>
        <v>1.1744602923506591</v>
      </c>
      <c r="V70">
        <f>C70</f>
        <v>1.1744602923506591</v>
      </c>
      <c r="Y70" s="2" t="s">
        <v>50</v>
      </c>
      <c r="AC70">
        <v>59</v>
      </c>
      <c r="AE70" s="224"/>
      <c r="AG70">
        <v>59</v>
      </c>
      <c r="AH70">
        <v>59</v>
      </c>
      <c r="AL70" s="2"/>
    </row>
    <row r="71" spans="1:38">
      <c r="B71" s="14">
        <v>3</v>
      </c>
      <c r="C71">
        <v>2.4705886799163306</v>
      </c>
      <c r="D71" s="43">
        <f>(C71-$J$7)/$J$9</f>
        <v>1.7523070375475971</v>
      </c>
      <c r="E71" s="43"/>
      <c r="J71" s="2"/>
      <c r="S71">
        <f>C71</f>
        <v>2.4705886799163306</v>
      </c>
      <c r="T71">
        <f>C71</f>
        <v>2.4705886799163306</v>
      </c>
      <c r="V71">
        <f>C71</f>
        <v>2.4705886799163306</v>
      </c>
      <c r="Y71" s="2" t="s">
        <v>271</v>
      </c>
      <c r="AA71">
        <v>61</v>
      </c>
      <c r="AB71">
        <v>61</v>
      </c>
      <c r="AE71" s="224"/>
      <c r="AL71" s="2"/>
    </row>
    <row r="72" spans="1:38">
      <c r="A72" s="36"/>
      <c r="B72" s="14">
        <v>3</v>
      </c>
      <c r="C72">
        <v>1.1292432346572341</v>
      </c>
      <c r="D72" s="43">
        <f>(C72-$J$7)/$J$9</f>
        <v>0.43226151020370812</v>
      </c>
      <c r="E72" s="43"/>
      <c r="J72" s="2"/>
      <c r="S72">
        <f>C72</f>
        <v>1.1292432346572341</v>
      </c>
      <c r="T72">
        <f>C72</f>
        <v>1.1292432346572341</v>
      </c>
      <c r="V72">
        <f>C72</f>
        <v>1.1292432346572341</v>
      </c>
      <c r="Y72" s="2" t="s">
        <v>485</v>
      </c>
      <c r="AC72">
        <v>71</v>
      </c>
      <c r="AE72" s="224"/>
      <c r="AG72">
        <v>71</v>
      </c>
      <c r="AH72">
        <v>71</v>
      </c>
      <c r="AL72" s="2"/>
    </row>
    <row r="73" spans="1:38">
      <c r="A73" s="36"/>
      <c r="B73" s="14">
        <v>3</v>
      </c>
      <c r="C73">
        <v>0.77138447719747061</v>
      </c>
      <c r="D73" s="43">
        <f>(C73-$J$7)/$J$9</f>
        <v>8.0085376997131558E-2</v>
      </c>
      <c r="E73" s="43"/>
      <c r="J73" s="2"/>
      <c r="S73">
        <f>C73</f>
        <v>0.77138447719747061</v>
      </c>
      <c r="T73">
        <f>C73</f>
        <v>0.77138447719747061</v>
      </c>
      <c r="V73">
        <f>C73</f>
        <v>0.77138447719747061</v>
      </c>
      <c r="Y73" s="2" t="s">
        <v>493</v>
      </c>
      <c r="AB73">
        <v>54</v>
      </c>
      <c r="AE73" s="224"/>
      <c r="AF73">
        <v>54</v>
      </c>
      <c r="AG73">
        <v>54</v>
      </c>
      <c r="AH73">
        <v>54</v>
      </c>
      <c r="AI73">
        <v>54</v>
      </c>
      <c r="AL73" s="2"/>
    </row>
    <row r="74" spans="1:38">
      <c r="B74" s="14">
        <v>3</v>
      </c>
      <c r="C74">
        <v>1.3509805404930284</v>
      </c>
      <c r="D74" s="43">
        <f>(C74-$J$7)/$J$9</f>
        <v>0.65047773470304671</v>
      </c>
      <c r="E74" s="43"/>
      <c r="J74" s="2"/>
      <c r="S74">
        <f>C74</f>
        <v>1.3509805404930284</v>
      </c>
      <c r="T74">
        <f>C74</f>
        <v>1.3509805404930284</v>
      </c>
      <c r="V74">
        <f>C74</f>
        <v>1.3509805404930284</v>
      </c>
      <c r="Y74" s="2" t="s">
        <v>333</v>
      </c>
      <c r="AA74">
        <v>19</v>
      </c>
      <c r="AB74">
        <v>19</v>
      </c>
      <c r="AE74" s="224"/>
      <c r="AL74" s="2"/>
    </row>
    <row r="75" spans="1:38">
      <c r="A75" s="36" t="s">
        <v>619</v>
      </c>
      <c r="B75" s="14">
        <v>2</v>
      </c>
      <c r="F75">
        <f>AVERAGE('1998'!O2:O16)</f>
        <v>0.11333333333333333</v>
      </c>
      <c r="G75" s="43">
        <f t="shared" ref="G75:G94" si="27">(F75-$J$7)/$J$9</f>
        <v>-0.56751623248505001</v>
      </c>
      <c r="L75" s="36" t="s">
        <v>619</v>
      </c>
      <c r="M75" s="45"/>
      <c r="N75" s="43">
        <f>F75</f>
        <v>0.11333333333333333</v>
      </c>
      <c r="Y75" s="2" t="s">
        <v>150</v>
      </c>
      <c r="AA75">
        <v>34</v>
      </c>
      <c r="AB75">
        <v>34</v>
      </c>
      <c r="AE75" s="224"/>
      <c r="AL75" s="2"/>
    </row>
    <row r="76" spans="1:38">
      <c r="A76" s="36" t="s">
        <v>620</v>
      </c>
      <c r="B76" s="14">
        <v>2</v>
      </c>
      <c r="F76" s="140" t="s">
        <v>607</v>
      </c>
      <c r="L76" s="36" t="s">
        <v>620</v>
      </c>
      <c r="M76" s="45"/>
      <c r="Y76" s="2" t="s">
        <v>152</v>
      </c>
      <c r="AE76" s="224"/>
      <c r="AF76">
        <v>40</v>
      </c>
      <c r="AG76">
        <v>40</v>
      </c>
      <c r="AI76">
        <v>40</v>
      </c>
      <c r="AL76" s="2"/>
    </row>
    <row r="77" spans="1:38">
      <c r="A77" s="36" t="s">
        <v>625</v>
      </c>
      <c r="B77" s="14">
        <v>2</v>
      </c>
      <c r="F77" s="24">
        <f>('1998'!O26*'1998'!P26*'1998'!Q26)^(1/3)</f>
        <v>0.18219533831253978</v>
      </c>
      <c r="G77" s="43">
        <f t="shared" si="27"/>
        <v>-0.49974772289043512</v>
      </c>
      <c r="L77" s="36" t="s">
        <v>625</v>
      </c>
      <c r="M77" s="45"/>
      <c r="N77" s="43">
        <f>F77</f>
        <v>0.18219533831253978</v>
      </c>
      <c r="O77">
        <f>F77</f>
        <v>0.18219533831253978</v>
      </c>
      <c r="Q77">
        <f>F77</f>
        <v>0.18219533831253978</v>
      </c>
      <c r="V77">
        <f>F77</f>
        <v>0.18219533831253978</v>
      </c>
      <c r="Y77" s="2" t="s">
        <v>619</v>
      </c>
      <c r="AB77">
        <v>38</v>
      </c>
      <c r="AE77" s="224"/>
      <c r="AL77" s="2"/>
    </row>
    <row r="78" spans="1:38">
      <c r="B78" s="14">
        <v>2</v>
      </c>
      <c r="F78" s="24">
        <f>('1998'!O27*'1998'!P27*'1998'!Q27)^(1/3)</f>
        <v>0.13480997498879255</v>
      </c>
      <c r="G78" s="43">
        <f t="shared" si="27"/>
        <v>-0.5463806295276924</v>
      </c>
      <c r="L78" s="24"/>
      <c r="M78" s="45"/>
      <c r="N78" s="43">
        <f t="shared" ref="N78:N83" si="28">F78</f>
        <v>0.13480997498879255</v>
      </c>
      <c r="O78">
        <f t="shared" ref="O78:O94" si="29">F78</f>
        <v>0.13480997498879255</v>
      </c>
      <c r="Q78">
        <f t="shared" ref="Q78:Q83" si="30">F78</f>
        <v>0.13480997498879255</v>
      </c>
      <c r="V78">
        <f t="shared" ref="V78:V83" si="31">F78</f>
        <v>0.13480997498879255</v>
      </c>
      <c r="Y78" s="2" t="s">
        <v>620</v>
      </c>
      <c r="AB78">
        <v>39</v>
      </c>
      <c r="AC78">
        <v>39</v>
      </c>
      <c r="AE78" s="224"/>
      <c r="AL78" s="2"/>
    </row>
    <row r="79" spans="1:38">
      <c r="A79" s="36"/>
      <c r="B79" s="14">
        <v>2</v>
      </c>
      <c r="F79" s="24">
        <f>('1998'!O28*'1998'!P28*'1998'!Q28)^(1/3)</f>
        <v>8.9378433206340396E-2</v>
      </c>
      <c r="G79" s="43">
        <f t="shared" si="27"/>
        <v>-0.59109074036620102</v>
      </c>
      <c r="L79" s="36"/>
      <c r="M79" s="45"/>
      <c r="N79" s="43">
        <f t="shared" si="28"/>
        <v>8.9378433206340396E-2</v>
      </c>
      <c r="O79">
        <f t="shared" si="29"/>
        <v>8.9378433206340396E-2</v>
      </c>
      <c r="Q79">
        <f t="shared" si="30"/>
        <v>8.9378433206340396E-2</v>
      </c>
      <c r="V79">
        <f t="shared" si="31"/>
        <v>8.9378433206340396E-2</v>
      </c>
      <c r="Y79" s="2" t="s">
        <v>476</v>
      </c>
      <c r="Z79" s="43">
        <v>63</v>
      </c>
      <c r="AA79">
        <v>63</v>
      </c>
      <c r="AE79" s="224"/>
      <c r="AL79" s="2"/>
    </row>
    <row r="80" spans="1:38">
      <c r="A80" s="36"/>
      <c r="B80" s="14">
        <v>2</v>
      </c>
      <c r="F80" s="24">
        <f>('1998'!O29*'1998'!P29*'1998'!Q29)^(1/3)</f>
        <v>0.10066227095601132</v>
      </c>
      <c r="G80" s="43">
        <f t="shared" si="27"/>
        <v>-0.57998608451086309</v>
      </c>
      <c r="L80" s="36"/>
      <c r="M80" s="45"/>
      <c r="N80" s="43">
        <f t="shared" si="28"/>
        <v>0.10066227095601132</v>
      </c>
      <c r="O80">
        <f t="shared" si="29"/>
        <v>0.10066227095601132</v>
      </c>
      <c r="Q80">
        <f t="shared" si="30"/>
        <v>0.10066227095601132</v>
      </c>
      <c r="V80">
        <f t="shared" si="31"/>
        <v>0.10066227095601132</v>
      </c>
      <c r="Y80" s="2" t="s">
        <v>496</v>
      </c>
      <c r="AE80" s="224"/>
      <c r="AF80">
        <v>100</v>
      </c>
      <c r="AG80">
        <v>100</v>
      </c>
      <c r="AL80" s="36"/>
    </row>
    <row r="81" spans="1:38">
      <c r="B81" s="14">
        <v>2</v>
      </c>
      <c r="F81" s="24">
        <f>('1998'!O30*'1998'!P30*'1998'!Q30)^(1/3)</f>
        <v>0.11111807363777397</v>
      </c>
      <c r="G81" s="43">
        <f t="shared" si="27"/>
        <v>-0.56969631492642547</v>
      </c>
      <c r="L81" s="24"/>
      <c r="M81" s="45"/>
      <c r="N81" s="43">
        <f t="shared" si="28"/>
        <v>0.11111807363777397</v>
      </c>
      <c r="O81">
        <f t="shared" si="29"/>
        <v>0.11111807363777397</v>
      </c>
      <c r="Q81">
        <f t="shared" si="30"/>
        <v>0.11111807363777397</v>
      </c>
      <c r="V81">
        <f t="shared" si="31"/>
        <v>0.11111807363777397</v>
      </c>
      <c r="Y81" s="2" t="s">
        <v>503</v>
      </c>
      <c r="AE81" s="224"/>
      <c r="AF81">
        <v>26</v>
      </c>
      <c r="AL81" s="36"/>
    </row>
    <row r="82" spans="1:38">
      <c r="A82" s="36"/>
      <c r="B82" s="14">
        <v>2</v>
      </c>
      <c r="F82" s="24">
        <f>('1998'!O31*'1998'!P31*'1998'!Q31)^(1/3)</f>
        <v>8.457690558114922E-2</v>
      </c>
      <c r="G82" s="43">
        <f t="shared" si="27"/>
        <v>-0.59581602205143269</v>
      </c>
      <c r="L82" s="36"/>
      <c r="M82" s="45"/>
      <c r="N82" s="43">
        <f t="shared" si="28"/>
        <v>8.457690558114922E-2</v>
      </c>
      <c r="O82">
        <f t="shared" si="29"/>
        <v>8.457690558114922E-2</v>
      </c>
      <c r="Q82">
        <f t="shared" si="30"/>
        <v>8.457690558114922E-2</v>
      </c>
      <c r="V82">
        <f t="shared" si="31"/>
        <v>8.457690558114922E-2</v>
      </c>
      <c r="Y82" s="2" t="s">
        <v>532</v>
      </c>
      <c r="AB82">
        <v>21</v>
      </c>
      <c r="AE82" s="224"/>
      <c r="AL82" s="36"/>
    </row>
    <row r="83" spans="1:38">
      <c r="A83" s="36"/>
      <c r="B83" s="14">
        <v>2</v>
      </c>
      <c r="F83" s="24">
        <f>('1998'!O32*'1998'!P32*'1998'!Q32)^(1/3)</f>
        <v>0.11773530633766678</v>
      </c>
      <c r="G83" s="43">
        <f t="shared" si="27"/>
        <v>-0.56318416068624766</v>
      </c>
      <c r="L83" s="36"/>
      <c r="M83" s="45"/>
      <c r="N83" s="43">
        <f t="shared" si="28"/>
        <v>0.11773530633766678</v>
      </c>
      <c r="O83">
        <f t="shared" si="29"/>
        <v>0.11773530633766678</v>
      </c>
      <c r="Q83">
        <f t="shared" si="30"/>
        <v>0.11773530633766678</v>
      </c>
      <c r="V83">
        <f t="shared" si="31"/>
        <v>0.11773530633766678</v>
      </c>
      <c r="Y83" s="2" t="s">
        <v>537</v>
      </c>
      <c r="AB83">
        <v>15</v>
      </c>
      <c r="AE83" s="224"/>
      <c r="AL83" s="36"/>
    </row>
    <row r="84" spans="1:38">
      <c r="A84" s="36" t="s">
        <v>452</v>
      </c>
      <c r="B84" s="14">
        <v>2</v>
      </c>
      <c r="F84">
        <f>('1998'!O37*'1998'!P37*'1998'!Q37)^(1/3)</f>
        <v>0.6326169801391176</v>
      </c>
      <c r="G84" s="43">
        <f t="shared" si="27"/>
        <v>-5.6478559220806614E-2</v>
      </c>
      <c r="L84" s="36" t="s">
        <v>452</v>
      </c>
      <c r="M84" s="45"/>
      <c r="O84">
        <f t="shared" si="29"/>
        <v>0.6326169801391176</v>
      </c>
      <c r="U84">
        <f>F84</f>
        <v>0.6326169801391176</v>
      </c>
      <c r="Y84" s="2" t="s">
        <v>232</v>
      </c>
      <c r="AB84">
        <v>29</v>
      </c>
      <c r="AD84">
        <v>29</v>
      </c>
      <c r="AE84" s="224"/>
      <c r="AL84" s="36"/>
    </row>
    <row r="85" spans="1:38">
      <c r="A85" s="36"/>
      <c r="B85" s="14">
        <v>2</v>
      </c>
      <c r="F85">
        <f>('1998'!O38*'1998'!P38*'1998'!Q38)^(1/3)</f>
        <v>0.12150872941056827</v>
      </c>
      <c r="G85" s="43">
        <f t="shared" si="27"/>
        <v>-0.55947065774950222</v>
      </c>
      <c r="L85" s="36"/>
      <c r="M85" s="45"/>
      <c r="O85">
        <f t="shared" si="29"/>
        <v>0.12150872941056827</v>
      </c>
      <c r="U85">
        <f t="shared" ref="U85:U94" si="32">F85</f>
        <v>0.12150872941056827</v>
      </c>
      <c r="Y85" s="2" t="s">
        <v>233</v>
      </c>
      <c r="AB85">
        <v>23</v>
      </c>
      <c r="AD85">
        <v>23</v>
      </c>
      <c r="AE85" s="224"/>
      <c r="AL85" s="36"/>
    </row>
    <row r="86" spans="1:38">
      <c r="B86" s="14">
        <v>2</v>
      </c>
      <c r="F86">
        <f>('1998'!O39*'1998'!P39*'1998'!Q39)^(1/3)</f>
        <v>0.279522997372737</v>
      </c>
      <c r="G86" s="43">
        <f t="shared" si="27"/>
        <v>-0.40396558005515121</v>
      </c>
      <c r="L86" s="24"/>
      <c r="M86" s="45"/>
      <c r="O86">
        <f t="shared" si="29"/>
        <v>0.279522997372737</v>
      </c>
      <c r="U86">
        <f t="shared" si="32"/>
        <v>0.279522997372737</v>
      </c>
      <c r="Y86" s="2" t="s">
        <v>625</v>
      </c>
      <c r="AA86">
        <v>36</v>
      </c>
      <c r="AB86">
        <v>36</v>
      </c>
      <c r="AD86">
        <v>36</v>
      </c>
      <c r="AE86" s="224"/>
      <c r="AI86">
        <v>36</v>
      </c>
      <c r="AL86" s="36"/>
    </row>
    <row r="87" spans="1:38">
      <c r="B87" s="14">
        <v>2</v>
      </c>
      <c r="F87">
        <f>('1998'!O40*'1998'!P40*'1998'!Q40)^(1/3)</f>
        <v>0.12394308869482253</v>
      </c>
      <c r="G87" s="43">
        <f t="shared" si="27"/>
        <v>-0.55707495491509385</v>
      </c>
      <c r="L87" s="24"/>
      <c r="M87" s="45"/>
      <c r="O87">
        <f t="shared" si="29"/>
        <v>0.12394308869482253</v>
      </c>
      <c r="U87">
        <f t="shared" si="32"/>
        <v>0.12394308869482253</v>
      </c>
      <c r="Y87" s="2" t="s">
        <v>346</v>
      </c>
      <c r="AE87" s="224"/>
      <c r="AG87">
        <v>40</v>
      </c>
      <c r="AH87">
        <v>40</v>
      </c>
      <c r="AL87" s="36"/>
    </row>
    <row r="88" spans="1:38">
      <c r="B88" s="14">
        <v>2</v>
      </c>
      <c r="F88">
        <f>('1998'!O41*'1998'!P41*'1998'!Q41)^(1/3)</f>
        <v>0.40838947814224796</v>
      </c>
      <c r="G88" s="43">
        <f t="shared" si="27"/>
        <v>-0.2771454367687351</v>
      </c>
      <c r="L88" s="24"/>
      <c r="M88" s="45"/>
      <c r="O88">
        <f t="shared" si="29"/>
        <v>0.40838947814224796</v>
      </c>
      <c r="U88">
        <f t="shared" si="32"/>
        <v>0.40838947814224796</v>
      </c>
      <c r="Y88" s="2" t="s">
        <v>348</v>
      </c>
      <c r="AE88" s="224"/>
      <c r="AG88">
        <v>38</v>
      </c>
      <c r="AH88">
        <v>38</v>
      </c>
      <c r="AL88" s="36"/>
    </row>
    <row r="89" spans="1:38">
      <c r="B89" s="14">
        <v>2</v>
      </c>
      <c r="F89">
        <f>('1998'!O42*'1998'!P42*'1998'!Q42)^(1/3)</f>
        <v>0.59105241637209105</v>
      </c>
      <c r="G89" s="43">
        <f t="shared" si="27"/>
        <v>-9.7383097787353906E-2</v>
      </c>
      <c r="L89" s="24"/>
      <c r="M89" s="45"/>
      <c r="O89">
        <f t="shared" si="29"/>
        <v>0.59105241637209105</v>
      </c>
      <c r="U89">
        <f t="shared" si="32"/>
        <v>0.59105241637209105</v>
      </c>
      <c r="Y89" s="2" t="s">
        <v>452</v>
      </c>
      <c r="AB89">
        <v>36</v>
      </c>
      <c r="AE89" s="224"/>
      <c r="AH89">
        <v>36</v>
      </c>
      <c r="AL89" s="36"/>
    </row>
    <row r="90" spans="1:38">
      <c r="A90" s="36" t="s">
        <v>584</v>
      </c>
      <c r="B90" s="14">
        <v>2</v>
      </c>
      <c r="F90">
        <f>('1998'!O52*'1998'!P52*'1998'!Q52)^(1/3)</f>
        <v>0.24496598167132058</v>
      </c>
      <c r="G90" s="43">
        <f t="shared" si="27"/>
        <v>-0.43797384703532194</v>
      </c>
      <c r="L90" s="36" t="s">
        <v>584</v>
      </c>
      <c r="M90" s="45"/>
      <c r="O90">
        <f t="shared" si="29"/>
        <v>0.24496598167132058</v>
      </c>
      <c r="U90">
        <f t="shared" si="32"/>
        <v>0.24496598167132058</v>
      </c>
      <c r="Y90" s="2" t="s">
        <v>584</v>
      </c>
      <c r="AB90">
        <v>51</v>
      </c>
      <c r="AE90" s="224"/>
      <c r="AH90">
        <v>51</v>
      </c>
      <c r="AL90" s="36"/>
    </row>
    <row r="91" spans="1:38">
      <c r="B91" s="14">
        <v>2</v>
      </c>
      <c r="F91">
        <f>('1998'!O53*'1998'!P53*'1998'!Q53)^(1/3)</f>
        <v>5.0396841995794923E-2</v>
      </c>
      <c r="G91" s="43">
        <f t="shared" si="27"/>
        <v>-0.6294533227331085</v>
      </c>
      <c r="L91" s="24"/>
      <c r="M91" s="45"/>
      <c r="O91">
        <f t="shared" si="29"/>
        <v>5.0396841995794923E-2</v>
      </c>
      <c r="U91">
        <f t="shared" si="32"/>
        <v>5.0396841995794923E-2</v>
      </c>
      <c r="Y91" s="2" t="s">
        <v>223</v>
      </c>
      <c r="AB91">
        <v>79</v>
      </c>
      <c r="AD91">
        <v>79</v>
      </c>
      <c r="AE91" s="224"/>
      <c r="AG91">
        <v>79</v>
      </c>
      <c r="AH91">
        <v>79</v>
      </c>
      <c r="AI91">
        <v>79</v>
      </c>
      <c r="AL91" s="36"/>
    </row>
    <row r="92" spans="1:38">
      <c r="B92" s="14">
        <v>2</v>
      </c>
      <c r="F92">
        <f>('1998'!O54*'1998'!P54*'1998'!Q54)^(1/3)</f>
        <v>0.14422495703074081</v>
      </c>
      <c r="G92" s="43">
        <f t="shared" si="27"/>
        <v>-0.53711515285393652</v>
      </c>
      <c r="L92" s="24"/>
      <c r="M92" s="45"/>
      <c r="O92">
        <f t="shared" si="29"/>
        <v>0.14422495703074081</v>
      </c>
      <c r="U92">
        <f t="shared" si="32"/>
        <v>0.14422495703074081</v>
      </c>
      <c r="Y92" s="2" t="s">
        <v>224</v>
      </c>
      <c r="AA92">
        <v>41</v>
      </c>
      <c r="AB92">
        <v>41</v>
      </c>
      <c r="AD92">
        <v>41</v>
      </c>
      <c r="AE92" s="224"/>
      <c r="AI92">
        <v>41</v>
      </c>
      <c r="AL92" s="2"/>
    </row>
    <row r="93" spans="1:38">
      <c r="B93" s="14">
        <v>2</v>
      </c>
      <c r="F93">
        <f>('1998'!O55*'1998'!P55*'1998'!Q55)^(1/3)</f>
        <v>9.1577139404266567E-2</v>
      </c>
      <c r="G93" s="43">
        <f t="shared" si="27"/>
        <v>-0.58892694856091021</v>
      </c>
      <c r="L93" s="24"/>
      <c r="M93" s="45"/>
      <c r="O93">
        <f t="shared" si="29"/>
        <v>9.1577139404266567E-2</v>
      </c>
      <c r="U93">
        <f t="shared" si="32"/>
        <v>9.1577139404266567E-2</v>
      </c>
      <c r="Y93" s="2" t="s">
        <v>225</v>
      </c>
      <c r="AA93">
        <v>34</v>
      </c>
      <c r="AC93">
        <v>34</v>
      </c>
      <c r="AD93">
        <v>34</v>
      </c>
      <c r="AE93" s="224"/>
      <c r="AL93" s="2"/>
    </row>
    <row r="94" spans="1:38">
      <c r="B94" s="14">
        <v>2</v>
      </c>
      <c r="F94">
        <f>('1998'!O56*'1998'!P56*'1998'!Q56)^(1/3)</f>
        <v>0.14027158166999321</v>
      </c>
      <c r="G94" s="43">
        <f t="shared" si="27"/>
        <v>-0.54100575052309874</v>
      </c>
      <c r="L94" s="24"/>
      <c r="M94" s="45"/>
      <c r="O94">
        <f t="shared" si="29"/>
        <v>0.14027158166999321</v>
      </c>
      <c r="U94">
        <f t="shared" si="32"/>
        <v>0.14027158166999321</v>
      </c>
      <c r="Y94" s="2" t="s">
        <v>227</v>
      </c>
      <c r="AA94">
        <v>33</v>
      </c>
      <c r="AB94">
        <v>33</v>
      </c>
      <c r="AC94">
        <v>33</v>
      </c>
      <c r="AD94">
        <v>33</v>
      </c>
      <c r="AE94" s="224"/>
      <c r="AL94" s="2"/>
    </row>
    <row r="95" spans="1:38">
      <c r="A95" s="36" t="s">
        <v>476</v>
      </c>
      <c r="B95" s="14">
        <v>1</v>
      </c>
      <c r="H95">
        <v>0</v>
      </c>
      <c r="I95" s="43">
        <f>(H95-$J$7)/$J$9</f>
        <v>-0.67904988721538884</v>
      </c>
      <c r="L95" s="36" t="s">
        <v>476</v>
      </c>
      <c r="M95" s="45">
        <f>H95</f>
        <v>0</v>
      </c>
      <c r="N95" s="43">
        <f>H95</f>
        <v>0</v>
      </c>
      <c r="Y95" s="2" t="s">
        <v>226</v>
      </c>
      <c r="AC95">
        <v>104</v>
      </c>
      <c r="AE95" s="224"/>
      <c r="AG95">
        <v>104</v>
      </c>
      <c r="AL95" s="2"/>
    </row>
    <row r="96" spans="1:38">
      <c r="A96" s="36" t="s">
        <v>532</v>
      </c>
      <c r="B96" s="14">
        <v>1</v>
      </c>
      <c r="H96">
        <v>0</v>
      </c>
      <c r="I96" s="43">
        <f>(H96-$J$7)/$J$9</f>
        <v>-0.67904988721538884</v>
      </c>
      <c r="L96" s="36" t="s">
        <v>532</v>
      </c>
      <c r="M96" s="45"/>
      <c r="O96">
        <f>H96</f>
        <v>0</v>
      </c>
      <c r="AE96" s="224"/>
      <c r="AL96" s="2"/>
    </row>
    <row r="97" spans="1:38">
      <c r="A97" s="36" t="s">
        <v>537</v>
      </c>
      <c r="B97" s="14">
        <v>1</v>
      </c>
      <c r="H97">
        <v>0</v>
      </c>
      <c r="I97" s="43">
        <f>(H97-$J$7)/$J$9</f>
        <v>-0.67904988721538884</v>
      </c>
      <c r="L97" s="36" t="s">
        <v>537</v>
      </c>
      <c r="M97" s="45"/>
      <c r="O97">
        <f>H97</f>
        <v>0</v>
      </c>
      <c r="Y97" s="2" t="s">
        <v>99</v>
      </c>
      <c r="AE97" s="224"/>
      <c r="AL97" s="2"/>
    </row>
    <row r="98" spans="1:38">
      <c r="A98" s="36" t="s">
        <v>232</v>
      </c>
      <c r="B98" s="14">
        <v>1</v>
      </c>
      <c r="H98">
        <v>0</v>
      </c>
      <c r="I98" s="43">
        <f>(H98-$J$7)/$J$9</f>
        <v>-0.67904988721538884</v>
      </c>
      <c r="L98" s="36" t="s">
        <v>232</v>
      </c>
      <c r="M98" s="45"/>
      <c r="O98">
        <f>H98</f>
        <v>0</v>
      </c>
      <c r="Q98">
        <f>H98</f>
        <v>0</v>
      </c>
      <c r="Y98" s="2" t="s">
        <v>557</v>
      </c>
      <c r="Z98" s="43">
        <f>'2003'!V3</f>
        <v>10</v>
      </c>
      <c r="AA98">
        <v>4</v>
      </c>
      <c r="AB98">
        <v>20</v>
      </c>
      <c r="AE98" s="224"/>
      <c r="AL98" s="2"/>
    </row>
    <row r="99" spans="1:38">
      <c r="A99" s="36" t="s">
        <v>233</v>
      </c>
      <c r="B99" s="14">
        <v>1</v>
      </c>
      <c r="H99">
        <v>0</v>
      </c>
      <c r="I99" s="43">
        <f>(H99-$J$7)/$J$9</f>
        <v>-0.67904988721538884</v>
      </c>
      <c r="L99" s="36" t="s">
        <v>233</v>
      </c>
      <c r="M99" s="45"/>
      <c r="O99">
        <f>H99</f>
        <v>0</v>
      </c>
      <c r="Q99">
        <f>H99</f>
        <v>0</v>
      </c>
      <c r="Y99" s="2" t="s">
        <v>567</v>
      </c>
      <c r="AE99" s="224"/>
      <c r="AG99">
        <v>6</v>
      </c>
      <c r="AI99">
        <v>1</v>
      </c>
      <c r="AL99" s="2"/>
    </row>
    <row r="100" spans="1:38">
      <c r="A100" s="36" t="s">
        <v>496</v>
      </c>
      <c r="B100" s="14">
        <v>3</v>
      </c>
      <c r="C100" s="24">
        <f>('1998'!O98*'1998'!P98*'1998'!Q98)^(1/3)</f>
        <v>0.51867512830487439</v>
      </c>
      <c r="D100" s="43">
        <f t="shared" ref="D100:D114" si="33">(C100-$J$7)/$J$9</f>
        <v>-0.16861106947212348</v>
      </c>
      <c r="E100" s="43"/>
      <c r="L100" s="36" t="s">
        <v>496</v>
      </c>
      <c r="M100" s="45"/>
      <c r="S100">
        <f t="shared" ref="S100:S105" si="34">C100</f>
        <v>0.51867512830487439</v>
      </c>
      <c r="T100">
        <f>C100</f>
        <v>0.51867512830487439</v>
      </c>
      <c r="Y100" s="2" t="s">
        <v>522</v>
      </c>
      <c r="AC100">
        <v>5</v>
      </c>
      <c r="AE100" s="224"/>
      <c r="AG100">
        <v>2</v>
      </c>
      <c r="AH100">
        <v>1</v>
      </c>
      <c r="AL100" s="2"/>
    </row>
    <row r="101" spans="1:38">
      <c r="A101" s="36" t="s">
        <v>503</v>
      </c>
      <c r="B101" s="14">
        <v>3</v>
      </c>
      <c r="C101" s="24">
        <f>('1998'!O104*'1998'!P104*'1998'!Q104)^(1/3)</f>
        <v>0.81991670778013925</v>
      </c>
      <c r="D101" s="43">
        <f t="shared" si="33"/>
        <v>0.12784693919507767</v>
      </c>
      <c r="E101" s="43"/>
      <c r="L101" s="36" t="s">
        <v>503</v>
      </c>
      <c r="M101" s="45"/>
      <c r="S101">
        <f t="shared" si="34"/>
        <v>0.81991670778013925</v>
      </c>
      <c r="Y101" s="2" t="s">
        <v>358</v>
      </c>
      <c r="AA101">
        <v>2</v>
      </c>
      <c r="AB101">
        <v>15</v>
      </c>
      <c r="AE101" s="224"/>
      <c r="AL101" s="2"/>
    </row>
    <row r="102" spans="1:38">
      <c r="B102" s="14">
        <v>3</v>
      </c>
      <c r="C102" s="24">
        <f>('1998'!O105*'1998'!P105*'1998'!Q105)^(1/3)</f>
        <v>0.52635207048140675</v>
      </c>
      <c r="D102" s="43">
        <f t="shared" si="33"/>
        <v>-0.16105603343004582</v>
      </c>
      <c r="E102" s="43"/>
      <c r="L102" s="24"/>
      <c r="M102" s="45"/>
      <c r="S102">
        <f t="shared" si="34"/>
        <v>0.52635207048140675</v>
      </c>
      <c r="Y102" s="2" t="s">
        <v>363</v>
      </c>
      <c r="AE102" s="224"/>
      <c r="AG102">
        <v>12</v>
      </c>
      <c r="AH102">
        <v>3</v>
      </c>
      <c r="AL102" s="2"/>
    </row>
    <row r="103" spans="1:38">
      <c r="A103" s="36"/>
      <c r="B103" s="14">
        <v>3</v>
      </c>
      <c r="C103" s="24">
        <f>('1998'!O106*'1998'!P106*'1998'!Q106)^(1/3)</f>
        <v>0.46260650091827421</v>
      </c>
      <c r="D103" s="43">
        <f t="shared" si="33"/>
        <v>-0.22378935413219189</v>
      </c>
      <c r="E103" s="43"/>
      <c r="L103" s="36"/>
      <c r="M103" s="45"/>
      <c r="S103">
        <f t="shared" si="34"/>
        <v>0.46260650091827421</v>
      </c>
      <c r="Y103" s="2" t="s">
        <v>592</v>
      </c>
      <c r="AE103" s="224"/>
      <c r="AG103">
        <v>12</v>
      </c>
      <c r="AH103">
        <v>4</v>
      </c>
      <c r="AL103" s="2"/>
    </row>
    <row r="104" spans="1:38">
      <c r="A104" s="36"/>
      <c r="B104" s="14">
        <v>3</v>
      </c>
      <c r="C104" s="24">
        <f>('1998'!O107*'1998'!P107*'1998'!Q107)^(1/3)</f>
        <v>1.2274904215401226</v>
      </c>
      <c r="D104" s="43">
        <f t="shared" si="33"/>
        <v>0.52894857920391247</v>
      </c>
      <c r="E104" s="43"/>
      <c r="L104" s="36"/>
      <c r="M104" s="45"/>
      <c r="S104">
        <f t="shared" si="34"/>
        <v>1.2274904215401226</v>
      </c>
      <c r="Y104" s="2" t="s">
        <v>601</v>
      </c>
      <c r="AE104" s="224"/>
      <c r="AG104">
        <v>14</v>
      </c>
      <c r="AH104">
        <v>1</v>
      </c>
      <c r="AL104" s="2"/>
    </row>
    <row r="105" spans="1:38">
      <c r="B105" s="14">
        <v>3</v>
      </c>
      <c r="C105" s="24">
        <f>('1998'!O108*'1998'!P108*'1998'!Q108)^(1/3)</f>
        <v>0.41256766566733039</v>
      </c>
      <c r="D105" s="43">
        <f t="shared" si="33"/>
        <v>-0.2730335968438426</v>
      </c>
      <c r="E105" s="43"/>
      <c r="L105" s="24"/>
      <c r="M105" s="45"/>
      <c r="S105">
        <f t="shared" si="34"/>
        <v>0.41256766566733039</v>
      </c>
      <c r="Y105" s="2" t="s">
        <v>444</v>
      </c>
      <c r="AA105">
        <v>3</v>
      </c>
      <c r="AB105">
        <v>8</v>
      </c>
      <c r="AE105" s="224"/>
      <c r="AL105" s="2"/>
    </row>
    <row r="106" spans="1:38">
      <c r="A106" s="36" t="s">
        <v>346</v>
      </c>
      <c r="B106" s="14">
        <v>3</v>
      </c>
      <c r="C106" s="24">
        <f>('1998'!O117*'1998'!P117*'1998'!Q117)^(1/3)</f>
        <v>0.40398924913390222</v>
      </c>
      <c r="D106" s="43">
        <f t="shared" si="33"/>
        <v>-0.28147579226536384</v>
      </c>
      <c r="E106" s="43"/>
      <c r="L106" s="36" t="s">
        <v>346</v>
      </c>
      <c r="M106" s="45"/>
      <c r="T106">
        <f>C106</f>
        <v>0.40398924913390222</v>
      </c>
      <c r="U106">
        <f>C106</f>
        <v>0.40398924913390222</v>
      </c>
      <c r="Y106" s="2" t="s">
        <v>447</v>
      </c>
      <c r="AE106" s="224"/>
      <c r="AF106">
        <v>4</v>
      </c>
      <c r="AG106">
        <v>8</v>
      </c>
      <c r="AH106">
        <v>1</v>
      </c>
      <c r="AI106">
        <v>5</v>
      </c>
      <c r="AL106" s="2"/>
    </row>
    <row r="107" spans="1:38">
      <c r="A107" s="36"/>
      <c r="B107" s="14">
        <v>3</v>
      </c>
      <c r="C107" s="24">
        <f>('1998'!O118*'1998'!P118*'1998'!Q118)^(1/3)</f>
        <v>1.229875061670209</v>
      </c>
      <c r="D107" s="43">
        <f t="shared" si="33"/>
        <v>0.53129535240031101</v>
      </c>
      <c r="E107" s="43"/>
      <c r="L107" s="36"/>
      <c r="M107" s="45"/>
      <c r="T107">
        <f t="shared" ref="T107:T114" si="35">C107</f>
        <v>1.229875061670209</v>
      </c>
      <c r="U107">
        <f t="shared" ref="U107:U114" si="36">C107</f>
        <v>1.229875061670209</v>
      </c>
      <c r="Y107" s="2" t="s">
        <v>261</v>
      </c>
      <c r="AE107" s="224"/>
      <c r="AF107">
        <v>2</v>
      </c>
      <c r="AH107">
        <v>1</v>
      </c>
      <c r="AI107">
        <v>6</v>
      </c>
      <c r="AL107" s="2"/>
    </row>
    <row r="108" spans="1:38">
      <c r="A108" s="36"/>
      <c r="B108" s="14">
        <v>3</v>
      </c>
      <c r="C108" s="24">
        <f>('1998'!O119*'1998'!P119*'1998'!Q119)^(1/3)</f>
        <v>0.50228289425755646</v>
      </c>
      <c r="D108" s="43">
        <f t="shared" si="33"/>
        <v>-0.18474300275882169</v>
      </c>
      <c r="E108" s="43"/>
      <c r="L108" s="36"/>
      <c r="M108" s="45"/>
      <c r="T108">
        <f t="shared" si="35"/>
        <v>0.50228289425755646</v>
      </c>
      <c r="U108">
        <f t="shared" si="36"/>
        <v>0.50228289425755646</v>
      </c>
      <c r="Y108" s="2" t="s">
        <v>463</v>
      </c>
      <c r="AE108" s="224"/>
      <c r="AF108">
        <v>2</v>
      </c>
      <c r="AI108">
        <v>6</v>
      </c>
      <c r="AL108" s="2"/>
    </row>
    <row r="109" spans="1:38">
      <c r="B109" s="14">
        <v>3</v>
      </c>
      <c r="C109" s="24">
        <f>('1998'!O120*'1998'!P120*'1998'!Q120)^(1/3)</f>
        <v>0.72339956118576632</v>
      </c>
      <c r="D109" s="43">
        <f t="shared" si="33"/>
        <v>3.2862438279069185E-2</v>
      </c>
      <c r="E109" s="43"/>
      <c r="L109" s="24"/>
      <c r="M109" s="45"/>
      <c r="T109">
        <f t="shared" si="35"/>
        <v>0.72339956118576632</v>
      </c>
      <c r="U109">
        <f t="shared" si="36"/>
        <v>0.72339956118576632</v>
      </c>
      <c r="Y109" s="2" t="s">
        <v>412</v>
      </c>
      <c r="AE109" s="224"/>
      <c r="AF109">
        <v>4</v>
      </c>
      <c r="AG109">
        <v>14</v>
      </c>
      <c r="AH109">
        <v>2</v>
      </c>
      <c r="AI109">
        <v>4</v>
      </c>
      <c r="AL109" s="2"/>
    </row>
    <row r="110" spans="1:38">
      <c r="A110" s="36"/>
      <c r="B110" s="14">
        <v>3</v>
      </c>
      <c r="C110" s="24">
        <f>('1998'!O121*'1998'!P121*'1998'!Q121)^(1/3)</f>
        <v>0.43009552591962974</v>
      </c>
      <c r="D110" s="43">
        <f t="shared" si="33"/>
        <v>-0.25578407054788743</v>
      </c>
      <c r="E110" s="43"/>
      <c r="L110" s="36"/>
      <c r="M110" s="45"/>
      <c r="T110">
        <f t="shared" si="35"/>
        <v>0.43009552591962974</v>
      </c>
      <c r="U110">
        <f t="shared" si="36"/>
        <v>0.43009552591962974</v>
      </c>
      <c r="Y110" s="2" t="s">
        <v>50</v>
      </c>
      <c r="AC110">
        <v>3</v>
      </c>
      <c r="AE110" s="224"/>
      <c r="AG110">
        <v>2</v>
      </c>
      <c r="AH110">
        <v>1</v>
      </c>
      <c r="AL110" s="2"/>
    </row>
    <row r="111" spans="1:38">
      <c r="A111" s="36" t="s">
        <v>348</v>
      </c>
      <c r="B111" s="14">
        <v>3</v>
      </c>
      <c r="C111" s="24">
        <f>('1998'!O133*'1998'!P133*'1998'!Q133)^(1/3)</f>
        <v>1.0880243650829595</v>
      </c>
      <c r="D111" s="43">
        <f t="shared" si="33"/>
        <v>0.39169717637307272</v>
      </c>
      <c r="E111" s="43"/>
      <c r="L111" s="36" t="s">
        <v>348</v>
      </c>
      <c r="M111" s="45"/>
      <c r="T111">
        <f t="shared" si="35"/>
        <v>1.0880243650829595</v>
      </c>
      <c r="U111">
        <f t="shared" si="36"/>
        <v>1.0880243650829595</v>
      </c>
      <c r="Y111" s="2" t="s">
        <v>271</v>
      </c>
      <c r="AA111">
        <v>10</v>
      </c>
      <c r="AB111">
        <v>4</v>
      </c>
      <c r="AE111" s="224"/>
      <c r="AL111" s="2"/>
    </row>
    <row r="112" spans="1:38">
      <c r="B112" s="14">
        <v>3</v>
      </c>
      <c r="C112" s="24">
        <f>('1998'!O134*'1998'!P134*'1998'!Q134)^(1/3)</f>
        <v>0.56462161732861715</v>
      </c>
      <c r="D112" s="43">
        <f t="shared" si="33"/>
        <v>-0.12339418850584027</v>
      </c>
      <c r="E112" s="43"/>
      <c r="L112" s="24"/>
      <c r="M112" s="45"/>
      <c r="T112">
        <f t="shared" si="35"/>
        <v>0.56462161732861715</v>
      </c>
      <c r="U112">
        <f t="shared" si="36"/>
        <v>0.56462161732861715</v>
      </c>
      <c r="Y112" s="2" t="s">
        <v>485</v>
      </c>
      <c r="AC112">
        <v>2</v>
      </c>
      <c r="AE112" s="224"/>
      <c r="AG112">
        <v>4</v>
      </c>
      <c r="AH112">
        <v>1</v>
      </c>
      <c r="AL112" s="2"/>
    </row>
    <row r="113" spans="1:40">
      <c r="B113" s="14">
        <v>3</v>
      </c>
      <c r="C113" s="24">
        <f>('1998'!O135*'1998'!P135*'1998'!Q135)^(1/3)</f>
        <v>0.39148676411688638</v>
      </c>
      <c r="D113" s="43">
        <f t="shared" si="33"/>
        <v>-0.29377974385794398</v>
      </c>
      <c r="E113" s="43"/>
      <c r="L113" s="24"/>
      <c r="M113" s="45"/>
      <c r="T113">
        <f t="shared" si="35"/>
        <v>0.39148676411688638</v>
      </c>
      <c r="U113">
        <f t="shared" si="36"/>
        <v>0.39148676411688638</v>
      </c>
      <c r="Y113" s="2" t="s">
        <v>493</v>
      </c>
      <c r="AB113">
        <v>2</v>
      </c>
      <c r="AE113" s="224"/>
      <c r="AF113">
        <v>2</v>
      </c>
      <c r="AG113">
        <v>4</v>
      </c>
      <c r="AH113">
        <v>6</v>
      </c>
      <c r="AI113">
        <v>2</v>
      </c>
      <c r="AL113" s="2"/>
    </row>
    <row r="114" spans="1:40">
      <c r="B114" s="14">
        <v>3</v>
      </c>
      <c r="C114" s="24">
        <f>('1998'!O136*'1998'!P136*'1998'!Q136)^(1/3)</f>
        <v>0.44814047465571644</v>
      </c>
      <c r="D114" s="43">
        <f t="shared" si="33"/>
        <v>-0.23802566688355778</v>
      </c>
      <c r="E114" s="43"/>
      <c r="L114" s="24"/>
      <c r="M114" s="45"/>
      <c r="T114">
        <f t="shared" si="35"/>
        <v>0.44814047465571644</v>
      </c>
      <c r="U114">
        <f t="shared" si="36"/>
        <v>0.44814047465571644</v>
      </c>
      <c r="Y114" s="2" t="s">
        <v>333</v>
      </c>
      <c r="AA114">
        <v>6</v>
      </c>
      <c r="AB114">
        <v>4</v>
      </c>
      <c r="AE114" s="224"/>
      <c r="AL114" s="2"/>
    </row>
    <row r="115" spans="1:40">
      <c r="A115" s="2" t="s">
        <v>223</v>
      </c>
      <c r="B115" s="14">
        <v>2</v>
      </c>
      <c r="F115" s="24">
        <f>('2004'!O2*'2004'!P2*'2004'!Q2)^(1/3)</f>
        <v>0.7375730081894033</v>
      </c>
      <c r="G115" s="43">
        <f t="shared" ref="G115:G139" si="37">(F115-$J$7)/$J$9</f>
        <v>4.6810817788855097E-2</v>
      </c>
      <c r="L115" s="2" t="s">
        <v>223</v>
      </c>
      <c r="O115">
        <f>F115</f>
        <v>0.7375730081894033</v>
      </c>
      <c r="Q115">
        <f>F115</f>
        <v>0.7375730081894033</v>
      </c>
      <c r="T115">
        <f>F115</f>
        <v>0.7375730081894033</v>
      </c>
      <c r="U115">
        <f>F115</f>
        <v>0.7375730081894033</v>
      </c>
      <c r="V115">
        <f>F115</f>
        <v>0.7375730081894033</v>
      </c>
      <c r="Y115" s="2" t="s">
        <v>150</v>
      </c>
      <c r="AA115">
        <v>4</v>
      </c>
      <c r="AB115">
        <v>17</v>
      </c>
      <c r="AE115" s="224"/>
      <c r="AL115" s="2"/>
    </row>
    <row r="116" spans="1:40">
      <c r="A116" s="36"/>
      <c r="B116" s="14">
        <v>2</v>
      </c>
      <c r="F116" s="24">
        <f>('2004'!O3*'2004'!P3*'2004'!Q3)^(1/3)</f>
        <v>0.9010686893488713</v>
      </c>
      <c r="G116" s="43">
        <f t="shared" si="37"/>
        <v>0.20771026648598753</v>
      </c>
      <c r="L116" s="36"/>
      <c r="M116" s="45"/>
      <c r="O116">
        <f t="shared" ref="O116:O124" si="38">F116</f>
        <v>0.9010686893488713</v>
      </c>
      <c r="Q116">
        <f t="shared" ref="Q116:Q134" si="39">F116</f>
        <v>0.9010686893488713</v>
      </c>
      <c r="T116">
        <f>F116</f>
        <v>0.9010686893488713</v>
      </c>
      <c r="U116">
        <f>F116</f>
        <v>0.9010686893488713</v>
      </c>
      <c r="V116">
        <f t="shared" ref="V116:V124" si="40">F116</f>
        <v>0.9010686893488713</v>
      </c>
      <c r="Y116" s="2" t="s">
        <v>152</v>
      </c>
      <c r="AE116" s="224"/>
      <c r="AF116">
        <v>8</v>
      </c>
      <c r="AG116">
        <v>6</v>
      </c>
      <c r="AI116">
        <v>4</v>
      </c>
      <c r="AM116" s="2"/>
      <c r="AN116" s="2"/>
    </row>
    <row r="117" spans="1:40">
      <c r="A117" s="36"/>
      <c r="B117" s="14">
        <v>2</v>
      </c>
      <c r="F117" s="24">
        <f>('2004'!O4*'2004'!P4*'2004'!Q4)^(1/3)</f>
        <v>0.97084490807954327</v>
      </c>
      <c r="G117" s="43">
        <f t="shared" si="37"/>
        <v>0.27637847255918196</v>
      </c>
      <c r="L117" s="36"/>
      <c r="M117" s="45"/>
      <c r="O117">
        <f t="shared" si="38"/>
        <v>0.97084490807954327</v>
      </c>
      <c r="Q117">
        <f t="shared" si="39"/>
        <v>0.97084490807954327</v>
      </c>
      <c r="T117">
        <f>F117</f>
        <v>0.97084490807954327</v>
      </c>
      <c r="U117">
        <f>F117</f>
        <v>0.97084490807954327</v>
      </c>
      <c r="V117">
        <f t="shared" si="40"/>
        <v>0.97084490807954327</v>
      </c>
      <c r="Y117" s="2" t="s">
        <v>619</v>
      </c>
      <c r="Z117" s="138"/>
      <c r="AA117" s="112"/>
      <c r="AB117" s="112">
        <f>'1998'!V6</f>
        <v>12</v>
      </c>
      <c r="AC117" s="112"/>
      <c r="AD117" s="112"/>
      <c r="AE117" s="224"/>
      <c r="AF117" s="112"/>
      <c r="AG117" s="112"/>
      <c r="AH117" s="112"/>
      <c r="AI117" s="112"/>
      <c r="AM117" s="2"/>
      <c r="AN117" s="2"/>
    </row>
    <row r="118" spans="1:40">
      <c r="B118" s="14">
        <v>2</v>
      </c>
      <c r="F118" s="24">
        <f>('2004'!O5*'2004'!P5*'2004'!Q5)^(1/3)</f>
        <v>0.58700967085963496</v>
      </c>
      <c r="G118" s="43">
        <f t="shared" si="37"/>
        <v>-0.10136164645337366</v>
      </c>
      <c r="L118" s="24"/>
      <c r="M118" s="45"/>
      <c r="O118">
        <f t="shared" si="38"/>
        <v>0.58700967085963496</v>
      </c>
      <c r="Q118">
        <f t="shared" si="39"/>
        <v>0.58700967085963496</v>
      </c>
      <c r="T118">
        <f>F118</f>
        <v>0.58700967085963496</v>
      </c>
      <c r="U118">
        <f>F118</f>
        <v>0.58700967085963496</v>
      </c>
      <c r="V118">
        <f t="shared" si="40"/>
        <v>0.58700967085963496</v>
      </c>
      <c r="Y118" s="2" t="s">
        <v>620</v>
      </c>
      <c r="Z118" s="138"/>
      <c r="AA118" s="112"/>
      <c r="AB118" s="112">
        <f>'1998'!V21</f>
        <v>18</v>
      </c>
      <c r="AC118" s="112">
        <f>'1998'!V20</f>
        <v>4</v>
      </c>
      <c r="AD118" s="112"/>
      <c r="AE118" s="224"/>
      <c r="AF118" s="112"/>
      <c r="AG118" s="112"/>
      <c r="AH118" s="112"/>
      <c r="AI118" s="112"/>
    </row>
    <row r="119" spans="1:40">
      <c r="A119" s="36"/>
      <c r="B119" s="14">
        <v>2</v>
      </c>
      <c r="F119" s="24">
        <f>('2004'!O6*'2004'!P6*'2004'!Q6)^(1/3)</f>
        <v>0.77306140525159217</v>
      </c>
      <c r="G119" s="43">
        <f t="shared" si="37"/>
        <v>8.1735676243566979E-2</v>
      </c>
      <c r="L119" s="36"/>
      <c r="M119" s="45"/>
      <c r="O119">
        <f t="shared" si="38"/>
        <v>0.77306140525159217</v>
      </c>
      <c r="Q119">
        <f t="shared" si="39"/>
        <v>0.77306140525159217</v>
      </c>
      <c r="T119">
        <f>F119</f>
        <v>0.77306140525159217</v>
      </c>
      <c r="U119">
        <f>F119</f>
        <v>0.77306140525159217</v>
      </c>
      <c r="V119">
        <f t="shared" si="40"/>
        <v>0.77306140525159217</v>
      </c>
      <c r="Y119" s="2" t="s">
        <v>476</v>
      </c>
      <c r="Z119" s="138">
        <f>'1998'!V65</f>
        <v>26</v>
      </c>
      <c r="AA119" s="112">
        <f>'1998'!V64</f>
        <v>37</v>
      </c>
      <c r="AB119" s="112"/>
      <c r="AC119" s="112"/>
      <c r="AD119" s="112"/>
      <c r="AE119" s="224"/>
      <c r="AF119" s="112"/>
      <c r="AG119" s="112"/>
      <c r="AH119" s="112"/>
      <c r="AI119" s="112"/>
    </row>
    <row r="120" spans="1:40">
      <c r="A120" s="2" t="s">
        <v>224</v>
      </c>
      <c r="B120" s="14">
        <v>2</v>
      </c>
      <c r="F120" s="24">
        <f>('2004'!O17*'2004'!P17*'2004'!Q17)^(1/3)</f>
        <v>0.73489794501396177</v>
      </c>
      <c r="G120" s="43">
        <f t="shared" si="37"/>
        <v>4.4178233324812105E-2</v>
      </c>
      <c r="L120" s="2" t="s">
        <v>224</v>
      </c>
      <c r="N120" s="43">
        <f>F120</f>
        <v>0.73489794501396177</v>
      </c>
      <c r="O120">
        <f t="shared" si="38"/>
        <v>0.73489794501396177</v>
      </c>
      <c r="Q120">
        <f t="shared" si="39"/>
        <v>0.73489794501396177</v>
      </c>
      <c r="V120">
        <f t="shared" si="40"/>
        <v>0.73489794501396177</v>
      </c>
      <c r="Y120" s="2" t="s">
        <v>496</v>
      </c>
      <c r="Z120" s="138"/>
      <c r="AA120" s="112"/>
      <c r="AB120" s="112"/>
      <c r="AC120" s="112"/>
      <c r="AD120" s="112"/>
      <c r="AE120" s="224"/>
      <c r="AF120" s="112">
        <f>'1998'!V99</f>
        <v>10</v>
      </c>
      <c r="AG120" s="112">
        <f>'1998'!V93</f>
        <v>14</v>
      </c>
      <c r="AH120" s="112"/>
      <c r="AI120" s="112"/>
    </row>
    <row r="121" spans="1:40">
      <c r="B121" s="14">
        <v>2</v>
      </c>
      <c r="F121" s="24">
        <f>('2004'!O18*'2004'!P18*'2004'!Q18)^(1/3)</f>
        <v>1.1477587096634334</v>
      </c>
      <c r="G121" s="43">
        <f t="shared" si="37"/>
        <v>0.45048296840820506</v>
      </c>
      <c r="L121" s="24"/>
      <c r="M121" s="45"/>
      <c r="N121" s="43">
        <f t="shared" ref="N121:N134" si="41">F121</f>
        <v>1.1477587096634334</v>
      </c>
      <c r="O121">
        <f t="shared" si="38"/>
        <v>1.1477587096634334</v>
      </c>
      <c r="Q121">
        <f t="shared" si="39"/>
        <v>1.1477587096634334</v>
      </c>
      <c r="V121">
        <f t="shared" si="40"/>
        <v>1.1477587096634334</v>
      </c>
      <c r="Y121" s="2" t="s">
        <v>503</v>
      </c>
      <c r="Z121" s="138"/>
      <c r="AA121" s="112"/>
      <c r="AB121" s="112"/>
      <c r="AC121" s="112"/>
      <c r="AD121" s="112"/>
      <c r="AE121" s="224"/>
      <c r="AF121" s="112">
        <f>'1998'!V116</f>
        <v>4</v>
      </c>
      <c r="AG121" s="112"/>
      <c r="AH121" s="112"/>
      <c r="AI121" s="112"/>
    </row>
    <row r="122" spans="1:40">
      <c r="B122" s="14">
        <v>2</v>
      </c>
      <c r="F122" s="24">
        <f>('2004'!O19*'2004'!P19*'2004'!Q19)^(1/3)</f>
        <v>1.1151568615738809</v>
      </c>
      <c r="G122" s="43">
        <f t="shared" si="37"/>
        <v>0.41839882192240119</v>
      </c>
      <c r="L122" s="24"/>
      <c r="M122" s="45"/>
      <c r="N122" s="43">
        <f t="shared" si="41"/>
        <v>1.1151568615738809</v>
      </c>
      <c r="O122">
        <f t="shared" si="38"/>
        <v>1.1151568615738809</v>
      </c>
      <c r="Q122">
        <f t="shared" si="39"/>
        <v>1.1151568615738809</v>
      </c>
      <c r="V122">
        <f t="shared" si="40"/>
        <v>1.1151568615738809</v>
      </c>
      <c r="Y122" s="2" t="s">
        <v>532</v>
      </c>
      <c r="Z122" s="138"/>
      <c r="AA122" s="112"/>
      <c r="AB122" s="112">
        <f>'1998'!V79</f>
        <v>14</v>
      </c>
      <c r="AC122" s="112"/>
      <c r="AD122" s="112"/>
      <c r="AE122" s="224"/>
      <c r="AF122" s="112"/>
      <c r="AG122" s="112"/>
      <c r="AH122" s="112"/>
      <c r="AI122" s="112"/>
    </row>
    <row r="123" spans="1:40">
      <c r="B123" s="14">
        <v>2</v>
      </c>
      <c r="F123" s="24">
        <f>('2004'!O20*'2004'!P20*'2004'!Q20)^(1/3)</f>
        <v>0.6</v>
      </c>
      <c r="G123" s="43">
        <f t="shared" si="37"/>
        <v>-8.8577597466536012E-2</v>
      </c>
      <c r="L123" s="24"/>
      <c r="M123" s="45"/>
      <c r="N123" s="43">
        <f t="shared" si="41"/>
        <v>0.6</v>
      </c>
      <c r="O123">
        <f t="shared" si="38"/>
        <v>0.6</v>
      </c>
      <c r="Q123">
        <f t="shared" si="39"/>
        <v>0.6</v>
      </c>
      <c r="V123">
        <f t="shared" si="40"/>
        <v>0.6</v>
      </c>
      <c r="Y123" s="2" t="s">
        <v>537</v>
      </c>
      <c r="Z123" s="138"/>
      <c r="AA123" s="112"/>
      <c r="AB123" s="112">
        <f>'1998'!V84</f>
        <v>13</v>
      </c>
      <c r="AC123" s="112"/>
      <c r="AD123" s="112"/>
      <c r="AE123" s="224"/>
      <c r="AF123" s="112"/>
      <c r="AG123" s="112"/>
      <c r="AH123" s="112"/>
      <c r="AI123" s="112"/>
    </row>
    <row r="124" spans="1:40">
      <c r="B124" s="14">
        <v>2</v>
      </c>
      <c r="F124" s="24">
        <f>('2004'!O21*'2004'!P21*'2004'!Q21)^(1/3)</f>
        <v>0.94353879606330671</v>
      </c>
      <c r="G124" s="43">
        <f t="shared" si="37"/>
        <v>0.24950596841523887</v>
      </c>
      <c r="L124" s="24"/>
      <c r="M124" s="45"/>
      <c r="N124" s="43">
        <f t="shared" si="41"/>
        <v>0.94353879606330671</v>
      </c>
      <c r="O124">
        <f t="shared" si="38"/>
        <v>0.94353879606330671</v>
      </c>
      <c r="Q124">
        <f t="shared" si="39"/>
        <v>0.94353879606330671</v>
      </c>
      <c r="V124">
        <f t="shared" si="40"/>
        <v>0.94353879606330671</v>
      </c>
      <c r="Y124" s="2" t="s">
        <v>232</v>
      </c>
      <c r="Z124" s="138"/>
      <c r="AA124" s="112"/>
      <c r="AB124" s="112">
        <f>'1998'!V88</f>
        <v>25</v>
      </c>
      <c r="AC124" s="112"/>
      <c r="AD124" s="112">
        <f>'1998'!V89</f>
        <v>2</v>
      </c>
      <c r="AE124" s="224"/>
      <c r="AF124" s="112"/>
      <c r="AG124" s="112"/>
      <c r="AH124" s="112"/>
      <c r="AI124" s="112"/>
    </row>
    <row r="125" spans="1:40">
      <c r="A125" s="2" t="s">
        <v>225</v>
      </c>
      <c r="B125" s="14">
        <v>2</v>
      </c>
      <c r="F125">
        <f>('2004'!O28*'2004'!P28*'2004'!Q28)^(1/3)</f>
        <v>0.20606426499042788</v>
      </c>
      <c r="G125" s="43">
        <f t="shared" si="37"/>
        <v>-0.47625782324153504</v>
      </c>
      <c r="L125" s="2" t="s">
        <v>225</v>
      </c>
      <c r="N125" s="43">
        <f t="shared" si="41"/>
        <v>0.20606426499042788</v>
      </c>
      <c r="P125">
        <f>F125</f>
        <v>0.20606426499042788</v>
      </c>
      <c r="Q125">
        <f t="shared" si="39"/>
        <v>0.20606426499042788</v>
      </c>
      <c r="Y125" s="2" t="s">
        <v>233</v>
      </c>
      <c r="Z125" s="138"/>
      <c r="AA125" s="112"/>
      <c r="AB125" s="112">
        <f>'1998'!V92</f>
        <v>15</v>
      </c>
      <c r="AC125" s="112"/>
      <c r="AD125" s="112">
        <f>'1998'!V89</f>
        <v>2</v>
      </c>
      <c r="AE125" s="224"/>
      <c r="AF125" s="112"/>
      <c r="AG125" s="112"/>
      <c r="AH125" s="112"/>
      <c r="AI125" s="112"/>
    </row>
    <row r="126" spans="1:40">
      <c r="A126" s="36"/>
      <c r="B126" s="14">
        <v>2</v>
      </c>
      <c r="F126">
        <f>('2004'!O29*'2004'!P29*'2004'!Q29)^(1/3)</f>
        <v>1.4810960957438848</v>
      </c>
      <c r="G126" s="43">
        <f t="shared" si="37"/>
        <v>0.77852711777124095</v>
      </c>
      <c r="L126" s="36"/>
      <c r="M126" s="45"/>
      <c r="N126" s="43">
        <f t="shared" si="41"/>
        <v>1.4810960957438848</v>
      </c>
      <c r="P126">
        <f t="shared" ref="P126:P139" si="42">F126</f>
        <v>1.4810960957438848</v>
      </c>
      <c r="Q126">
        <f t="shared" si="39"/>
        <v>1.4810960957438848</v>
      </c>
      <c r="Y126" s="2" t="s">
        <v>625</v>
      </c>
      <c r="Z126" s="138"/>
      <c r="AA126" s="112">
        <f>'1998'!V34</f>
        <v>2</v>
      </c>
      <c r="AB126" s="112">
        <f>'1998'!V28</f>
        <v>9</v>
      </c>
      <c r="AC126" s="112"/>
      <c r="AD126" s="112">
        <f>'1998'!V32</f>
        <v>6</v>
      </c>
      <c r="AE126" s="224"/>
      <c r="AF126" s="112"/>
      <c r="AG126" s="112"/>
      <c r="AH126" s="112"/>
      <c r="AI126" s="112">
        <f>'1998'!V30</f>
        <v>2</v>
      </c>
    </row>
    <row r="127" spans="1:40">
      <c r="A127" s="36"/>
      <c r="B127" s="14">
        <v>2</v>
      </c>
      <c r="F127">
        <f>('2004'!O30*'2004'!P30*'2004'!Q30)^(1/3)</f>
        <v>0.15889868682595046</v>
      </c>
      <c r="G127" s="43">
        <f t="shared" si="37"/>
        <v>-0.52267443480171416</v>
      </c>
      <c r="L127" s="36"/>
      <c r="M127" s="45"/>
      <c r="N127" s="43">
        <f t="shared" si="41"/>
        <v>0.15889868682595046</v>
      </c>
      <c r="P127">
        <f t="shared" si="42"/>
        <v>0.15889868682595046</v>
      </c>
      <c r="Q127">
        <f t="shared" si="39"/>
        <v>0.15889868682595046</v>
      </c>
      <c r="Y127" s="2" t="s">
        <v>346</v>
      </c>
      <c r="Z127" s="138"/>
      <c r="AA127" s="112"/>
      <c r="AB127" s="112"/>
      <c r="AC127" s="112"/>
      <c r="AD127" s="112"/>
      <c r="AE127" s="224"/>
      <c r="AF127" s="112"/>
      <c r="AG127" s="112">
        <f>'1998'!V117</f>
        <v>10</v>
      </c>
      <c r="AH127" s="112">
        <f>'1998'!V130</f>
        <v>2</v>
      </c>
      <c r="AI127" s="112"/>
    </row>
    <row r="128" spans="1:40">
      <c r="B128" s="14">
        <v>2</v>
      </c>
      <c r="F128">
        <f>('2004'!O31*'2004'!P31*'2004'!Q31)^(1/3)</f>
        <v>8.6177387601275371E-2</v>
      </c>
      <c r="G128" s="43">
        <f t="shared" si="37"/>
        <v>-0.59424095491288975</v>
      </c>
      <c r="L128" s="24"/>
      <c r="M128" s="45"/>
      <c r="N128" s="43">
        <f t="shared" si="41"/>
        <v>8.6177387601275371E-2</v>
      </c>
      <c r="P128">
        <f t="shared" si="42"/>
        <v>8.6177387601275371E-2</v>
      </c>
      <c r="Q128">
        <f t="shared" si="39"/>
        <v>8.6177387601275371E-2</v>
      </c>
      <c r="Y128" s="2" t="s">
        <v>348</v>
      </c>
      <c r="Z128" s="138"/>
      <c r="AA128" s="112"/>
      <c r="AB128" s="112"/>
      <c r="AC128" s="112"/>
      <c r="AD128" s="112"/>
      <c r="AE128" s="224"/>
      <c r="AF128" s="112"/>
      <c r="AG128" s="112">
        <f>'1998'!V135</f>
        <v>6</v>
      </c>
      <c r="AH128" s="112">
        <f>'1998'!V139</f>
        <v>2</v>
      </c>
      <c r="AI128" s="112"/>
    </row>
    <row r="129" spans="1:35">
      <c r="A129" s="36"/>
      <c r="B129" s="14">
        <v>2</v>
      </c>
      <c r="F129">
        <f>('2004'!O32*'2004'!P32*'2004'!Q32)^(1/3)</f>
        <v>0.23269667714505621</v>
      </c>
      <c r="G129" s="43">
        <f t="shared" si="37"/>
        <v>-0.45004832093073738</v>
      </c>
      <c r="L129" s="36"/>
      <c r="M129" s="45"/>
      <c r="N129" s="43">
        <f t="shared" si="41"/>
        <v>0.23269667714505621</v>
      </c>
      <c r="P129">
        <f t="shared" si="42"/>
        <v>0.23269667714505621</v>
      </c>
      <c r="Q129">
        <f t="shared" si="39"/>
        <v>0.23269667714505621</v>
      </c>
      <c r="Y129" s="2" t="s">
        <v>452</v>
      </c>
      <c r="Z129" s="138"/>
      <c r="AA129" s="112"/>
      <c r="AB129" s="112">
        <v>2</v>
      </c>
      <c r="AC129" s="112"/>
      <c r="AD129" s="112"/>
      <c r="AE129" s="224"/>
      <c r="AF129" s="112"/>
      <c r="AG129" s="112"/>
      <c r="AH129" s="112">
        <f>'1998'!V49</f>
        <v>1</v>
      </c>
      <c r="AI129" s="112"/>
    </row>
    <row r="130" spans="1:35">
      <c r="A130" s="2" t="s">
        <v>227</v>
      </c>
      <c r="B130" s="14">
        <v>2</v>
      </c>
      <c r="F130">
        <f>('2004'!O38*'2004'!P38*'2004'!Q38)^(1/3)</f>
        <v>0.22894284851066637</v>
      </c>
      <c r="G130" s="43">
        <f t="shared" si="37"/>
        <v>-0.45374254057919233</v>
      </c>
      <c r="L130" s="2" t="s">
        <v>227</v>
      </c>
      <c r="N130" s="43">
        <f t="shared" si="41"/>
        <v>0.22894284851066637</v>
      </c>
      <c r="O130">
        <f>F130</f>
        <v>0.22894284851066637</v>
      </c>
      <c r="P130">
        <f t="shared" si="42"/>
        <v>0.22894284851066637</v>
      </c>
      <c r="Q130">
        <f t="shared" si="39"/>
        <v>0.22894284851066637</v>
      </c>
      <c r="Y130" s="2" t="s">
        <v>584</v>
      </c>
      <c r="Z130" s="138"/>
      <c r="AA130" s="112"/>
      <c r="AB130" s="112">
        <v>3</v>
      </c>
      <c r="AC130" s="112"/>
      <c r="AD130" s="112"/>
      <c r="AE130" s="224"/>
      <c r="AF130" s="112"/>
      <c r="AG130" s="112"/>
      <c r="AH130" s="112">
        <f>'1998'!V54</f>
        <v>2</v>
      </c>
      <c r="AI130" s="112"/>
    </row>
    <row r="131" spans="1:35">
      <c r="B131" s="14">
        <v>2</v>
      </c>
      <c r="F131">
        <f>('2004'!O39*'2004'!P39*'2004'!Q39)^(1/3)</f>
        <v>0.16134286460245442</v>
      </c>
      <c r="G131" s="43">
        <f t="shared" si="37"/>
        <v>-0.52026906938797157</v>
      </c>
      <c r="L131" s="24"/>
      <c r="M131" s="45"/>
      <c r="N131" s="43">
        <f t="shared" si="41"/>
        <v>0.16134286460245442</v>
      </c>
      <c r="O131">
        <f>F131</f>
        <v>0.16134286460245442</v>
      </c>
      <c r="P131">
        <f t="shared" si="42"/>
        <v>0.16134286460245442</v>
      </c>
      <c r="Q131">
        <f t="shared" si="39"/>
        <v>0.16134286460245442</v>
      </c>
      <c r="Y131" s="2" t="s">
        <v>223</v>
      </c>
      <c r="Z131" s="138"/>
      <c r="AA131" s="112"/>
      <c r="AB131" s="112">
        <f>'2004'!V12</f>
        <v>2</v>
      </c>
      <c r="AC131" s="112"/>
      <c r="AD131" s="112">
        <f>'2004'!V13</f>
        <v>6</v>
      </c>
      <c r="AE131" s="224"/>
      <c r="AF131" s="112"/>
      <c r="AG131" s="112">
        <f>'2004'!V10</f>
        <v>4</v>
      </c>
      <c r="AH131" s="112">
        <f>'2004'!V4</f>
        <v>2</v>
      </c>
      <c r="AI131" s="112">
        <f>'2004'!V3</f>
        <v>2</v>
      </c>
    </row>
    <row r="132" spans="1:35">
      <c r="B132" s="14">
        <v>2</v>
      </c>
      <c r="F132">
        <f>('2004'!O40*'2004'!P40*'2004'!Q40)^(1/3)</f>
        <v>0.2595752433452938</v>
      </c>
      <c r="G132" s="43">
        <f t="shared" si="37"/>
        <v>-0.42359657338170337</v>
      </c>
      <c r="L132" s="24"/>
      <c r="M132" s="45"/>
      <c r="N132" s="43">
        <f t="shared" si="41"/>
        <v>0.2595752433452938</v>
      </c>
      <c r="O132">
        <f>F132</f>
        <v>0.2595752433452938</v>
      </c>
      <c r="P132">
        <f t="shared" si="42"/>
        <v>0.2595752433452938</v>
      </c>
      <c r="Q132">
        <f t="shared" si="39"/>
        <v>0.2595752433452938</v>
      </c>
      <c r="Y132" s="2" t="s">
        <v>224</v>
      </c>
      <c r="Z132" s="138"/>
      <c r="AA132" s="112">
        <f>'2004'!V19</f>
        <v>9</v>
      </c>
      <c r="AB132" s="112">
        <f>'2004'!V27</f>
        <v>2</v>
      </c>
      <c r="AC132" s="112"/>
      <c r="AD132" s="112">
        <f>'2004'!V17</f>
        <v>6</v>
      </c>
      <c r="AE132" s="224"/>
      <c r="AF132" s="112"/>
      <c r="AG132" s="112"/>
      <c r="AH132" s="112"/>
      <c r="AI132" s="112">
        <f>'2004'!V26</f>
        <v>1</v>
      </c>
    </row>
    <row r="133" spans="1:35">
      <c r="B133" s="14">
        <v>2</v>
      </c>
      <c r="F133">
        <f>('2004'!O41*'2004'!P41*'2004'!Q41)^(1/3)</f>
        <v>0.15326188647871064</v>
      </c>
      <c r="G133" s="43">
        <f t="shared" si="37"/>
        <v>-0.52822172548153379</v>
      </c>
      <c r="L133" s="24"/>
      <c r="M133" s="45"/>
      <c r="N133" s="43">
        <f t="shared" si="41"/>
        <v>0.15326188647871064</v>
      </c>
      <c r="O133">
        <f>F133</f>
        <v>0.15326188647871064</v>
      </c>
      <c r="P133">
        <f t="shared" si="42"/>
        <v>0.15326188647871064</v>
      </c>
      <c r="Q133">
        <f t="shared" si="39"/>
        <v>0.15326188647871064</v>
      </c>
      <c r="Y133" s="2" t="s">
        <v>225</v>
      </c>
      <c r="Z133" s="138"/>
      <c r="AA133" s="112">
        <f>'2004'!V37</f>
        <v>2</v>
      </c>
      <c r="AB133" s="112"/>
      <c r="AC133" s="112">
        <f>'2004'!V29</f>
        <v>7</v>
      </c>
      <c r="AD133" s="112">
        <f>'2004'!V30</f>
        <v>7</v>
      </c>
      <c r="AE133" s="224"/>
      <c r="AF133" s="112"/>
      <c r="AG133" s="112"/>
      <c r="AH133" s="112"/>
      <c r="AI133" s="112"/>
    </row>
    <row r="134" spans="1:35">
      <c r="B134" s="14">
        <v>2</v>
      </c>
      <c r="F134">
        <f>('2004'!O42*'2004'!P42*'2004'!Q42)^(1/3)</f>
        <v>0.36530717870314017</v>
      </c>
      <c r="G134" s="43">
        <f t="shared" si="37"/>
        <v>-0.31954361009782795</v>
      </c>
      <c r="L134" s="24"/>
      <c r="M134" s="45"/>
      <c r="N134" s="43">
        <f t="shared" si="41"/>
        <v>0.36530717870314017</v>
      </c>
      <c r="O134">
        <f>F134</f>
        <v>0.36530717870314017</v>
      </c>
      <c r="P134">
        <f t="shared" si="42"/>
        <v>0.36530717870314017</v>
      </c>
      <c r="Q134">
        <f t="shared" si="39"/>
        <v>0.36530717870314017</v>
      </c>
      <c r="Y134" s="2" t="s">
        <v>227</v>
      </c>
      <c r="Z134" s="138"/>
      <c r="AA134" s="112">
        <f>'2004'!V48</f>
        <v>4</v>
      </c>
      <c r="AB134" s="112">
        <f>'2004'!V45</f>
        <v>2</v>
      </c>
      <c r="AC134" s="112">
        <f>'2004'!V39</f>
        <v>2</v>
      </c>
      <c r="AD134" s="112">
        <f>'2004'!V40</f>
        <v>7</v>
      </c>
      <c r="AE134" s="224"/>
      <c r="AF134" s="112"/>
      <c r="AG134" s="112"/>
      <c r="AH134" s="112"/>
      <c r="AI134" s="112"/>
    </row>
    <row r="135" spans="1:35">
      <c r="A135" s="2" t="s">
        <v>226</v>
      </c>
      <c r="B135" s="14">
        <v>2</v>
      </c>
      <c r="F135">
        <f>('2004'!O49*'2004'!P49*'2004'!Q49)^(1/3)</f>
        <v>0.10626585691826113</v>
      </c>
      <c r="G135" s="43">
        <f t="shared" si="37"/>
        <v>-0.57447148078763943</v>
      </c>
      <c r="L135" s="2" t="s">
        <v>226</v>
      </c>
      <c r="P135">
        <f t="shared" si="42"/>
        <v>0.10626585691826113</v>
      </c>
      <c r="T135">
        <f>F135</f>
        <v>0.10626585691826113</v>
      </c>
      <c r="Y135" s="2" t="s">
        <v>226</v>
      </c>
      <c r="Z135" s="138"/>
      <c r="AA135" s="112"/>
      <c r="AB135" s="112"/>
      <c r="AC135" s="125" t="str">
        <f>'2004'!V51</f>
        <v>100s</v>
      </c>
      <c r="AD135" s="112"/>
      <c r="AE135" s="224"/>
      <c r="AF135" s="112"/>
      <c r="AG135" s="112">
        <f>'2004'!V56</f>
        <v>8</v>
      </c>
      <c r="AH135" s="112"/>
      <c r="AI135" s="112"/>
    </row>
    <row r="136" spans="1:35">
      <c r="B136" s="14">
        <v>2</v>
      </c>
      <c r="F136">
        <f>('2004'!O50*'2004'!P50*'2004'!Q50)^(1/3)</f>
        <v>0.12164403991146802</v>
      </c>
      <c r="G136" s="43">
        <f t="shared" si="37"/>
        <v>-0.55933749591401327</v>
      </c>
      <c r="P136">
        <f t="shared" si="42"/>
        <v>0.12164403991146802</v>
      </c>
      <c r="T136">
        <f>F136</f>
        <v>0.12164403991146802</v>
      </c>
    </row>
    <row r="137" spans="1:35">
      <c r="B137" s="14">
        <v>2</v>
      </c>
      <c r="F137">
        <f>('2004'!O51*'2004'!P51*'2004'!Q51)^(1/3)</f>
        <v>0.31581797988281901</v>
      </c>
      <c r="G137" s="43">
        <f t="shared" si="37"/>
        <v>-0.3682469443399467</v>
      </c>
      <c r="P137">
        <f t="shared" si="42"/>
        <v>0.31581797988281901</v>
      </c>
      <c r="T137">
        <f>F137</f>
        <v>0.31581797988281901</v>
      </c>
    </row>
    <row r="138" spans="1:35">
      <c r="B138" s="14">
        <v>2</v>
      </c>
      <c r="F138">
        <f>('2004'!O52*'2004'!P52*'2004'!Q52)^(1/3)</f>
        <v>4.3795191398878906E-2</v>
      </c>
      <c r="G138" s="43">
        <f t="shared" si="37"/>
        <v>-0.63595014230658009</v>
      </c>
      <c r="P138">
        <f t="shared" si="42"/>
        <v>4.3795191398878906E-2</v>
      </c>
      <c r="T138">
        <f>F138</f>
        <v>4.3795191398878906E-2</v>
      </c>
    </row>
    <row r="139" spans="1:35">
      <c r="B139" s="14">
        <v>2</v>
      </c>
      <c r="F139">
        <f>('2004'!O53*'2004'!P53*'2004'!Q53)^(1/3)</f>
        <v>0.15326188647871064</v>
      </c>
      <c r="G139" s="43">
        <f t="shared" si="37"/>
        <v>-0.52822172548153379</v>
      </c>
      <c r="P139">
        <f t="shared" si="42"/>
        <v>0.15326188647871064</v>
      </c>
      <c r="T139">
        <f>F139</f>
        <v>0.15326188647871064</v>
      </c>
    </row>
    <row r="140" spans="1:35">
      <c r="A140" s="121" t="s">
        <v>118</v>
      </c>
    </row>
    <row r="141" spans="1:35">
      <c r="A141" s="24" t="s">
        <v>142</v>
      </c>
      <c r="B141" s="14" t="s">
        <v>545</v>
      </c>
      <c r="C141" s="24" t="s">
        <v>116</v>
      </c>
      <c r="D141" s="24" t="s">
        <v>117</v>
      </c>
      <c r="E141" s="14" t="s">
        <v>121</v>
      </c>
      <c r="F141" s="96" t="s">
        <v>478</v>
      </c>
      <c r="G141" s="110" t="s">
        <v>560</v>
      </c>
      <c r="H141" s="110" t="s">
        <v>558</v>
      </c>
      <c r="I141" s="110" t="s">
        <v>475</v>
      </c>
      <c r="J141" s="110" t="s">
        <v>190</v>
      </c>
      <c r="K141" s="110" t="s">
        <v>230</v>
      </c>
      <c r="L141" s="110" t="s">
        <v>440</v>
      </c>
      <c r="M141" s="3" t="s">
        <v>441</v>
      </c>
      <c r="N141" s="3" t="s">
        <v>443</v>
      </c>
      <c r="O141" s="3" t="s">
        <v>442</v>
      </c>
    </row>
    <row r="142" spans="1:35">
      <c r="A142" s="36" t="s">
        <v>557</v>
      </c>
      <c r="B142" s="14">
        <v>1</v>
      </c>
      <c r="C142" s="24">
        <f>AVERAGE(C7,F7,H7)</f>
        <v>0</v>
      </c>
      <c r="D142" s="24">
        <f t="shared" ref="D142:D161" si="43">(C142-$C$180)/$C$181</f>
        <v>-0.72811610763343049</v>
      </c>
      <c r="E142" s="24">
        <v>0</v>
      </c>
      <c r="F142" s="24">
        <v>0</v>
      </c>
      <c r="G142" s="24">
        <v>0</v>
      </c>
      <c r="H142" s="24">
        <v>0</v>
      </c>
      <c r="L142"/>
      <c r="M142"/>
      <c r="N142"/>
    </row>
    <row r="143" spans="1:35">
      <c r="A143" s="36" t="s">
        <v>567</v>
      </c>
      <c r="B143" s="14">
        <v>3</v>
      </c>
      <c r="C143" s="24">
        <f>AVERAGE(C8:C12,F8:F12,H8:H12)</f>
        <v>2.5970455354693041</v>
      </c>
      <c r="D143" s="24">
        <f t="shared" si="43"/>
        <v>2.7437755278184985</v>
      </c>
      <c r="E143" s="24">
        <v>2.5970455354693041</v>
      </c>
      <c r="F143" s="43"/>
      <c r="L143"/>
      <c r="M143" s="24">
        <v>2.5970455354693041</v>
      </c>
      <c r="N143"/>
      <c r="O143" s="24">
        <v>2.5970455354693041</v>
      </c>
    </row>
    <row r="144" spans="1:35">
      <c r="A144" s="36" t="s">
        <v>522</v>
      </c>
      <c r="B144" s="14">
        <v>2</v>
      </c>
      <c r="C144" s="24">
        <f>AVERAGE(C13:C17,F13:F17,H13:H17)</f>
        <v>0.72902880455147334</v>
      </c>
      <c r="D144" s="24">
        <f t="shared" si="43"/>
        <v>0.24649483928952773</v>
      </c>
      <c r="E144" s="24">
        <v>0.72902880455147334</v>
      </c>
      <c r="F144" s="43"/>
      <c r="I144" s="24">
        <v>0.72902880455147334</v>
      </c>
      <c r="L144"/>
      <c r="M144" s="24">
        <v>0.72902880455147334</v>
      </c>
      <c r="N144" s="24">
        <v>0.72902880455147334</v>
      </c>
    </row>
    <row r="145" spans="1:15">
      <c r="A145" s="36" t="s">
        <v>358</v>
      </c>
      <c r="B145" s="14">
        <v>1</v>
      </c>
      <c r="C145" s="24">
        <v>0</v>
      </c>
      <c r="D145" s="24">
        <f t="shared" si="43"/>
        <v>-0.72811610763343049</v>
      </c>
      <c r="E145" s="24">
        <v>0</v>
      </c>
      <c r="F145" s="43"/>
      <c r="G145" s="24">
        <v>0</v>
      </c>
      <c r="H145" s="24">
        <v>0</v>
      </c>
      <c r="L145"/>
      <c r="M145"/>
      <c r="N145"/>
    </row>
    <row r="146" spans="1:15">
      <c r="A146" s="36" t="s">
        <v>363</v>
      </c>
      <c r="B146" s="14">
        <v>2</v>
      </c>
      <c r="C146" s="24">
        <f>AVERAGE(C19:C23,F19:F23,H19:H23)</f>
        <v>0.30219318655111405</v>
      </c>
      <c r="D146" s="24">
        <f t="shared" si="43"/>
        <v>-0.32412550279107727</v>
      </c>
      <c r="E146" s="24">
        <v>0.30219318655111405</v>
      </c>
      <c r="F146" s="43"/>
      <c r="L146"/>
      <c r="M146" s="24">
        <v>0.30219318655111405</v>
      </c>
      <c r="N146" s="24">
        <v>0.30219318655111405</v>
      </c>
    </row>
    <row r="147" spans="1:15">
      <c r="A147" s="36" t="s">
        <v>592</v>
      </c>
      <c r="B147" s="14">
        <v>2</v>
      </c>
      <c r="C147" s="24">
        <f>AVERAGE(C24:C28,F24:F28,H24:H28)</f>
        <v>0.26328583682653772</v>
      </c>
      <c r="D147" s="24">
        <f t="shared" si="43"/>
        <v>-0.37613926235804196</v>
      </c>
      <c r="E147" s="24">
        <v>0.26328583682653772</v>
      </c>
      <c r="F147" s="43"/>
      <c r="L147"/>
      <c r="M147" s="24">
        <v>0.26328583682653772</v>
      </c>
      <c r="N147" s="24">
        <v>0.26328583682653772</v>
      </c>
    </row>
    <row r="148" spans="1:15">
      <c r="A148" s="36" t="s">
        <v>601</v>
      </c>
      <c r="B148" s="14">
        <v>2</v>
      </c>
      <c r="C148" s="24">
        <f>AVERAGE(C29:C33,F29:F33,H29:H33)</f>
        <v>0.2971296596136353</v>
      </c>
      <c r="D148" s="24">
        <f t="shared" si="43"/>
        <v>-0.33089473982601481</v>
      </c>
      <c r="E148" s="24">
        <v>0.2971296596136353</v>
      </c>
      <c r="F148" s="43"/>
      <c r="L148"/>
      <c r="M148" s="24">
        <v>0.2971296596136353</v>
      </c>
      <c r="N148" s="24">
        <v>0.2971296596136353</v>
      </c>
    </row>
    <row r="149" spans="1:15">
      <c r="A149" s="36" t="s">
        <v>444</v>
      </c>
      <c r="B149" s="14">
        <v>1</v>
      </c>
      <c r="C149" s="24">
        <v>0</v>
      </c>
      <c r="D149" s="24">
        <f t="shared" si="43"/>
        <v>-0.72811610763343049</v>
      </c>
      <c r="E149" s="24">
        <v>0</v>
      </c>
      <c r="F149" s="43"/>
      <c r="G149" s="24">
        <v>0</v>
      </c>
      <c r="H149" s="24">
        <v>0</v>
      </c>
      <c r="L149"/>
      <c r="M149"/>
      <c r="N149"/>
    </row>
    <row r="150" spans="1:15">
      <c r="A150" s="36" t="s">
        <v>447</v>
      </c>
      <c r="B150" s="14">
        <v>3</v>
      </c>
      <c r="C150" s="24">
        <f>AVERAGE(C35:C39,F35:F39,H35:H39)</f>
        <v>0.7897509098981198</v>
      </c>
      <c r="D150" s="24">
        <f t="shared" si="43"/>
        <v>0.32767191792013245</v>
      </c>
      <c r="E150" s="24">
        <v>0.7897509098981198</v>
      </c>
      <c r="F150" s="43"/>
      <c r="L150" s="24">
        <v>0.7897509098981198</v>
      </c>
      <c r="M150" s="24">
        <v>0.7897509098981198</v>
      </c>
      <c r="N150" s="24">
        <v>0.7897509098981198</v>
      </c>
      <c r="O150" s="24">
        <v>0.7897509098981198</v>
      </c>
    </row>
    <row r="151" spans="1:15">
      <c r="A151" s="36" t="s">
        <v>261</v>
      </c>
      <c r="B151" s="14">
        <v>3</v>
      </c>
      <c r="C151" s="24">
        <f>AVERAGE(C40:C44,F40:F44,H40:H44)</f>
        <v>2.274118790985999</v>
      </c>
      <c r="D151" s="24">
        <f t="shared" si="43"/>
        <v>2.3120670160797134</v>
      </c>
      <c r="E151" s="24">
        <v>2.274118790985999</v>
      </c>
      <c r="F151" s="43"/>
      <c r="L151" s="24">
        <v>2.274118790985999</v>
      </c>
      <c r="M151"/>
      <c r="N151" s="24">
        <v>2.274118790985999</v>
      </c>
      <c r="O151" s="24">
        <v>2.274118790985999</v>
      </c>
    </row>
    <row r="152" spans="1:15">
      <c r="A152" s="36" t="s">
        <v>463</v>
      </c>
      <c r="B152" s="14">
        <v>3</v>
      </c>
      <c r="C152" s="24">
        <f>AVERAGE(C45:C47,F45:F48,H45:H48)</f>
        <v>3.3884096405884563</v>
      </c>
      <c r="D152" s="24">
        <f t="shared" si="43"/>
        <v>3.8017201728528365</v>
      </c>
      <c r="E152" s="24">
        <v>3.3884096405884563</v>
      </c>
      <c r="F152" s="43"/>
      <c r="L152" s="24">
        <v>3.3884096405884563</v>
      </c>
      <c r="M152"/>
      <c r="N152"/>
      <c r="O152" s="24">
        <v>3.3884096405884563</v>
      </c>
    </row>
    <row r="153" spans="1:15">
      <c r="A153" s="36" t="s">
        <v>412</v>
      </c>
      <c r="B153" s="14">
        <v>3</v>
      </c>
      <c r="C153" s="24">
        <f>AVERAGE(C48:C52,F48:F52,H48:H52)</f>
        <v>0.76322585142032695</v>
      </c>
      <c r="D153" s="24">
        <f t="shared" si="43"/>
        <v>0.29221157369390749</v>
      </c>
      <c r="E153" s="24">
        <v>0.76322585142032695</v>
      </c>
      <c r="F153" s="43"/>
      <c r="L153" s="24">
        <v>0.76322585142032695</v>
      </c>
      <c r="M153" s="24">
        <v>0.76322585142032695</v>
      </c>
      <c r="N153" s="24">
        <v>0.76322585142032695</v>
      </c>
      <c r="O153" s="24">
        <v>0.76322585142032695</v>
      </c>
    </row>
    <row r="154" spans="1:15">
      <c r="A154" s="36" t="s">
        <v>50</v>
      </c>
      <c r="B154" s="14">
        <v>2</v>
      </c>
      <c r="C154" s="24">
        <f>AVERAGE(C53:C57,F53:F57,H53:H57)</f>
        <v>0.54729580558460333</v>
      </c>
      <c r="D154" s="24">
        <f t="shared" si="43"/>
        <v>3.542888551146965E-3</v>
      </c>
      <c r="E154" s="24">
        <v>0.54729580558460333</v>
      </c>
      <c r="F154" s="43"/>
      <c r="I154" s="24">
        <v>0.54729580558460333</v>
      </c>
      <c r="L154"/>
      <c r="M154" s="24">
        <v>0.54729580558460333</v>
      </c>
      <c r="N154" s="24">
        <v>0.54729580558460333</v>
      </c>
    </row>
    <row r="155" spans="1:15">
      <c r="A155" s="36" t="s">
        <v>271</v>
      </c>
      <c r="B155" s="14">
        <v>1</v>
      </c>
      <c r="C155" s="24">
        <v>0</v>
      </c>
      <c r="D155" s="24">
        <f t="shared" si="43"/>
        <v>-0.72811610763343049</v>
      </c>
      <c r="E155" s="24">
        <v>0</v>
      </c>
      <c r="F155" s="43"/>
      <c r="G155" s="24">
        <v>0</v>
      </c>
      <c r="H155" s="24">
        <v>0</v>
      </c>
      <c r="L155"/>
      <c r="M155"/>
      <c r="N155"/>
    </row>
    <row r="156" spans="1:15">
      <c r="A156" s="36" t="s">
        <v>485</v>
      </c>
      <c r="B156" s="14">
        <v>2</v>
      </c>
      <c r="C156" s="24">
        <f>AVERAGE(C59:C62,F59:F62,H59:H62)</f>
        <v>0.42635988148855813</v>
      </c>
      <c r="D156" s="24">
        <f t="shared" si="43"/>
        <v>-0.15813175964435883</v>
      </c>
      <c r="E156" s="24">
        <v>0.42635988148855813</v>
      </c>
      <c r="F156" s="43"/>
      <c r="I156" s="24">
        <v>0.42635988148855813</v>
      </c>
      <c r="L156"/>
      <c r="M156" s="24">
        <v>0.42635988148855813</v>
      </c>
      <c r="N156" s="24">
        <v>0.42635988148855813</v>
      </c>
    </row>
    <row r="157" spans="1:15">
      <c r="A157" s="24" t="s">
        <v>493</v>
      </c>
      <c r="B157" s="14">
        <v>2</v>
      </c>
      <c r="C157" s="24">
        <f>AVERAGE(C63:C67,F63:F67,H63:H67)</f>
        <v>0.68026928366232253</v>
      </c>
      <c r="D157" s="24">
        <f t="shared" si="43"/>
        <v>0.18131008591819539</v>
      </c>
      <c r="E157" s="24">
        <v>0.68026928366232253</v>
      </c>
      <c r="F157" s="43"/>
      <c r="H157" s="24">
        <v>0.68026928366232253</v>
      </c>
      <c r="L157" s="24">
        <v>0.68026928366232253</v>
      </c>
      <c r="M157" s="24">
        <v>0.68026928366232253</v>
      </c>
      <c r="N157" s="24">
        <v>0.68026928366232253</v>
      </c>
      <c r="O157" s="24">
        <v>0.68026928366232253</v>
      </c>
    </row>
    <row r="158" spans="1:15">
      <c r="A158" s="36" t="s">
        <v>333</v>
      </c>
      <c r="B158" s="14">
        <v>1</v>
      </c>
      <c r="C158" s="24">
        <v>0</v>
      </c>
      <c r="D158" s="24">
        <f t="shared" si="43"/>
        <v>-0.72811610763343049</v>
      </c>
      <c r="E158" s="24">
        <v>0</v>
      </c>
      <c r="F158" s="43"/>
      <c r="G158" s="24">
        <v>0</v>
      </c>
      <c r="H158" s="24">
        <v>0</v>
      </c>
      <c r="L158"/>
      <c r="M158"/>
      <c r="N158"/>
    </row>
    <row r="159" spans="1:15">
      <c r="A159" s="36" t="s">
        <v>150</v>
      </c>
      <c r="B159" s="14">
        <v>1</v>
      </c>
      <c r="C159" s="24">
        <v>0</v>
      </c>
      <c r="D159" s="24">
        <f t="shared" si="43"/>
        <v>-0.72811610763343049</v>
      </c>
      <c r="E159" s="24">
        <v>0</v>
      </c>
      <c r="F159" s="43"/>
      <c r="G159" s="24">
        <v>0</v>
      </c>
      <c r="H159" s="24">
        <v>0</v>
      </c>
      <c r="L159"/>
      <c r="M159"/>
      <c r="N159"/>
    </row>
    <row r="160" spans="1:15">
      <c r="A160" s="36" t="s">
        <v>152</v>
      </c>
      <c r="B160" s="14">
        <v>3</v>
      </c>
      <c r="C160" s="24">
        <f>AVERAGE(C70:C74,F70:F74,H70:H74)</f>
        <v>1.3793314449229446</v>
      </c>
      <c r="D160" s="24">
        <f t="shared" si="43"/>
        <v>1.1158597644640178</v>
      </c>
      <c r="E160" s="24">
        <v>1.3793314449229446</v>
      </c>
      <c r="F160" s="43"/>
      <c r="L160" s="24">
        <v>1.3793314449229446</v>
      </c>
      <c r="M160" s="24">
        <v>1.3793314449229446</v>
      </c>
      <c r="N160"/>
      <c r="O160" s="24">
        <v>1.3793314449229446</v>
      </c>
    </row>
    <row r="161" spans="1:15">
      <c r="A161" s="36" t="s">
        <v>619</v>
      </c>
      <c r="B161" s="14">
        <v>2</v>
      </c>
      <c r="C161" s="24">
        <f>AVERAGE(C75,F75,H75)</f>
        <v>0.11333333333333333</v>
      </c>
      <c r="D161" s="24">
        <f t="shared" si="43"/>
        <v>-0.5766050745599266</v>
      </c>
      <c r="E161" s="24">
        <v>0.11333333333333333</v>
      </c>
      <c r="F161" s="43"/>
      <c r="H161" s="24">
        <v>0.11333333333333333</v>
      </c>
      <c r="L161"/>
      <c r="M161"/>
      <c r="N161" s="2"/>
    </row>
    <row r="162" spans="1:15">
      <c r="A162" s="36" t="s">
        <v>620</v>
      </c>
      <c r="B162" s="14">
        <v>2</v>
      </c>
      <c r="C162" s="24" t="s">
        <v>607</v>
      </c>
      <c r="E162" s="24" t="s">
        <v>607</v>
      </c>
      <c r="F162" s="43"/>
      <c r="H162" s="147"/>
      <c r="I162" s="147"/>
      <c r="L162"/>
      <c r="M162"/>
      <c r="N162"/>
    </row>
    <row r="163" spans="1:15">
      <c r="A163" s="36" t="s">
        <v>625</v>
      </c>
      <c r="B163" s="14">
        <v>2</v>
      </c>
      <c r="C163" s="24">
        <f>AVERAGE(C77:C81,F77:F83,H77:H81)</f>
        <v>0.11721090043146773</v>
      </c>
      <c r="D163" s="24">
        <f t="shared" ref="D163:D179" si="44">(C163-$C$180)/$C$181</f>
        <v>-0.57142130223477805</v>
      </c>
      <c r="E163" s="24">
        <v>0.11721090043146773</v>
      </c>
      <c r="F163" s="24"/>
      <c r="G163" s="24">
        <v>0.11721090043146773</v>
      </c>
      <c r="L163"/>
      <c r="M163"/>
      <c r="N163"/>
    </row>
    <row r="164" spans="1:15">
      <c r="A164" s="36" t="s">
        <v>452</v>
      </c>
      <c r="B164" s="14">
        <v>2</v>
      </c>
      <c r="C164" s="24">
        <f>AVERAGE(C78:C82,F84:F90,H78:H82)</f>
        <v>0.34314281025755783</v>
      </c>
      <c r="D164" s="24">
        <f t="shared" si="44"/>
        <v>-0.26938150462871369</v>
      </c>
      <c r="E164" s="24">
        <v>0.34314281025755783</v>
      </c>
      <c r="F164" s="43"/>
      <c r="L164" s="24">
        <v>0.34314281025755783</v>
      </c>
      <c r="M164" s="24">
        <v>0.34314281025755783</v>
      </c>
      <c r="N164"/>
    </row>
    <row r="165" spans="1:15">
      <c r="A165" s="36" t="s">
        <v>584</v>
      </c>
      <c r="B165" s="14">
        <v>2</v>
      </c>
      <c r="C165" s="24">
        <f>AVERAGE(C90:C94,F90:F94,H90:H94)</f>
        <v>0.13428730035442321</v>
      </c>
      <c r="D165" s="24">
        <f t="shared" si="44"/>
        <v>-0.54859251111563134</v>
      </c>
      <c r="E165" s="24">
        <v>0.13428730035442321</v>
      </c>
      <c r="F165" s="43"/>
      <c r="L165" s="24">
        <v>0.13428730035442321</v>
      </c>
      <c r="M165"/>
      <c r="N165"/>
    </row>
    <row r="166" spans="1:15">
      <c r="A166" s="36" t="s">
        <v>476</v>
      </c>
      <c r="B166" s="14">
        <v>1</v>
      </c>
      <c r="C166" s="24">
        <v>0</v>
      </c>
      <c r="D166" s="24">
        <f t="shared" si="44"/>
        <v>-0.72811610763343049</v>
      </c>
      <c r="E166" s="24">
        <v>0</v>
      </c>
      <c r="F166" s="24">
        <v>0</v>
      </c>
      <c r="G166" s="14">
        <v>0</v>
      </c>
      <c r="H166" s="24">
        <v>0</v>
      </c>
      <c r="L166"/>
      <c r="M166"/>
      <c r="N166"/>
    </row>
    <row r="167" spans="1:15">
      <c r="A167" s="36" t="s">
        <v>532</v>
      </c>
      <c r="B167" s="14">
        <v>1</v>
      </c>
      <c r="C167" s="24">
        <v>0</v>
      </c>
      <c r="D167" s="24">
        <f t="shared" si="44"/>
        <v>-0.72811610763343049</v>
      </c>
      <c r="E167" s="24">
        <v>0</v>
      </c>
      <c r="F167" s="43"/>
      <c r="H167" s="24">
        <v>0</v>
      </c>
      <c r="L167"/>
      <c r="M167"/>
      <c r="N167"/>
    </row>
    <row r="168" spans="1:15">
      <c r="A168" s="36" t="s">
        <v>537</v>
      </c>
      <c r="B168" s="14">
        <v>1</v>
      </c>
      <c r="C168" s="24">
        <v>0</v>
      </c>
      <c r="D168" s="24">
        <f t="shared" si="44"/>
        <v>-0.72811610763343049</v>
      </c>
      <c r="E168" s="24">
        <v>0</v>
      </c>
      <c r="F168" s="43"/>
      <c r="H168" s="24">
        <v>0</v>
      </c>
      <c r="J168" s="24">
        <v>0</v>
      </c>
      <c r="L168"/>
      <c r="M168"/>
      <c r="N168"/>
    </row>
    <row r="169" spans="1:15">
      <c r="A169" s="36" t="s">
        <v>232</v>
      </c>
      <c r="B169" s="14">
        <v>1</v>
      </c>
      <c r="C169" s="14">
        <v>0</v>
      </c>
      <c r="D169" s="24">
        <f t="shared" si="44"/>
        <v>-0.72811610763343049</v>
      </c>
      <c r="E169" s="24">
        <v>0</v>
      </c>
      <c r="F169" s="43"/>
      <c r="H169" s="24">
        <v>0</v>
      </c>
      <c r="J169" s="24">
        <v>0</v>
      </c>
      <c r="L169"/>
      <c r="M169"/>
      <c r="N169"/>
    </row>
    <row r="170" spans="1:15">
      <c r="A170" s="36" t="s">
        <v>233</v>
      </c>
      <c r="B170" s="14">
        <v>1</v>
      </c>
      <c r="C170" s="14">
        <v>0</v>
      </c>
      <c r="D170" s="24">
        <f t="shared" si="44"/>
        <v>-0.72811610763343049</v>
      </c>
      <c r="E170" s="24">
        <v>0</v>
      </c>
      <c r="F170" s="43"/>
      <c r="G170" s="24"/>
      <c r="H170" s="24">
        <v>0</v>
      </c>
      <c r="J170" s="24">
        <v>0</v>
      </c>
      <c r="L170"/>
      <c r="M170"/>
      <c r="N170"/>
      <c r="O170" s="14"/>
    </row>
    <row r="171" spans="1:15">
      <c r="A171" s="36" t="s">
        <v>496</v>
      </c>
      <c r="B171" s="14">
        <v>3</v>
      </c>
      <c r="C171" s="24">
        <f>C100</f>
        <v>0.51867512830487439</v>
      </c>
      <c r="D171" s="24">
        <f t="shared" si="44"/>
        <v>-3.4719008936339148E-2</v>
      </c>
      <c r="E171" s="24">
        <v>0.51867512830487439</v>
      </c>
      <c r="F171" s="43"/>
      <c r="L171"/>
      <c r="M171" s="24">
        <v>0.51867512830487439</v>
      </c>
      <c r="N171" s="24">
        <v>0.51867512830487439</v>
      </c>
    </row>
    <row r="172" spans="1:15">
      <c r="A172" s="36" t="s">
        <v>503</v>
      </c>
      <c r="B172" s="14">
        <v>3</v>
      </c>
      <c r="C172" s="24">
        <f>AVERAGE(C101:C105,F101:F105,H101:H105)</f>
        <v>0.68978667327745469</v>
      </c>
      <c r="D172" s="24">
        <f t="shared" si="44"/>
        <v>0.19403352297188695</v>
      </c>
      <c r="E172" s="24">
        <v>0.68978667327745469</v>
      </c>
      <c r="F172" s="43"/>
      <c r="L172"/>
      <c r="M172" s="24">
        <v>0.68978667327745469</v>
      </c>
      <c r="N172" s="24">
        <v>0.68978667327745469</v>
      </c>
    </row>
    <row r="173" spans="1:15">
      <c r="A173" s="36" t="s">
        <v>346</v>
      </c>
      <c r="B173" s="14">
        <v>3</v>
      </c>
      <c r="C173" s="24">
        <f>AVERAGE(C106:C110,F106:F110,H106:H110)</f>
        <v>0.65792845843341285</v>
      </c>
      <c r="D173" s="24">
        <f t="shared" si="44"/>
        <v>0.15144348435807742</v>
      </c>
      <c r="E173" s="24">
        <v>0.65792845843341285</v>
      </c>
      <c r="F173" s="43"/>
      <c r="H173" s="24">
        <v>0.65792845843341285</v>
      </c>
      <c r="L173"/>
      <c r="M173"/>
      <c r="N173" s="24">
        <v>0.65792845843341285</v>
      </c>
    </row>
    <row r="174" spans="1:15">
      <c r="A174" s="36" t="s">
        <v>348</v>
      </c>
      <c r="B174" s="14">
        <v>3</v>
      </c>
      <c r="C174" s="24">
        <f>AVERAGE(C111:C114,F111:F114,H111:H114)</f>
        <v>0.62306830529604484</v>
      </c>
      <c r="D174" s="24">
        <f t="shared" si="44"/>
        <v>0.10484026834387293</v>
      </c>
      <c r="E174" s="24">
        <v>0.62306830529604484</v>
      </c>
      <c r="F174" s="43"/>
      <c r="H174" s="24">
        <v>0.62306830529604484</v>
      </c>
      <c r="L174"/>
      <c r="M174"/>
      <c r="N174" s="24">
        <v>0.62306830529604484</v>
      </c>
    </row>
    <row r="175" spans="1:15">
      <c r="A175" s="2" t="s">
        <v>223</v>
      </c>
      <c r="B175" s="14">
        <v>2</v>
      </c>
      <c r="C175" s="24">
        <f>AVERAGE(F115:F119)</f>
        <v>0.79391153634580891</v>
      </c>
      <c r="D175" s="24">
        <f t="shared" si="44"/>
        <v>0.33323410154944705</v>
      </c>
      <c r="E175" s="24">
        <v>0.79391153634580891</v>
      </c>
      <c r="F175" s="43"/>
      <c r="H175" s="24">
        <v>0.79391153634580891</v>
      </c>
      <c r="J175" s="24">
        <v>0.79391153634580891</v>
      </c>
      <c r="L175"/>
      <c r="M175" s="24">
        <v>0.79391153634580891</v>
      </c>
      <c r="N175" s="24">
        <v>0.79391153634580891</v>
      </c>
      <c r="O175" s="24">
        <v>0.79391153634580891</v>
      </c>
    </row>
    <row r="176" spans="1:15">
      <c r="A176" s="2" t="s">
        <v>224</v>
      </c>
      <c r="B176" s="14">
        <v>2</v>
      </c>
      <c r="C176" s="24">
        <f>AVERAGE(F120:F124)</f>
        <v>0.90827046246291654</v>
      </c>
      <c r="D176" s="24">
        <f t="shared" si="44"/>
        <v>0.48611621070103067</v>
      </c>
      <c r="E176" s="24">
        <v>0.90827046246291654</v>
      </c>
      <c r="F176" s="43"/>
      <c r="G176" s="24">
        <v>0.90827046246291654</v>
      </c>
      <c r="H176" s="24">
        <v>0.90827046246291654</v>
      </c>
      <c r="J176" s="24">
        <v>0.90827046246291654</v>
      </c>
      <c r="L176"/>
      <c r="M176"/>
      <c r="N176"/>
      <c r="O176" s="24">
        <v>0.90827046246291654</v>
      </c>
    </row>
    <row r="177" spans="1:30">
      <c r="A177" s="2" t="s">
        <v>225</v>
      </c>
      <c r="B177" s="14">
        <v>2</v>
      </c>
      <c r="C177" s="24">
        <f>AVERAGE(F125:F129)</f>
        <v>0.43298662246131892</v>
      </c>
      <c r="D177" s="24">
        <f t="shared" si="44"/>
        <v>-0.14927272107941617</v>
      </c>
      <c r="E177" s="24">
        <v>0.43298662246131892</v>
      </c>
      <c r="F177" s="43"/>
      <c r="G177" s="24">
        <v>0.43298662246131892</v>
      </c>
      <c r="I177" s="24">
        <v>0.43298662246131892</v>
      </c>
      <c r="J177" s="24">
        <v>0.43298662246131892</v>
      </c>
      <c r="L177"/>
      <c r="M177"/>
      <c r="N177"/>
    </row>
    <row r="178" spans="1:30">
      <c r="A178" s="2" t="s">
        <v>227</v>
      </c>
      <c r="B178" s="14">
        <v>2</v>
      </c>
      <c r="C178" s="24">
        <f>AVERAGE(F130:F134)</f>
        <v>0.23368600432805309</v>
      </c>
      <c r="D178" s="24">
        <f t="shared" si="44"/>
        <v>-0.41571015530493677</v>
      </c>
      <c r="E178" s="24">
        <v>0.23368600432805309</v>
      </c>
      <c r="F178" s="43"/>
      <c r="G178" s="24">
        <v>0.23368600432805309</v>
      </c>
      <c r="H178" s="24">
        <v>0.23368600432805309</v>
      </c>
      <c r="I178" s="24">
        <v>0.23368600432805309</v>
      </c>
      <c r="J178" s="24">
        <v>0.23368600432805309</v>
      </c>
      <c r="L178"/>
      <c r="M178"/>
      <c r="N178"/>
    </row>
    <row r="179" spans="1:30">
      <c r="A179" s="2" t="s">
        <v>226</v>
      </c>
      <c r="B179" s="14">
        <v>2</v>
      </c>
      <c r="C179" s="24">
        <f>AVERAGE(F135:F139)</f>
        <v>0.14815699091802753</v>
      </c>
      <c r="D179" s="24">
        <f t="shared" si="44"/>
        <v>-0.53005064806532387</v>
      </c>
      <c r="E179" s="24">
        <v>0.14815699091802753</v>
      </c>
      <c r="F179" s="43"/>
      <c r="I179" s="24">
        <v>0.14815699091802753</v>
      </c>
      <c r="L179"/>
      <c r="M179" s="24">
        <v>0.14815699091802753</v>
      </c>
      <c r="N179"/>
    </row>
    <row r="180" spans="1:30">
      <c r="A180" s="36"/>
      <c r="B180" s="14" t="s">
        <v>114</v>
      </c>
      <c r="C180" s="120">
        <f>AVERAGE(C142:C179)</f>
        <v>0.5446456529126511</v>
      </c>
      <c r="E180" s="24" t="s">
        <v>122</v>
      </c>
      <c r="F180">
        <f>AVERAGE(F142:F179)</f>
        <v>0</v>
      </c>
      <c r="G180">
        <f>AVERAGE(G142:G179)</f>
        <v>0.15383218088034145</v>
      </c>
      <c r="H180">
        <f>AVERAGE(H142:H179)</f>
        <v>0.22280374354788293</v>
      </c>
      <c r="I180">
        <f>AVERAGE(I142:I179)</f>
        <v>0.41958568488867232</v>
      </c>
      <c r="J180">
        <f>AVERAGE(J142:J179)</f>
        <v>0.33840780365687106</v>
      </c>
      <c r="L180">
        <f>AVERAGE(L142:L179)</f>
        <v>1.2190670040112688</v>
      </c>
      <c r="M180">
        <f>AVERAGE(M142:M179)</f>
        <v>0.70428683369329148</v>
      </c>
      <c r="N180">
        <f>AVERAGE(N142:N179)</f>
        <v>0.69040187414935228</v>
      </c>
      <c r="O180">
        <f>AVERAGE(O142:O179)</f>
        <v>1.5082592728617998</v>
      </c>
      <c r="Y180" s="2" t="s">
        <v>74</v>
      </c>
      <c r="Z180" s="43" t="s">
        <v>125</v>
      </c>
      <c r="AA180" t="s">
        <v>97</v>
      </c>
      <c r="AB180" t="s">
        <v>75</v>
      </c>
      <c r="AC180" t="s">
        <v>76</v>
      </c>
      <c r="AD180" t="s">
        <v>77</v>
      </c>
    </row>
    <row r="181" spans="1:30">
      <c r="A181" s="36"/>
      <c r="B181" s="14" t="s">
        <v>115</v>
      </c>
      <c r="C181" s="121">
        <f>STDEV(C142:C180)</f>
        <v>0.74802033247539768</v>
      </c>
      <c r="E181" s="24" t="s">
        <v>123</v>
      </c>
      <c r="F181">
        <f>STDEV(F143:F180)</f>
        <v>0</v>
      </c>
      <c r="G181">
        <f>STDEV(G143:G180)</f>
        <v>0.28189657853440803</v>
      </c>
      <c r="H181">
        <f>STDEV(H143:H180)</f>
        <v>0.33082855922320964</v>
      </c>
      <c r="I181">
        <f>STDEV(I143:I180)</f>
        <v>0.19171272833998554</v>
      </c>
      <c r="J181">
        <f>STDEV(J143:J180)</f>
        <v>0.35771066387390382</v>
      </c>
      <c r="L181" s="2">
        <f>STDEV(L143:L180)</f>
        <v>1.0290324998677836</v>
      </c>
      <c r="M181" s="43">
        <f>STDEV(M143:M180)</f>
        <v>0.56769354229904367</v>
      </c>
      <c r="N181" s="43">
        <f>STDEV(N143:N180)</f>
        <v>0.45816410672939245</v>
      </c>
      <c r="O181">
        <f>STDEV(O143:O180)</f>
        <v>0.93990306045188843</v>
      </c>
      <c r="Y181" s="2" t="s">
        <v>69</v>
      </c>
      <c r="Z181" s="43">
        <v>-0.97692338703330239</v>
      </c>
      <c r="AA181" s="24">
        <v>0</v>
      </c>
      <c r="AB181">
        <v>6</v>
      </c>
      <c r="AC181">
        <v>35</v>
      </c>
      <c r="AD181">
        <v>10</v>
      </c>
    </row>
    <row r="182" spans="1:30">
      <c r="E182" s="24" t="s">
        <v>141</v>
      </c>
      <c r="F182">
        <f>F181/SQRT(F183)</f>
        <v>0</v>
      </c>
      <c r="G182">
        <f t="shared" ref="G182:O182" si="45">G181/SQRT(G183)</f>
        <v>8.4995016425780501E-2</v>
      </c>
      <c r="H182">
        <f t="shared" si="45"/>
        <v>7.7977039212302299E-2</v>
      </c>
      <c r="I182">
        <f t="shared" si="45"/>
        <v>7.8266393604962084E-2</v>
      </c>
      <c r="J182">
        <f t="shared" si="45"/>
        <v>0.13520192256088087</v>
      </c>
      <c r="K182" t="e">
        <f t="shared" si="45"/>
        <v>#DIV/0!</v>
      </c>
      <c r="L182">
        <f t="shared" si="45"/>
        <v>0.36381792935892737</v>
      </c>
      <c r="M182">
        <f t="shared" si="45"/>
        <v>0.14192338557476092</v>
      </c>
      <c r="N182">
        <f t="shared" si="45"/>
        <v>0.11829746367952897</v>
      </c>
      <c r="O182">
        <f t="shared" si="45"/>
        <v>0.31330102015062949</v>
      </c>
      <c r="Y182" s="2" t="s">
        <v>69</v>
      </c>
      <c r="Z182" s="43">
        <v>-0.750273370004927</v>
      </c>
      <c r="AA182" s="43">
        <v>0</v>
      </c>
      <c r="AB182">
        <v>2</v>
      </c>
      <c r="AC182">
        <v>63</v>
      </c>
      <c r="AD182">
        <v>26</v>
      </c>
    </row>
    <row r="183" spans="1:30">
      <c r="E183" s="14" t="s">
        <v>128</v>
      </c>
      <c r="F183">
        <f>COUNT(F142:F179)</f>
        <v>2</v>
      </c>
      <c r="G183">
        <f t="shared" ref="G183:O183" si="46">COUNT(G142:G179)</f>
        <v>11</v>
      </c>
      <c r="H183">
        <f t="shared" si="46"/>
        <v>18</v>
      </c>
      <c r="I183">
        <f t="shared" si="46"/>
        <v>6</v>
      </c>
      <c r="J183">
        <f t="shared" si="46"/>
        <v>7</v>
      </c>
      <c r="K183">
        <f t="shared" si="46"/>
        <v>0</v>
      </c>
      <c r="L183">
        <f t="shared" si="46"/>
        <v>8</v>
      </c>
      <c r="M183">
        <f t="shared" si="46"/>
        <v>16</v>
      </c>
      <c r="N183">
        <f t="shared" si="46"/>
        <v>15</v>
      </c>
      <c r="O183">
        <f t="shared" si="46"/>
        <v>9</v>
      </c>
      <c r="Y183" s="2" t="s">
        <v>68</v>
      </c>
      <c r="Z183" s="43">
        <v>-0.97692338703330239</v>
      </c>
      <c r="AA183" s="43">
        <v>0</v>
      </c>
      <c r="AB183">
        <v>6</v>
      </c>
      <c r="AC183">
        <v>35</v>
      </c>
      <c r="AD183">
        <v>4</v>
      </c>
    </row>
    <row r="184" spans="1:30">
      <c r="A184" s="121" t="s">
        <v>59</v>
      </c>
      <c r="F184" s="96" t="s">
        <v>478</v>
      </c>
      <c r="G184" s="110" t="s">
        <v>560</v>
      </c>
      <c r="H184" s="110" t="s">
        <v>558</v>
      </c>
      <c r="I184" s="110" t="s">
        <v>475</v>
      </c>
      <c r="J184" s="110" t="s">
        <v>190</v>
      </c>
      <c r="K184" s="110" t="s">
        <v>230</v>
      </c>
      <c r="L184" s="110" t="s">
        <v>440</v>
      </c>
      <c r="M184" s="3" t="s">
        <v>441</v>
      </c>
      <c r="N184" s="3" t="s">
        <v>443</v>
      </c>
      <c r="O184" s="3" t="s">
        <v>442</v>
      </c>
      <c r="Y184" s="2" t="s">
        <v>68</v>
      </c>
      <c r="Z184" s="43">
        <v>-0.69532791133138094</v>
      </c>
      <c r="AA184" s="43">
        <v>0</v>
      </c>
      <c r="AB184">
        <v>2</v>
      </c>
      <c r="AC184">
        <v>17</v>
      </c>
      <c r="AD184">
        <v>2</v>
      </c>
    </row>
    <row r="185" spans="1:30">
      <c r="A185" s="24" t="s">
        <v>142</v>
      </c>
      <c r="B185" s="14" t="s">
        <v>545</v>
      </c>
      <c r="C185" s="24" t="s">
        <v>116</v>
      </c>
      <c r="Y185" s="2" t="s">
        <v>68</v>
      </c>
      <c r="Z185" s="43">
        <v>-0.97005520469910955</v>
      </c>
      <c r="AA185" s="43">
        <v>0</v>
      </c>
      <c r="AB185" s="43">
        <v>6</v>
      </c>
      <c r="AC185">
        <v>37</v>
      </c>
      <c r="AD185">
        <v>3</v>
      </c>
    </row>
    <row r="186" spans="1:30">
      <c r="A186" s="24" t="s">
        <v>557</v>
      </c>
      <c r="B186" s="14">
        <v>1</v>
      </c>
      <c r="C186" s="24">
        <v>0</v>
      </c>
      <c r="F186" s="96"/>
      <c r="G186" s="110"/>
      <c r="H186" s="110"/>
      <c r="I186" s="96" t="s">
        <v>478</v>
      </c>
      <c r="J186">
        <v>1</v>
      </c>
      <c r="N186" s="24"/>
      <c r="O186" s="24"/>
      <c r="Q186" s="24"/>
      <c r="Y186" s="2" t="s">
        <v>68</v>
      </c>
      <c r="Z186" s="43">
        <v>-0.97005520469910955</v>
      </c>
      <c r="AA186" s="43">
        <v>0</v>
      </c>
      <c r="AB186" s="43">
        <v>5</v>
      </c>
      <c r="AC186">
        <v>61</v>
      </c>
      <c r="AD186">
        <v>10</v>
      </c>
    </row>
    <row r="187" spans="1:30">
      <c r="A187" s="36" t="s">
        <v>358</v>
      </c>
      <c r="B187" s="14">
        <v>1</v>
      </c>
      <c r="C187" s="24">
        <v>0</v>
      </c>
      <c r="F187" s="43"/>
      <c r="G187" s="24"/>
      <c r="H187" s="24"/>
      <c r="I187" s="110" t="s">
        <v>560</v>
      </c>
      <c r="J187">
        <v>2</v>
      </c>
      <c r="N187"/>
      <c r="Y187" s="2" t="s">
        <v>68</v>
      </c>
      <c r="Z187" s="43">
        <v>-0.97692338703330239</v>
      </c>
      <c r="AA187" s="43">
        <v>0</v>
      </c>
      <c r="AB187" s="43">
        <v>6</v>
      </c>
      <c r="AC187">
        <v>19</v>
      </c>
      <c r="AD187">
        <v>6</v>
      </c>
    </row>
    <row r="188" spans="1:30">
      <c r="A188" s="24" t="s">
        <v>444</v>
      </c>
      <c r="B188" s="14">
        <v>1</v>
      </c>
      <c r="C188" s="24">
        <v>0</v>
      </c>
      <c r="F188" s="43"/>
      <c r="I188" s="110" t="s">
        <v>558</v>
      </c>
      <c r="J188">
        <v>3</v>
      </c>
      <c r="N188"/>
      <c r="W188" s="96" t="s">
        <v>478</v>
      </c>
      <c r="X188">
        <v>1</v>
      </c>
      <c r="Y188" s="2" t="s">
        <v>68</v>
      </c>
      <c r="Z188" s="43">
        <v>-0.97692338703330239</v>
      </c>
      <c r="AA188" s="43">
        <v>0</v>
      </c>
      <c r="AB188" s="43">
        <v>6</v>
      </c>
      <c r="AC188">
        <v>34</v>
      </c>
      <c r="AD188">
        <v>4</v>
      </c>
    </row>
    <row r="189" spans="1:30">
      <c r="A189" s="24" t="s">
        <v>271</v>
      </c>
      <c r="B189" s="14">
        <v>1</v>
      </c>
      <c r="C189" s="24">
        <v>0</v>
      </c>
      <c r="F189" s="43"/>
      <c r="I189" s="110" t="s">
        <v>475</v>
      </c>
      <c r="J189">
        <v>4</v>
      </c>
      <c r="N189" s="24"/>
      <c r="O189" s="24"/>
      <c r="Q189" s="24"/>
      <c r="W189" s="110" t="s">
        <v>560</v>
      </c>
      <c r="X189">
        <v>2</v>
      </c>
      <c r="Y189" s="2" t="s">
        <v>68</v>
      </c>
      <c r="Z189" s="43">
        <v>-0.49409016893952051</v>
      </c>
      <c r="AA189" s="24">
        <v>0.11721090043146773</v>
      </c>
      <c r="AB189" s="43">
        <v>2</v>
      </c>
      <c r="AC189">
        <v>63</v>
      </c>
      <c r="AD189">
        <v>37</v>
      </c>
    </row>
    <row r="190" spans="1:30">
      <c r="A190" s="24" t="s">
        <v>333</v>
      </c>
      <c r="B190" s="14">
        <v>1</v>
      </c>
      <c r="C190" s="24">
        <v>0</v>
      </c>
      <c r="F190" s="43"/>
      <c r="G190" s="24"/>
      <c r="H190" s="24"/>
      <c r="I190" s="110" t="s">
        <v>190</v>
      </c>
      <c r="J190">
        <v>5</v>
      </c>
      <c r="N190"/>
      <c r="W190" s="110" t="s">
        <v>558</v>
      </c>
      <c r="X190">
        <v>3</v>
      </c>
      <c r="Y190" s="2" t="s">
        <v>68</v>
      </c>
      <c r="Z190" s="43">
        <v>-0.750273370004927</v>
      </c>
      <c r="AA190" s="146">
        <v>0</v>
      </c>
      <c r="AB190" s="43">
        <v>11</v>
      </c>
      <c r="AC190">
        <v>36</v>
      </c>
      <c r="AD190">
        <v>2</v>
      </c>
    </row>
    <row r="191" spans="1:30">
      <c r="A191" s="24" t="s">
        <v>150</v>
      </c>
      <c r="B191" s="14">
        <v>1</v>
      </c>
      <c r="C191" s="24">
        <v>0</v>
      </c>
      <c r="F191" s="43"/>
      <c r="I191" s="110" t="s">
        <v>440</v>
      </c>
      <c r="J191">
        <v>6</v>
      </c>
      <c r="N191"/>
      <c r="W191" s="110" t="s">
        <v>475</v>
      </c>
      <c r="X191">
        <v>4</v>
      </c>
      <c r="Y191" s="2" t="s">
        <v>68</v>
      </c>
      <c r="Z191" s="43">
        <v>0.2593494331214739</v>
      </c>
      <c r="AA191" s="24">
        <v>0.90827046246291654</v>
      </c>
      <c r="AB191" s="43">
        <v>11</v>
      </c>
      <c r="AC191">
        <v>41</v>
      </c>
      <c r="AD191">
        <v>9</v>
      </c>
    </row>
    <row r="192" spans="1:30">
      <c r="A192" s="24" t="s">
        <v>476</v>
      </c>
      <c r="B192" s="14">
        <v>1</v>
      </c>
      <c r="C192" s="24">
        <v>0</v>
      </c>
      <c r="F192" s="43"/>
      <c r="N192"/>
      <c r="W192" s="110" t="s">
        <v>190</v>
      </c>
      <c r="X192">
        <v>5</v>
      </c>
      <c r="Y192" s="2" t="s">
        <v>68</v>
      </c>
      <c r="Z192" s="43">
        <v>-4.971877191722044E-2</v>
      </c>
      <c r="AA192" s="24">
        <v>0.43298662246131892</v>
      </c>
      <c r="AB192">
        <v>10</v>
      </c>
      <c r="AC192">
        <v>34</v>
      </c>
      <c r="AD192">
        <v>2</v>
      </c>
    </row>
    <row r="193" spans="1:30">
      <c r="A193" s="24" t="s">
        <v>532</v>
      </c>
      <c r="B193" s="14">
        <v>1</v>
      </c>
      <c r="C193" s="24">
        <v>0</v>
      </c>
      <c r="F193" s="43"/>
      <c r="N193" s="24"/>
      <c r="O193" s="24"/>
      <c r="Q193" s="24"/>
      <c r="W193" s="110" t="s">
        <v>440</v>
      </c>
      <c r="X193">
        <v>6</v>
      </c>
      <c r="Y193" s="2" t="s">
        <v>68</v>
      </c>
      <c r="Z193" s="43">
        <v>-0.83955974034943848</v>
      </c>
      <c r="AA193" s="24">
        <v>0.23368600432805309</v>
      </c>
      <c r="AB193">
        <v>11</v>
      </c>
      <c r="AC193">
        <v>33</v>
      </c>
      <c r="AD193">
        <v>4</v>
      </c>
    </row>
    <row r="194" spans="1:30">
      <c r="A194" s="24" t="s">
        <v>537</v>
      </c>
      <c r="B194" s="14">
        <v>1</v>
      </c>
      <c r="C194" s="24">
        <v>0</v>
      </c>
      <c r="F194" s="43"/>
      <c r="G194" s="24"/>
      <c r="H194" s="24"/>
      <c r="N194"/>
      <c r="Y194" s="2" t="s">
        <v>70</v>
      </c>
      <c r="Z194" s="43">
        <v>-0.97692338703330239</v>
      </c>
      <c r="AA194" s="43">
        <v>0</v>
      </c>
      <c r="AB194">
        <v>6</v>
      </c>
      <c r="AC194">
        <v>35</v>
      </c>
      <c r="AD194">
        <v>20</v>
      </c>
    </row>
    <row r="195" spans="1:30">
      <c r="A195" s="24" t="s">
        <v>232</v>
      </c>
      <c r="B195" s="14">
        <v>1</v>
      </c>
      <c r="C195" s="24">
        <v>0</v>
      </c>
      <c r="F195" s="43"/>
      <c r="N195"/>
      <c r="Y195" s="2" t="s">
        <v>70</v>
      </c>
      <c r="Z195" s="43">
        <v>-0.69532791133138094</v>
      </c>
      <c r="AA195" s="43">
        <v>0</v>
      </c>
      <c r="AB195">
        <v>2</v>
      </c>
      <c r="AC195">
        <v>17</v>
      </c>
      <c r="AD195">
        <v>15</v>
      </c>
    </row>
    <row r="196" spans="1:30">
      <c r="A196" s="24" t="s">
        <v>233</v>
      </c>
      <c r="B196" s="14">
        <v>1</v>
      </c>
      <c r="C196" s="24">
        <v>0</v>
      </c>
      <c r="F196" s="43"/>
      <c r="N196"/>
      <c r="Y196" s="2" t="s">
        <v>70</v>
      </c>
      <c r="Z196" s="43">
        <v>-0.97005520469910955</v>
      </c>
      <c r="AA196" s="43">
        <v>0</v>
      </c>
      <c r="AB196">
        <v>6</v>
      </c>
      <c r="AC196">
        <v>37</v>
      </c>
      <c r="AD196">
        <v>8</v>
      </c>
    </row>
    <row r="197" spans="1:30">
      <c r="A197" s="24" t="s">
        <v>522</v>
      </c>
      <c r="B197" s="14">
        <v>2</v>
      </c>
      <c r="C197" s="24">
        <v>0.72902880455147334</v>
      </c>
      <c r="F197" s="43"/>
      <c r="N197"/>
      <c r="Y197" s="2" t="s">
        <v>70</v>
      </c>
      <c r="Z197" s="43">
        <v>-0.97005520469910955</v>
      </c>
      <c r="AA197" s="43">
        <v>0</v>
      </c>
      <c r="AB197">
        <v>5</v>
      </c>
      <c r="AC197">
        <v>61</v>
      </c>
      <c r="AD197">
        <v>4</v>
      </c>
    </row>
    <row r="198" spans="1:30">
      <c r="A198" s="36" t="s">
        <v>363</v>
      </c>
      <c r="B198" s="14">
        <v>2</v>
      </c>
      <c r="C198" s="24">
        <v>0.30219318655111405</v>
      </c>
      <c r="F198" s="43"/>
      <c r="N198"/>
      <c r="Y198" s="2" t="s">
        <v>70</v>
      </c>
      <c r="Z198" s="43">
        <v>-0.49615062363977874</v>
      </c>
      <c r="AA198" s="24">
        <v>0.68026928366232253</v>
      </c>
      <c r="AB198" s="43">
        <v>20</v>
      </c>
      <c r="AC198">
        <v>54</v>
      </c>
      <c r="AD198">
        <v>2</v>
      </c>
    </row>
    <row r="199" spans="1:30">
      <c r="A199" s="24" t="s">
        <v>592</v>
      </c>
      <c r="B199" s="14">
        <v>2</v>
      </c>
      <c r="C199" s="24">
        <v>0.26328583682653772</v>
      </c>
      <c r="F199" s="43"/>
      <c r="I199" s="24"/>
      <c r="N199" s="24"/>
      <c r="O199" s="24"/>
      <c r="Q199" s="24"/>
      <c r="Y199" s="2" t="s">
        <v>70</v>
      </c>
      <c r="Z199" s="43">
        <v>-0.97692338703330239</v>
      </c>
      <c r="AA199" s="24">
        <v>0</v>
      </c>
      <c r="AB199" s="43">
        <v>6</v>
      </c>
      <c r="AC199">
        <v>19</v>
      </c>
      <c r="AD199">
        <v>4</v>
      </c>
    </row>
    <row r="200" spans="1:30">
      <c r="A200" s="24" t="s">
        <v>601</v>
      </c>
      <c r="B200" s="14">
        <v>2</v>
      </c>
      <c r="C200" s="24">
        <v>0.2971296596136353</v>
      </c>
      <c r="F200" s="43"/>
      <c r="G200" s="24"/>
      <c r="H200" s="24"/>
      <c r="N200"/>
      <c r="Y200" s="2" t="s">
        <v>70</v>
      </c>
      <c r="Z200" s="43">
        <v>-0.97692338703330239</v>
      </c>
      <c r="AA200" s="24">
        <v>0</v>
      </c>
      <c r="AB200">
        <v>6</v>
      </c>
      <c r="AC200">
        <v>34</v>
      </c>
      <c r="AD200">
        <v>17</v>
      </c>
    </row>
    <row r="201" spans="1:30">
      <c r="A201" s="24" t="s">
        <v>50</v>
      </c>
      <c r="B201" s="14">
        <v>2</v>
      </c>
      <c r="C201" s="24">
        <v>0.54729580558460333</v>
      </c>
      <c r="F201" s="43"/>
      <c r="I201" s="24"/>
      <c r="N201"/>
      <c r="Y201" s="2" t="s">
        <v>70</v>
      </c>
      <c r="Z201" s="43">
        <v>0.50660399715242888</v>
      </c>
      <c r="AA201" s="24">
        <v>0.11333333333333333</v>
      </c>
      <c r="AB201">
        <v>8</v>
      </c>
      <c r="AC201">
        <v>38</v>
      </c>
      <c r="AD201">
        <v>12</v>
      </c>
    </row>
    <row r="202" spans="1:30">
      <c r="A202" s="24" t="s">
        <v>485</v>
      </c>
      <c r="B202" s="14">
        <v>2</v>
      </c>
      <c r="C202" s="24">
        <v>0.42635988148855813</v>
      </c>
      <c r="F202" s="43"/>
      <c r="N202" s="24"/>
      <c r="Q202" s="24"/>
      <c r="Y202" s="2" t="s">
        <v>70</v>
      </c>
      <c r="Z202" s="43">
        <v>-0.8017847375113758</v>
      </c>
      <c r="AA202" s="43"/>
      <c r="AB202">
        <v>9</v>
      </c>
      <c r="AC202">
        <v>39</v>
      </c>
      <c r="AD202">
        <v>18</v>
      </c>
    </row>
    <row r="203" spans="1:30">
      <c r="A203" s="36" t="s">
        <v>493</v>
      </c>
      <c r="B203" s="14">
        <v>2</v>
      </c>
      <c r="C203" s="24">
        <v>0.68026928366232253</v>
      </c>
      <c r="F203" s="43"/>
      <c r="N203" s="24"/>
      <c r="Q203" s="24"/>
      <c r="Y203" s="2" t="s">
        <v>70</v>
      </c>
      <c r="Z203" s="43">
        <v>-0.49409016893952051</v>
      </c>
      <c r="AA203" s="146">
        <v>0</v>
      </c>
      <c r="AB203">
        <v>5</v>
      </c>
      <c r="AC203">
        <v>21</v>
      </c>
      <c r="AD203">
        <v>14</v>
      </c>
    </row>
    <row r="204" spans="1:30">
      <c r="A204" s="24" t="s">
        <v>619</v>
      </c>
      <c r="B204" s="14">
        <v>2</v>
      </c>
      <c r="C204" s="24">
        <v>0.11333333333333333</v>
      </c>
      <c r="F204" s="43"/>
      <c r="N204"/>
      <c r="Y204" s="2" t="s">
        <v>70</v>
      </c>
      <c r="Z204" s="43">
        <v>-0.30384151828236877</v>
      </c>
      <c r="AA204" s="146">
        <v>0</v>
      </c>
      <c r="AB204">
        <v>3</v>
      </c>
      <c r="AC204">
        <v>15</v>
      </c>
      <c r="AD204">
        <v>13</v>
      </c>
    </row>
    <row r="205" spans="1:30">
      <c r="A205" s="36" t="s">
        <v>620</v>
      </c>
      <c r="B205" s="14">
        <v>2</v>
      </c>
      <c r="C205" s="24" t="s">
        <v>607</v>
      </c>
      <c r="F205" s="43"/>
      <c r="N205"/>
      <c r="Y205" s="2" t="s">
        <v>70</v>
      </c>
      <c r="Z205" s="43">
        <v>-0.65755290849331893</v>
      </c>
      <c r="AA205" s="146">
        <v>0</v>
      </c>
      <c r="AB205" s="43">
        <v>3</v>
      </c>
      <c r="AC205">
        <v>29</v>
      </c>
      <c r="AD205">
        <v>25</v>
      </c>
    </row>
    <row r="206" spans="1:30">
      <c r="A206" s="36" t="s">
        <v>625</v>
      </c>
      <c r="B206" s="14">
        <v>2</v>
      </c>
      <c r="C206" s="24">
        <v>0.11721090043146773</v>
      </c>
      <c r="F206" s="43"/>
      <c r="N206"/>
      <c r="Y206" s="2" t="s">
        <v>70</v>
      </c>
      <c r="Z206" s="43">
        <v>-0.85329610501782538</v>
      </c>
      <c r="AA206" s="24">
        <v>0</v>
      </c>
      <c r="AB206" s="43">
        <v>3</v>
      </c>
      <c r="AC206">
        <v>23</v>
      </c>
      <c r="AD206">
        <v>15</v>
      </c>
    </row>
    <row r="207" spans="1:30">
      <c r="A207" s="24" t="s">
        <v>452</v>
      </c>
      <c r="B207" s="14">
        <v>2</v>
      </c>
      <c r="C207" s="24">
        <v>0.34314281025755783</v>
      </c>
      <c r="F207" s="43"/>
      <c r="Q207" s="24"/>
      <c r="Y207" s="2" t="s">
        <v>70</v>
      </c>
      <c r="Z207" s="43">
        <v>-0.8532961050178246</v>
      </c>
      <c r="AA207" s="146">
        <v>0</v>
      </c>
      <c r="AB207" s="43">
        <v>11</v>
      </c>
      <c r="AC207">
        <v>36</v>
      </c>
      <c r="AD207">
        <v>9</v>
      </c>
    </row>
    <row r="208" spans="1:30">
      <c r="A208" s="36" t="s">
        <v>584</v>
      </c>
      <c r="B208" s="14">
        <v>2</v>
      </c>
      <c r="C208" s="24">
        <v>0.13428730035442321</v>
      </c>
      <c r="F208" s="24"/>
      <c r="G208" s="24"/>
      <c r="Y208" s="2" t="s">
        <v>70</v>
      </c>
      <c r="Z208" s="43">
        <v>-0.97692338703330239</v>
      </c>
      <c r="AA208" s="24">
        <v>0.65792845843341285</v>
      </c>
      <c r="AB208" s="43">
        <v>13</v>
      </c>
      <c r="AC208">
        <v>36</v>
      </c>
      <c r="AD208">
        <v>2</v>
      </c>
    </row>
    <row r="209" spans="1:30">
      <c r="A209" s="36" t="s">
        <v>223</v>
      </c>
      <c r="B209" s="14">
        <v>2</v>
      </c>
      <c r="C209" s="24">
        <v>0.79391153634580891</v>
      </c>
      <c r="F209" s="43"/>
      <c r="Y209" s="2" t="s">
        <v>70</v>
      </c>
      <c r="Z209" s="43">
        <v>-0.97692338703330239</v>
      </c>
      <c r="AA209" s="24">
        <v>0.62306830529604484</v>
      </c>
      <c r="AB209" s="43">
        <v>12</v>
      </c>
      <c r="AC209">
        <v>51</v>
      </c>
      <c r="AD209">
        <v>3</v>
      </c>
    </row>
    <row r="210" spans="1:30">
      <c r="A210" s="24" t="s">
        <v>224</v>
      </c>
      <c r="B210" s="14">
        <v>2</v>
      </c>
      <c r="C210" s="24">
        <v>0.90827046246291654</v>
      </c>
      <c r="F210" s="43"/>
      <c r="O210" s="24"/>
      <c r="Y210" s="2" t="s">
        <v>70</v>
      </c>
      <c r="Z210" s="43">
        <v>-0.35878697695591472</v>
      </c>
      <c r="AA210" s="24">
        <v>0.79391153634580891</v>
      </c>
      <c r="AB210" s="43">
        <v>15</v>
      </c>
      <c r="AC210">
        <v>79</v>
      </c>
      <c r="AD210">
        <v>2</v>
      </c>
    </row>
    <row r="211" spans="1:30">
      <c r="A211" s="24" t="s">
        <v>225</v>
      </c>
      <c r="B211" s="14">
        <v>2</v>
      </c>
      <c r="C211" s="24">
        <v>0.43298662246131892</v>
      </c>
      <c r="F211" s="43"/>
      <c r="N211"/>
      <c r="O211" s="24"/>
      <c r="Y211" s="2" t="s">
        <v>70</v>
      </c>
      <c r="Z211" s="43">
        <v>0.2593494331214739</v>
      </c>
      <c r="AA211" s="24">
        <v>0.90827046246291654</v>
      </c>
      <c r="AB211" s="43">
        <v>11</v>
      </c>
      <c r="AC211">
        <v>41</v>
      </c>
      <c r="AD211">
        <v>2</v>
      </c>
    </row>
    <row r="212" spans="1:30">
      <c r="A212" s="24" t="s">
        <v>227</v>
      </c>
      <c r="B212" s="14">
        <v>2</v>
      </c>
      <c r="C212" s="24">
        <v>0.23368600432805309</v>
      </c>
      <c r="F212" s="43"/>
      <c r="N212"/>
      <c r="O212" s="24"/>
      <c r="Y212" s="2" t="s">
        <v>70</v>
      </c>
      <c r="Z212" s="43">
        <v>-0.83955974034943848</v>
      </c>
      <c r="AA212" s="24">
        <v>0.23368600432805309</v>
      </c>
      <c r="AB212" s="43">
        <v>11</v>
      </c>
      <c r="AC212">
        <v>33</v>
      </c>
      <c r="AD212">
        <v>2</v>
      </c>
    </row>
    <row r="213" spans="1:30">
      <c r="A213" s="24" t="s">
        <v>226</v>
      </c>
      <c r="B213" s="14">
        <v>2</v>
      </c>
      <c r="C213" s="24">
        <v>0.14815699091802753</v>
      </c>
      <c r="F213" s="43"/>
      <c r="N213"/>
      <c r="O213" s="24"/>
      <c r="Y213" s="2" t="s">
        <v>72</v>
      </c>
      <c r="Z213" s="43">
        <v>1.090399495558851</v>
      </c>
      <c r="AA213" s="24">
        <v>0.72902880455147334</v>
      </c>
      <c r="AB213">
        <v>12</v>
      </c>
      <c r="AC213">
        <v>62</v>
      </c>
      <c r="AD213">
        <v>5</v>
      </c>
    </row>
    <row r="214" spans="1:30">
      <c r="A214" s="24" t="s">
        <v>567</v>
      </c>
      <c r="B214" s="14">
        <v>3</v>
      </c>
      <c r="C214" s="24">
        <v>2.5970455354693041</v>
      </c>
      <c r="F214" s="43"/>
      <c r="N214" s="24"/>
      <c r="O214" s="24"/>
      <c r="Q214" s="24"/>
      <c r="Y214" s="2" t="s">
        <v>72</v>
      </c>
      <c r="Z214" s="43">
        <v>1.083531313224658</v>
      </c>
      <c r="AA214" s="24">
        <v>0.54729580558460333</v>
      </c>
      <c r="AB214">
        <v>16</v>
      </c>
      <c r="AC214">
        <v>59</v>
      </c>
      <c r="AD214">
        <v>3</v>
      </c>
    </row>
    <row r="215" spans="1:30">
      <c r="A215" s="24" t="s">
        <v>447</v>
      </c>
      <c r="B215" s="14">
        <v>3</v>
      </c>
      <c r="C215" s="24">
        <v>0.7897509098981198</v>
      </c>
      <c r="F215" s="43"/>
      <c r="N215"/>
      <c r="Y215" s="2" t="s">
        <v>72</v>
      </c>
      <c r="Z215" s="43">
        <v>-8.4059683588186274E-2</v>
      </c>
      <c r="AA215" s="24">
        <v>0.42635988148855813</v>
      </c>
      <c r="AB215">
        <v>20</v>
      </c>
      <c r="AC215">
        <v>71</v>
      </c>
      <c r="AD215">
        <v>2</v>
      </c>
    </row>
    <row r="216" spans="1:30">
      <c r="A216" s="24" t="s">
        <v>261</v>
      </c>
      <c r="B216" s="14">
        <v>3</v>
      </c>
      <c r="C216" s="24">
        <v>2.274118790985999</v>
      </c>
      <c r="F216" s="43"/>
      <c r="N216"/>
      <c r="Y216" s="2" t="s">
        <v>72</v>
      </c>
      <c r="Z216" s="43">
        <v>-0.8017847375113758</v>
      </c>
      <c r="AA216" s="43"/>
      <c r="AB216" s="43">
        <v>9</v>
      </c>
      <c r="AC216">
        <v>39</v>
      </c>
      <c r="AD216">
        <v>4</v>
      </c>
    </row>
    <row r="217" spans="1:30">
      <c r="A217" s="24" t="s">
        <v>463</v>
      </c>
      <c r="B217" s="14">
        <v>3</v>
      </c>
      <c r="C217" s="24">
        <v>3.3884096405884563</v>
      </c>
      <c r="F217" s="43"/>
      <c r="N217"/>
      <c r="Y217" s="2" t="s">
        <v>72</v>
      </c>
      <c r="Z217" s="43">
        <v>-4.971877191722044E-2</v>
      </c>
      <c r="AA217" s="24">
        <v>0.43298662246131892</v>
      </c>
      <c r="AB217">
        <v>10</v>
      </c>
      <c r="AC217">
        <v>34</v>
      </c>
      <c r="AD217">
        <v>7</v>
      </c>
    </row>
    <row r="218" spans="1:30">
      <c r="A218" s="24" t="s">
        <v>412</v>
      </c>
      <c r="B218" s="14">
        <v>3</v>
      </c>
      <c r="C218" s="24">
        <v>0.76322585142032695</v>
      </c>
      <c r="F218" s="43"/>
      <c r="N218"/>
      <c r="Y218" s="2" t="s">
        <v>72</v>
      </c>
      <c r="Z218" s="43">
        <v>-0.83955974034943848</v>
      </c>
      <c r="AA218" s="24">
        <v>0.23368600432805309</v>
      </c>
      <c r="AB218">
        <v>11</v>
      </c>
      <c r="AC218">
        <v>33</v>
      </c>
      <c r="AD218">
        <v>2</v>
      </c>
    </row>
    <row r="219" spans="1:30">
      <c r="A219" s="24" t="s">
        <v>152</v>
      </c>
      <c r="B219" s="14">
        <v>3</v>
      </c>
      <c r="C219" s="24">
        <v>1.3793314449229446</v>
      </c>
      <c r="F219" s="43"/>
      <c r="N219"/>
      <c r="Y219" s="2" t="s">
        <v>72</v>
      </c>
      <c r="Z219" s="43">
        <v>-0.35878697695591466</v>
      </c>
      <c r="AA219" s="24">
        <v>0.14815699091802753</v>
      </c>
      <c r="AB219">
        <v>17</v>
      </c>
      <c r="AC219">
        <v>104</v>
      </c>
    </row>
    <row r="220" spans="1:30">
      <c r="A220" s="24" t="s">
        <v>496</v>
      </c>
      <c r="B220" s="14">
        <v>3</v>
      </c>
      <c r="C220" s="24">
        <v>0.51867512830487439</v>
      </c>
      <c r="F220" s="43"/>
      <c r="N220"/>
      <c r="Q220" s="24"/>
      <c r="Y220" s="2" t="s">
        <v>71</v>
      </c>
      <c r="Z220">
        <v>-0.49409016893952051</v>
      </c>
      <c r="AA220" s="24">
        <v>0</v>
      </c>
      <c r="AB220">
        <v>3</v>
      </c>
      <c r="AC220">
        <v>29</v>
      </c>
      <c r="AD220">
        <v>2</v>
      </c>
    </row>
    <row r="221" spans="1:30">
      <c r="A221" s="24" t="s">
        <v>503</v>
      </c>
      <c r="B221" s="14">
        <v>3</v>
      </c>
      <c r="C221" s="24">
        <v>0.68978667327745469</v>
      </c>
      <c r="F221" s="43"/>
      <c r="Q221" s="24"/>
      <c r="Y221" s="2" t="s">
        <v>71</v>
      </c>
      <c r="Z221">
        <v>-0.97692338703330239</v>
      </c>
      <c r="AA221" s="24">
        <v>0</v>
      </c>
      <c r="AB221">
        <v>3</v>
      </c>
      <c r="AC221">
        <v>23</v>
      </c>
      <c r="AD221">
        <v>2</v>
      </c>
    </row>
    <row r="222" spans="1:30">
      <c r="A222" s="24" t="s">
        <v>346</v>
      </c>
      <c r="B222" s="14">
        <v>3</v>
      </c>
      <c r="C222" s="24">
        <v>0.65792845843341285</v>
      </c>
      <c r="F222" s="43"/>
      <c r="Q222" s="24"/>
      <c r="Y222" s="2" t="s">
        <v>71</v>
      </c>
      <c r="Z222">
        <v>-0.97692338703330239</v>
      </c>
      <c r="AA222" s="24">
        <v>0</v>
      </c>
      <c r="AB222">
        <v>11</v>
      </c>
      <c r="AC222">
        <v>36</v>
      </c>
      <c r="AD222">
        <v>6</v>
      </c>
    </row>
    <row r="223" spans="1:30">
      <c r="A223" s="36" t="s">
        <v>348</v>
      </c>
      <c r="B223" s="14">
        <v>3</v>
      </c>
      <c r="C223" s="24">
        <v>0.62306830529604484</v>
      </c>
      <c r="F223" s="43"/>
      <c r="Y223" s="2" t="s">
        <v>71</v>
      </c>
      <c r="Z223">
        <v>-0.35878697695591472</v>
      </c>
      <c r="AA223" s="24">
        <v>0.79391153634580891</v>
      </c>
      <c r="AB223">
        <v>15</v>
      </c>
      <c r="AC223">
        <v>79</v>
      </c>
      <c r="AD223">
        <v>6</v>
      </c>
    </row>
    <row r="224" spans="1:30">
      <c r="B224"/>
      <c r="F224" s="43"/>
      <c r="Y224" s="2" t="s">
        <v>71</v>
      </c>
      <c r="Z224">
        <v>0.2593494331214739</v>
      </c>
      <c r="AA224" s="24">
        <v>0.90827046246291654</v>
      </c>
      <c r="AB224">
        <v>11</v>
      </c>
      <c r="AC224">
        <v>41</v>
      </c>
      <c r="AD224">
        <v>6</v>
      </c>
    </row>
    <row r="225" spans="1:30">
      <c r="A225" t="s">
        <v>545</v>
      </c>
      <c r="B225" t="s">
        <v>100</v>
      </c>
      <c r="C225" s="141" t="s">
        <v>60</v>
      </c>
      <c r="D225" s="77" t="s">
        <v>57</v>
      </c>
      <c r="E225" s="77" t="s">
        <v>480</v>
      </c>
      <c r="F225" s="77" t="s">
        <v>481</v>
      </c>
      <c r="G225" s="136" t="s">
        <v>61</v>
      </c>
      <c r="H225" t="s">
        <v>57</v>
      </c>
      <c r="I225" s="24" t="s">
        <v>480</v>
      </c>
      <c r="J225" t="s">
        <v>481</v>
      </c>
      <c r="Y225" s="2" t="s">
        <v>71</v>
      </c>
      <c r="Z225">
        <v>-4.971877191722044E-2</v>
      </c>
      <c r="AA225" s="24">
        <v>0.43298662246131892</v>
      </c>
      <c r="AB225">
        <v>10</v>
      </c>
      <c r="AC225">
        <v>34</v>
      </c>
      <c r="AD225">
        <v>7</v>
      </c>
    </row>
    <row r="226" spans="1:30">
      <c r="A226" t="s">
        <v>556</v>
      </c>
      <c r="B226" s="45"/>
      <c r="C226" s="142">
        <f>AVERAGE(C186:C196)</f>
        <v>0</v>
      </c>
      <c r="D226" s="142">
        <f>STDEV(C186:C196)</f>
        <v>0</v>
      </c>
      <c r="E226" s="142">
        <f>D226/SQRT(F226)</f>
        <v>0</v>
      </c>
      <c r="F226" s="77">
        <f>COUNT(C186:C196)</f>
        <v>11</v>
      </c>
      <c r="G226" s="77">
        <v>0</v>
      </c>
      <c r="H226">
        <v>0</v>
      </c>
      <c r="I226" s="24">
        <v>0</v>
      </c>
      <c r="J226">
        <v>11</v>
      </c>
      <c r="Y226" s="2" t="s">
        <v>71</v>
      </c>
      <c r="Z226">
        <v>-0.83955974034943848</v>
      </c>
      <c r="AA226" s="24">
        <v>0.23368600432805309</v>
      </c>
      <c r="AB226">
        <v>11</v>
      </c>
      <c r="AC226">
        <v>33</v>
      </c>
      <c r="AD226">
        <v>7</v>
      </c>
    </row>
    <row r="227" spans="1:30">
      <c r="A227" t="s">
        <v>521</v>
      </c>
      <c r="B227" s="45"/>
      <c r="C227" s="45">
        <f>AVERAGE(C197:C213)</f>
        <v>0.404409276198197</v>
      </c>
      <c r="D227" s="45">
        <f>STDEV(C197:C213)</f>
        <v>0.25682573267097897</v>
      </c>
      <c r="E227" s="45">
        <f>D227/SQRT(F227)</f>
        <v>6.4206433167744742E-2</v>
      </c>
      <c r="F227" s="24">
        <f>COUNT(C197:C213)</f>
        <v>16</v>
      </c>
      <c r="G227">
        <v>0.41216397847103337</v>
      </c>
      <c r="H227">
        <v>0.35313404417737887</v>
      </c>
      <c r="I227" s="24">
        <v>3.9984556819664917E-2</v>
      </c>
      <c r="J227">
        <v>78</v>
      </c>
      <c r="Y227" s="2" t="s">
        <v>73</v>
      </c>
      <c r="Z227" s="43">
        <v>1.7016677233020463</v>
      </c>
      <c r="AA227" s="24">
        <v>0.7897509098981198</v>
      </c>
      <c r="AB227">
        <v>18</v>
      </c>
      <c r="AC227">
        <v>63</v>
      </c>
      <c r="AD227">
        <v>4</v>
      </c>
    </row>
    <row r="228" spans="1:30">
      <c r="A228" t="s">
        <v>566</v>
      </c>
      <c r="B228" s="45"/>
      <c r="C228" s="45">
        <f>AVERAGE(C214:C223)</f>
        <v>1.3681340738596937</v>
      </c>
      <c r="D228" s="45">
        <f>STDEV(C214:C223)</f>
        <v>1.019496727063514</v>
      </c>
      <c r="E228" s="45">
        <f>D228/SQRT(F228)</f>
        <v>0.32239317246077298</v>
      </c>
      <c r="F228" s="24">
        <f>COUNT(C214:C223)</f>
        <v>10</v>
      </c>
      <c r="G228">
        <v>1.3705143161230755</v>
      </c>
      <c r="H228">
        <v>1.4999052357297449</v>
      </c>
      <c r="I228" s="24">
        <v>0.2287334040831745</v>
      </c>
      <c r="J228">
        <v>43</v>
      </c>
      <c r="N228"/>
      <c r="Y228" s="2" t="s">
        <v>73</v>
      </c>
      <c r="Z228" s="43">
        <v>0.87748584319886147</v>
      </c>
      <c r="AA228" s="24">
        <v>2.274118790985999</v>
      </c>
      <c r="AB228">
        <v>16</v>
      </c>
      <c r="AC228">
        <v>46</v>
      </c>
      <c r="AD228">
        <v>2</v>
      </c>
    </row>
    <row r="229" spans="1:30">
      <c r="C229" s="121"/>
      <c r="G229" s="120"/>
      <c r="N229"/>
      <c r="Y229" s="2" t="s">
        <v>73</v>
      </c>
      <c r="Z229" s="43">
        <v>8.7644874766643552E-2</v>
      </c>
      <c r="AA229" s="24">
        <v>3.3884096405884563</v>
      </c>
      <c r="AB229">
        <v>17</v>
      </c>
      <c r="AC229">
        <v>45</v>
      </c>
      <c r="AD229">
        <v>2</v>
      </c>
    </row>
    <row r="230" spans="1:30">
      <c r="A230"/>
      <c r="N230"/>
      <c r="Y230" s="2" t="s">
        <v>73</v>
      </c>
      <c r="Z230" s="43">
        <v>1.2552358715794876</v>
      </c>
      <c r="AA230" s="24">
        <v>0.76322585142032695</v>
      </c>
      <c r="AB230">
        <v>26</v>
      </c>
      <c r="AC230">
        <v>78</v>
      </c>
      <c r="AD230">
        <v>4</v>
      </c>
    </row>
    <row r="231" spans="1:30">
      <c r="A231"/>
      <c r="F231" s="24"/>
      <c r="N231"/>
      <c r="Y231" s="2" t="s">
        <v>73</v>
      </c>
      <c r="Z231">
        <v>-0.49615062363977874</v>
      </c>
      <c r="AA231" s="24">
        <v>0.68026928366232253</v>
      </c>
      <c r="AB231">
        <v>20</v>
      </c>
      <c r="AC231">
        <v>54</v>
      </c>
      <c r="AD231">
        <v>2</v>
      </c>
    </row>
    <row r="232" spans="1:30">
      <c r="A232"/>
      <c r="F232" s="24"/>
      <c r="N232"/>
      <c r="Y232" s="2" t="s">
        <v>73</v>
      </c>
      <c r="Z232" s="43">
        <v>0.56841763816016766</v>
      </c>
      <c r="AA232" s="24">
        <v>1.3793314449229446</v>
      </c>
      <c r="AB232">
        <v>14</v>
      </c>
      <c r="AC232">
        <v>40</v>
      </c>
      <c r="AD232">
        <v>8</v>
      </c>
    </row>
    <row r="233" spans="1:30">
      <c r="A233"/>
      <c r="F233" s="24"/>
      <c r="N233"/>
      <c r="Y233" s="2" t="s">
        <v>73</v>
      </c>
      <c r="Z233" s="43">
        <v>5.3303963095677448E-2</v>
      </c>
      <c r="AA233" s="24">
        <v>0.34314281025755783</v>
      </c>
      <c r="AB233">
        <v>11</v>
      </c>
      <c r="AC233">
        <v>100</v>
      </c>
      <c r="AD233">
        <v>10</v>
      </c>
    </row>
    <row r="234" spans="1:30">
      <c r="N234"/>
      <c r="Y234" s="2" t="s">
        <v>73</v>
      </c>
      <c r="Z234" s="43">
        <v>0.76072674351757763</v>
      </c>
      <c r="AA234" s="24">
        <v>0.13428730035442321</v>
      </c>
      <c r="AB234">
        <v>13</v>
      </c>
      <c r="AC234">
        <v>26</v>
      </c>
      <c r="AD234">
        <v>4</v>
      </c>
    </row>
    <row r="235" spans="1:30">
      <c r="N235"/>
    </row>
    <row r="236" spans="1:30">
      <c r="N236"/>
    </row>
    <row r="237" spans="1:30">
      <c r="N237"/>
    </row>
    <row r="238" spans="1:30">
      <c r="N238"/>
    </row>
    <row r="239" spans="1:30">
      <c r="N239"/>
    </row>
    <row r="240" spans="1:30">
      <c r="M240"/>
      <c r="N240"/>
    </row>
    <row r="241" spans="13:14">
      <c r="M241"/>
      <c r="N241"/>
    </row>
    <row r="242" spans="13:14">
      <c r="M242"/>
      <c r="N242"/>
    </row>
    <row r="243" spans="13:14">
      <c r="M243"/>
      <c r="N243"/>
    </row>
    <row r="251" spans="13:14">
      <c r="M251"/>
    </row>
    <row r="252" spans="13:14">
      <c r="M252"/>
    </row>
    <row r="255" spans="13:14">
      <c r="N255"/>
    </row>
  </sheetData>
  <phoneticPr fontId="3" type="noConversion"/>
  <pageMargins left="0.75" right="0.75" top="1" bottom="1" header="0.5" footer="0.5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0"/>
  <sheetViews>
    <sheetView topLeftCell="C25" workbookViewId="0">
      <selection activeCell="D43" sqref="D43"/>
    </sheetView>
  </sheetViews>
  <sheetFormatPr baseColWidth="10" defaultColWidth="8.83203125" defaultRowHeight="12" x14ac:dyDescent="0"/>
  <cols>
    <col min="1" max="1" width="15.5" customWidth="1"/>
    <col min="2" max="2" width="8" customWidth="1"/>
    <col min="3" max="3" width="8.83203125" customWidth="1"/>
    <col min="4" max="4" width="9.5" customWidth="1"/>
    <col min="5" max="5" width="10.33203125" customWidth="1"/>
    <col min="6" max="6" width="12.5" bestFit="1" customWidth="1"/>
    <col min="7" max="7" width="11" customWidth="1"/>
    <col min="8" max="8" width="15.5" customWidth="1"/>
    <col min="9" max="9" width="10.6640625" customWidth="1"/>
    <col min="10" max="10" width="10.5" customWidth="1"/>
    <col min="11" max="11" width="10.6640625" customWidth="1"/>
    <col min="12" max="12" width="14.1640625" bestFit="1" customWidth="1"/>
    <col min="13" max="13" width="12.5" bestFit="1" customWidth="1"/>
    <col min="14" max="15" width="8.83203125" customWidth="1"/>
    <col min="16" max="16" width="12" customWidth="1"/>
    <col min="17" max="17" width="7.6640625" customWidth="1"/>
    <col min="18" max="18" width="9.5" customWidth="1"/>
    <col min="19" max="19" width="3.83203125" customWidth="1"/>
    <col min="20" max="20" width="8.83203125" customWidth="1"/>
    <col min="21" max="21" width="9.5" customWidth="1"/>
    <col min="22" max="22" width="11" customWidth="1"/>
    <col min="23" max="29" width="8.83203125" customWidth="1"/>
    <col min="30" max="30" width="15.5" bestFit="1" customWidth="1"/>
    <col min="31" max="31" width="5.33203125" customWidth="1"/>
    <col min="32" max="32" width="5.1640625" customWidth="1"/>
    <col min="33" max="33" width="5" customWidth="1"/>
    <col min="34" max="34" width="5.5" customWidth="1"/>
  </cols>
  <sheetData>
    <row r="1" spans="1:39">
      <c r="A1" s="111" t="s">
        <v>110</v>
      </c>
      <c r="B1" s="114" t="s">
        <v>609</v>
      </c>
      <c r="C1" s="114" t="s">
        <v>108</v>
      </c>
      <c r="D1" s="114" t="s">
        <v>95</v>
      </c>
      <c r="E1" s="114" t="s">
        <v>98</v>
      </c>
      <c r="F1" s="114" t="s">
        <v>99</v>
      </c>
      <c r="G1" s="63"/>
      <c r="H1" s="133" t="s">
        <v>110</v>
      </c>
      <c r="I1" s="133" t="s">
        <v>609</v>
      </c>
      <c r="J1" s="133" t="s">
        <v>108</v>
      </c>
      <c r="K1" s="133" t="s">
        <v>95</v>
      </c>
      <c r="L1" s="133" t="s">
        <v>98</v>
      </c>
      <c r="M1" s="226" t="s">
        <v>99</v>
      </c>
      <c r="O1" s="125"/>
      <c r="P1" s="2" t="s">
        <v>137</v>
      </c>
      <c r="AD1" s="115"/>
      <c r="AE1" s="116"/>
      <c r="AF1" s="116"/>
      <c r="AG1" s="116"/>
      <c r="AH1" s="116"/>
      <c r="AI1" s="115"/>
      <c r="AJ1" s="116"/>
      <c r="AK1" s="116"/>
      <c r="AL1" s="116"/>
      <c r="AM1" s="116"/>
    </row>
    <row r="2" spans="1:39">
      <c r="A2" s="114" t="s">
        <v>103</v>
      </c>
      <c r="B2" s="116">
        <f>PEARSON(B27:B33,G27:G33)</f>
        <v>-0.63004911373695793</v>
      </c>
      <c r="C2" s="116">
        <f>PEARSON(C27:C33,G27:G33)</f>
        <v>-0.59774333833348181</v>
      </c>
      <c r="D2" s="116">
        <f>PEARSON(D27:D33,G27:G33)</f>
        <v>-0.67126830727393139</v>
      </c>
      <c r="E2" s="116">
        <f>PEARSON(E27:E33,G27:G33)</f>
        <v>-0.36022106224245348</v>
      </c>
      <c r="F2" s="116">
        <f>PEARSON(F27:F33,G27:G33)</f>
        <v>0.3961712622858154</v>
      </c>
      <c r="G2" s="116"/>
      <c r="H2" s="133" t="s">
        <v>105</v>
      </c>
      <c r="I2" s="192">
        <v>0.7696248989586616</v>
      </c>
      <c r="J2" s="201">
        <v>0.86333680056061213</v>
      </c>
      <c r="K2" s="193">
        <v>0.74537056103600385</v>
      </c>
      <c r="L2" s="209">
        <v>0.43230170105499571</v>
      </c>
      <c r="M2" s="212">
        <v>-0.35807512440283923</v>
      </c>
      <c r="O2" s="127"/>
      <c r="P2" s="2" t="s">
        <v>132</v>
      </c>
      <c r="AD2" s="115"/>
      <c r="AE2" s="116"/>
      <c r="AF2" s="116"/>
      <c r="AG2" s="116"/>
      <c r="AH2" s="116"/>
      <c r="AI2" s="115"/>
      <c r="AJ2" s="116"/>
      <c r="AK2" s="116"/>
      <c r="AL2" s="116"/>
      <c r="AM2" s="116"/>
    </row>
    <row r="3" spans="1:39">
      <c r="A3" s="114" t="s">
        <v>104</v>
      </c>
      <c r="B3" s="116">
        <f>PEARSON(B27:B33,I27:I33)</f>
        <v>-0.84103674087097058</v>
      </c>
      <c r="C3" s="116">
        <f>PEARSON(C27:C33,I27:I33)</f>
        <v>-0.78410318209256047</v>
      </c>
      <c r="D3" s="116">
        <f>PEARSON(D27:D33,I27:I33)</f>
        <v>-0.89755921919878157</v>
      </c>
      <c r="E3" s="116">
        <f>PEARSON(E27:E33,I27:I33)</f>
        <v>-0.39209718128539667</v>
      </c>
      <c r="F3" s="116">
        <f>PEARSON(F27:F33,I27:I33)</f>
        <v>0.84677280579936898</v>
      </c>
      <c r="G3" s="116"/>
      <c r="H3" s="194" t="s">
        <v>238</v>
      </c>
      <c r="I3" s="184">
        <v>-9.1339150247245607E-2</v>
      </c>
      <c r="J3" s="202">
        <v>-2.7330017539410879E-2</v>
      </c>
      <c r="K3" s="62">
        <v>-0.25680859077176604</v>
      </c>
      <c r="L3" s="70">
        <v>0.30932519679799131</v>
      </c>
      <c r="M3" s="209">
        <v>0.57216770310325193</v>
      </c>
      <c r="O3" s="126"/>
      <c r="P3" s="2" t="s">
        <v>131</v>
      </c>
      <c r="AD3" s="112"/>
      <c r="AE3" s="112"/>
      <c r="AF3" s="112"/>
      <c r="AG3" s="112"/>
      <c r="AH3" s="112"/>
      <c r="AI3" s="112"/>
      <c r="AJ3" s="112"/>
      <c r="AK3" s="112"/>
      <c r="AL3" s="112"/>
      <c r="AM3" s="112"/>
    </row>
    <row r="4" spans="1:39">
      <c r="A4" s="114" t="s">
        <v>105</v>
      </c>
      <c r="B4" s="116">
        <f>PEARSON(B27:B33,K27:K33)</f>
        <v>0.7696248989586606</v>
      </c>
      <c r="C4" s="116">
        <f>PEARSON(C27:C33,K27:K33)</f>
        <v>0.86333680056060758</v>
      </c>
      <c r="D4" s="116">
        <f>PEARSON(D27:D33,K27:K33)</f>
        <v>0.74537056103599431</v>
      </c>
      <c r="E4" s="116">
        <f>PEARSON(E27:E33,K27:K33)</f>
        <v>0.43230170105499205</v>
      </c>
      <c r="F4" s="116">
        <f>PEARSON(F27:F33,K27:K33)</f>
        <v>-0.35807512440283923</v>
      </c>
      <c r="G4" s="116"/>
      <c r="H4" s="133" t="s">
        <v>106</v>
      </c>
      <c r="I4" s="195">
        <v>0.47078102685892115</v>
      </c>
      <c r="J4" s="203">
        <v>0.37206663718841049</v>
      </c>
      <c r="K4" s="196">
        <v>0.5189662094901708</v>
      </c>
      <c r="L4" s="210">
        <v>0.20300250619148419</v>
      </c>
      <c r="M4" s="227">
        <v>-0.57396999571193019</v>
      </c>
      <c r="O4" s="60"/>
      <c r="P4" s="2" t="s">
        <v>130</v>
      </c>
      <c r="AD4" s="112"/>
      <c r="AE4" s="112"/>
      <c r="AF4" s="112"/>
      <c r="AG4" s="112"/>
      <c r="AH4" s="112"/>
      <c r="AI4" s="112"/>
      <c r="AJ4" s="112"/>
      <c r="AK4" s="112"/>
      <c r="AL4" s="112"/>
      <c r="AM4" s="112"/>
    </row>
    <row r="5" spans="1:39">
      <c r="A5" s="114" t="s">
        <v>106</v>
      </c>
      <c r="B5" s="116">
        <f>PEARSON(B27:B33,L27:L33)</f>
        <v>0.47078102685891393</v>
      </c>
      <c r="C5" s="116">
        <f>PEARSON(C27:C33,L27:L33)</f>
        <v>0.37206663718840688</v>
      </c>
      <c r="D5" s="116">
        <f>PEARSON(D27:D33,L27:L33)</f>
        <v>0.51896620949016414</v>
      </c>
      <c r="E5" s="116">
        <f>PEARSON(E27:E33,L27:L33)</f>
        <v>0.20300250619148369</v>
      </c>
      <c r="F5" s="116">
        <f>PEARSON(F27:F33,L27:L33)</f>
        <v>-0.57396999571193019</v>
      </c>
      <c r="G5" s="116"/>
      <c r="H5" s="194" t="s">
        <v>88</v>
      </c>
      <c r="I5" s="186">
        <v>0.71279911612670066</v>
      </c>
      <c r="J5" s="204">
        <v>0.73527512221146563</v>
      </c>
      <c r="K5" s="185">
        <v>0.65582908985673027</v>
      </c>
      <c r="L5" s="211">
        <v>0.33729093832146712</v>
      </c>
      <c r="M5" s="228">
        <v>-0.61502878903681368</v>
      </c>
      <c r="O5" s="128"/>
      <c r="P5" s="2" t="s">
        <v>129</v>
      </c>
      <c r="AD5" s="112"/>
      <c r="AE5" s="112"/>
      <c r="AF5" s="112"/>
      <c r="AG5" s="112"/>
      <c r="AH5" s="112"/>
      <c r="AI5" s="112"/>
      <c r="AJ5" s="112"/>
      <c r="AK5" s="112"/>
      <c r="AL5" s="112"/>
      <c r="AM5" s="112"/>
    </row>
    <row r="6" spans="1:39">
      <c r="A6" s="114" t="s">
        <v>238</v>
      </c>
      <c r="B6" s="116">
        <f>PEARSON(B27:B33,H27:H33)</f>
        <v>-9.1339150247248355E-2</v>
      </c>
      <c r="C6" s="116">
        <f>PEARSON(C27:C33,H27:H33)</f>
        <v>-2.7330017539412301E-2</v>
      </c>
      <c r="D6" s="116">
        <f>PEARSON(D27:D33,H27:H33)</f>
        <v>-0.25680859077176832</v>
      </c>
      <c r="E6" s="116">
        <f>PEARSON(E27:E33,H27:H33)</f>
        <v>0.30932519679799075</v>
      </c>
      <c r="F6" s="116">
        <f>PEARSON(F27:F33,H27:H33)</f>
        <v>0.57216770310325193</v>
      </c>
      <c r="G6" s="116"/>
      <c r="H6" s="133" t="s">
        <v>104</v>
      </c>
      <c r="I6" s="197">
        <v>-0.84103674087097458</v>
      </c>
      <c r="J6" s="205">
        <v>-0.78410318209256591</v>
      </c>
      <c r="K6" s="198">
        <v>-0.89755921919878934</v>
      </c>
      <c r="L6" s="212">
        <v>-0.39209718128540261</v>
      </c>
      <c r="M6" s="201">
        <v>0.84677280579936898</v>
      </c>
      <c r="O6" s="129"/>
      <c r="P6" s="2" t="s">
        <v>133</v>
      </c>
      <c r="AD6" s="111"/>
      <c r="AE6" s="115"/>
      <c r="AF6" s="115"/>
      <c r="AG6" s="115"/>
      <c r="AH6" s="115"/>
      <c r="AI6" s="111"/>
      <c r="AJ6" s="115"/>
      <c r="AK6" s="115"/>
      <c r="AL6" s="115"/>
      <c r="AM6" s="115"/>
    </row>
    <row r="7" spans="1:39">
      <c r="A7" s="114" t="s">
        <v>88</v>
      </c>
      <c r="B7" s="116">
        <f>PEARSON(B27:B33,J27:J33)</f>
        <v>0.71279911612670177</v>
      </c>
      <c r="C7" s="116">
        <f>PEARSON(C27:C33,J27:J33)</f>
        <v>0.7352751222114674</v>
      </c>
      <c r="D7" s="116">
        <f>PEARSON(D27:D33,J27:J33)</f>
        <v>0.65582908985673227</v>
      </c>
      <c r="E7" s="116">
        <f>PEARSON(E27:E33,J27:J33)</f>
        <v>0.33729093832146528</v>
      </c>
      <c r="F7" s="116">
        <f>PEARSON(F27:F33,J27:J33)</f>
        <v>-0.61502878903681368</v>
      </c>
      <c r="G7" s="116"/>
      <c r="H7" s="194" t="s">
        <v>91</v>
      </c>
      <c r="I7" s="187">
        <v>-0.81666204776685014</v>
      </c>
      <c r="J7" s="206">
        <v>-0.77203551513882218</v>
      </c>
      <c r="K7" s="188">
        <v>-0.78705635186801448</v>
      </c>
      <c r="L7" s="213">
        <v>-0.49793186273162227</v>
      </c>
      <c r="M7" s="209">
        <v>0.68560260161247921</v>
      </c>
      <c r="O7" s="130"/>
      <c r="P7" s="2" t="s">
        <v>134</v>
      </c>
      <c r="AD7" s="115"/>
      <c r="AE7" s="116"/>
      <c r="AF7" s="116"/>
      <c r="AG7" s="116"/>
      <c r="AH7" s="116"/>
      <c r="AI7" s="115"/>
      <c r="AJ7" s="116"/>
      <c r="AK7" s="116"/>
      <c r="AL7" s="116"/>
      <c r="AM7" s="116"/>
    </row>
    <row r="8" spans="1:39">
      <c r="A8" s="114" t="s">
        <v>91</v>
      </c>
      <c r="B8" s="116">
        <f>PEARSON(B27:B33,M27:M33)</f>
        <v>-0.81666204776685103</v>
      </c>
      <c r="C8" s="116">
        <f>PEARSON(C27:C33,M27:M33)</f>
        <v>-0.77203551513882307</v>
      </c>
      <c r="D8" s="116">
        <f>PEARSON(D27:D33,M27:M33)</f>
        <v>-0.78705635186801548</v>
      </c>
      <c r="E8" s="116">
        <f>PEARSON(E27:E33,M27:M33)</f>
        <v>-0.49793186273162304</v>
      </c>
      <c r="F8" s="116">
        <f>PEARSON(F27:F33,M27:M33)</f>
        <v>0.68560260161247921</v>
      </c>
      <c r="G8" s="116"/>
      <c r="H8" s="133" t="s">
        <v>103</v>
      </c>
      <c r="I8" s="199">
        <v>-0.6300491137369606</v>
      </c>
      <c r="J8" s="207">
        <v>-0.59774333833348503</v>
      </c>
      <c r="K8" s="200">
        <v>-0.67126830727393361</v>
      </c>
      <c r="L8" s="212">
        <v>-0.36022106224245376</v>
      </c>
      <c r="M8" s="203">
        <v>0.3961712622858154</v>
      </c>
      <c r="O8" s="131"/>
      <c r="P8" s="2" t="s">
        <v>135</v>
      </c>
      <c r="AD8" s="115"/>
      <c r="AE8" s="116"/>
      <c r="AF8" s="116"/>
      <c r="AG8" s="116"/>
      <c r="AH8" s="116"/>
      <c r="AI8" s="115"/>
      <c r="AJ8" s="116"/>
      <c r="AK8" s="116"/>
      <c r="AL8" s="116"/>
      <c r="AM8" s="116"/>
    </row>
    <row r="9" spans="1:39">
      <c r="A9" s="115"/>
      <c r="B9" s="116"/>
      <c r="C9" s="116"/>
      <c r="D9" s="116"/>
      <c r="E9" s="116"/>
      <c r="F9" s="116"/>
      <c r="G9" s="116"/>
      <c r="H9" s="191" t="s">
        <v>92</v>
      </c>
      <c r="I9" s="189">
        <v>-5.6756521179053249E-2</v>
      </c>
      <c r="J9" s="208">
        <v>3.209091493160432E-2</v>
      </c>
      <c r="K9" s="190">
        <v>5.9751538126947057E-2</v>
      </c>
      <c r="L9" s="214">
        <v>-0.60396424609644761</v>
      </c>
      <c r="M9" s="207">
        <v>-0.5798082316944676</v>
      </c>
      <c r="O9" s="132"/>
      <c r="P9" s="2" t="s">
        <v>136</v>
      </c>
      <c r="AD9" s="115"/>
      <c r="AE9" s="116"/>
      <c r="AF9" s="116"/>
      <c r="AG9" s="116"/>
      <c r="AH9" s="116"/>
      <c r="AI9" s="115"/>
      <c r="AJ9" s="116"/>
      <c r="AK9" s="116"/>
      <c r="AL9" s="116"/>
      <c r="AM9" s="116"/>
    </row>
    <row r="10" spans="1:39">
      <c r="A10" s="115"/>
      <c r="B10" s="116"/>
      <c r="C10" s="116"/>
      <c r="D10" s="116"/>
      <c r="E10" s="116"/>
      <c r="F10" s="116"/>
      <c r="G10" s="112"/>
      <c r="H10" s="24"/>
      <c r="I10" s="14"/>
      <c r="J10" s="14"/>
      <c r="K10" s="14"/>
      <c r="L10" s="14"/>
      <c r="O10" s="132"/>
      <c r="P10" s="2"/>
      <c r="AD10" s="115"/>
      <c r="AE10" s="116"/>
      <c r="AF10" s="116"/>
      <c r="AG10" s="116"/>
      <c r="AH10" s="116"/>
      <c r="AI10" s="115"/>
      <c r="AJ10" s="116"/>
      <c r="AK10" s="116"/>
      <c r="AL10" s="116"/>
      <c r="AM10" s="116"/>
    </row>
    <row r="11" spans="1:39">
      <c r="A11" s="216" t="s">
        <v>19</v>
      </c>
      <c r="B11" s="221"/>
      <c r="C11" s="221"/>
      <c r="D11" s="221"/>
      <c r="E11" s="112"/>
      <c r="F11" s="112"/>
      <c r="G11" s="222"/>
      <c r="H11" s="77"/>
      <c r="I11" s="116"/>
      <c r="J11" s="116"/>
      <c r="K11" s="116"/>
      <c r="L11" s="116"/>
      <c r="AD11" s="115"/>
      <c r="AE11" s="116"/>
      <c r="AF11" s="116"/>
      <c r="AG11" s="116"/>
      <c r="AH11" s="116"/>
      <c r="AI11" s="115"/>
      <c r="AJ11" s="116"/>
      <c r="AK11" s="116"/>
      <c r="AL11" s="116"/>
      <c r="AM11" s="116"/>
    </row>
    <row r="12" spans="1:39">
      <c r="A12" t="s">
        <v>307</v>
      </c>
      <c r="B12" t="s">
        <v>609</v>
      </c>
      <c r="C12" t="s">
        <v>100</v>
      </c>
      <c r="D12" t="s">
        <v>95</v>
      </c>
      <c r="E12" t="s">
        <v>98</v>
      </c>
      <c r="F12" t="s">
        <v>99</v>
      </c>
      <c r="G12" s="94"/>
      <c r="H12" s="94"/>
      <c r="I12" s="94"/>
      <c r="J12" s="94"/>
      <c r="K12" s="94"/>
      <c r="L12" s="94"/>
      <c r="M12" s="94"/>
      <c r="AD12" s="115"/>
      <c r="AE12" s="116"/>
      <c r="AF12" s="116"/>
      <c r="AG12" s="116"/>
      <c r="AH12" s="116"/>
      <c r="AI12" s="115"/>
      <c r="AJ12" s="116"/>
      <c r="AK12" s="116"/>
      <c r="AL12" s="116"/>
      <c r="AM12" s="116"/>
    </row>
    <row r="13" spans="1:39">
      <c r="A13" t="s">
        <v>308</v>
      </c>
      <c r="B13">
        <v>9.3590000000000007E-2</v>
      </c>
      <c r="C13">
        <v>7.6920000000000002E-2</v>
      </c>
      <c r="D13">
        <v>1.45455</v>
      </c>
      <c r="E13">
        <v>5.8636400000000002</v>
      </c>
      <c r="F13">
        <v>5.2272699999999999</v>
      </c>
      <c r="G13" s="94"/>
      <c r="H13" s="94"/>
      <c r="I13" s="94"/>
      <c r="J13" s="94"/>
      <c r="K13" s="94"/>
      <c r="L13" s="94"/>
      <c r="M13" s="94"/>
      <c r="AD13" s="115"/>
      <c r="AE13" s="116"/>
      <c r="AF13" s="116"/>
      <c r="AG13" s="116"/>
      <c r="AH13" s="116"/>
      <c r="AI13" s="115"/>
      <c r="AJ13" s="116"/>
      <c r="AK13" s="116"/>
      <c r="AL13" s="116"/>
      <c r="AM13" s="116"/>
    </row>
    <row r="14" spans="1:39">
      <c r="A14" t="s">
        <v>309</v>
      </c>
      <c r="B14">
        <v>5.2200000000000003E-2</v>
      </c>
      <c r="C14">
        <v>6.5240000000000006E-2</v>
      </c>
      <c r="D14">
        <v>1.2089700000000001</v>
      </c>
      <c r="E14">
        <v>2.8619500000000002</v>
      </c>
      <c r="F14">
        <v>1.3106100000000001</v>
      </c>
      <c r="G14" s="94"/>
      <c r="H14" s="94"/>
      <c r="I14" s="94"/>
      <c r="J14" s="94"/>
      <c r="K14" s="94"/>
      <c r="L14" s="94"/>
      <c r="M14" s="94"/>
      <c r="N14" s="24"/>
      <c r="O14" s="24"/>
      <c r="AD14" s="115"/>
      <c r="AE14" s="116"/>
      <c r="AF14" s="116"/>
      <c r="AG14" s="116"/>
      <c r="AH14" s="116"/>
      <c r="AI14" s="115"/>
      <c r="AJ14" s="116"/>
      <c r="AK14" s="116"/>
      <c r="AL14" s="116"/>
      <c r="AM14" s="116"/>
    </row>
    <row r="15" spans="1:39">
      <c r="A15" t="s">
        <v>310</v>
      </c>
      <c r="B15">
        <v>0.57052999999999998</v>
      </c>
      <c r="C15">
        <v>0.46248</v>
      </c>
      <c r="D15">
        <v>4.2968999999999999</v>
      </c>
      <c r="E15">
        <v>7.5441700000000003</v>
      </c>
      <c r="F15">
        <v>2.8567300000000002</v>
      </c>
      <c r="G15" s="94"/>
      <c r="H15" s="94"/>
      <c r="I15" s="94"/>
      <c r="J15" s="94"/>
      <c r="K15" s="94"/>
      <c r="L15" s="94"/>
      <c r="M15" s="94"/>
      <c r="N15" s="24"/>
      <c r="O15" s="24"/>
      <c r="AD15" s="115"/>
      <c r="AE15" s="116"/>
      <c r="AF15" s="116"/>
      <c r="AG15" s="116"/>
      <c r="AH15" s="116"/>
      <c r="AI15" s="115"/>
      <c r="AJ15" s="116"/>
      <c r="AK15" s="116"/>
      <c r="AL15" s="116"/>
      <c r="AM15" s="116"/>
    </row>
    <row r="16" spans="1:39">
      <c r="A16" t="s">
        <v>311</v>
      </c>
      <c r="B16">
        <v>0.20276</v>
      </c>
      <c r="C16">
        <v>3.3140000000000003E-2</v>
      </c>
      <c r="D16">
        <v>1.80796</v>
      </c>
      <c r="E16">
        <v>7.40679</v>
      </c>
      <c r="F16">
        <v>0.53461000000000003</v>
      </c>
      <c r="G16" s="94"/>
      <c r="H16" s="94"/>
      <c r="I16" s="94"/>
      <c r="J16" s="94"/>
      <c r="K16" s="94"/>
      <c r="L16" s="94"/>
      <c r="M16" s="94"/>
      <c r="N16" s="24"/>
      <c r="O16" s="24"/>
      <c r="AD16" s="115"/>
      <c r="AE16" s="116"/>
      <c r="AF16" s="116"/>
      <c r="AG16" s="116"/>
      <c r="AH16" s="116"/>
      <c r="AI16" s="115"/>
      <c r="AJ16" s="116"/>
      <c r="AK16" s="116"/>
      <c r="AL16" s="116"/>
      <c r="AM16" s="116"/>
    </row>
    <row r="17" spans="1:39">
      <c r="A17" t="s">
        <v>312</v>
      </c>
      <c r="B17">
        <v>0.10167</v>
      </c>
      <c r="C17">
        <v>0.16428999999999999</v>
      </c>
      <c r="D17">
        <v>0.39466000000000001</v>
      </c>
      <c r="E17">
        <v>0.58453999999999995</v>
      </c>
      <c r="F17">
        <v>1.0677700000000001</v>
      </c>
      <c r="G17" s="94"/>
      <c r="H17" s="94"/>
      <c r="I17" s="94"/>
      <c r="J17" s="94"/>
      <c r="K17" s="94"/>
      <c r="L17" s="94"/>
      <c r="M17" s="94"/>
      <c r="N17" s="24"/>
      <c r="O17" s="24"/>
      <c r="AD17" s="115"/>
      <c r="AE17" s="116"/>
      <c r="AF17" s="116"/>
      <c r="AG17" s="116"/>
      <c r="AH17" s="116"/>
      <c r="AI17" s="115"/>
      <c r="AJ17" s="116"/>
      <c r="AK17" s="116"/>
      <c r="AL17" s="116"/>
      <c r="AM17" s="116"/>
    </row>
    <row r="18" spans="1:39" ht="13" thickBot="1">
      <c r="A18" s="2"/>
      <c r="B18" s="77"/>
      <c r="G18" s="230"/>
      <c r="H18" s="230"/>
      <c r="I18" s="230"/>
      <c r="J18" s="230"/>
      <c r="K18" s="230"/>
      <c r="L18" s="230"/>
      <c r="M18" s="230"/>
      <c r="N18" s="24"/>
      <c r="O18" s="24"/>
      <c r="AD18" s="115"/>
      <c r="AE18" s="116"/>
      <c r="AF18" s="116"/>
      <c r="AG18" s="116"/>
      <c r="AH18" s="116"/>
      <c r="AI18" s="115"/>
      <c r="AJ18" s="116"/>
      <c r="AK18" s="116"/>
      <c r="AL18" s="116"/>
      <c r="AM18" s="116"/>
    </row>
    <row r="19" spans="1:39">
      <c r="A19" t="s">
        <v>307</v>
      </c>
      <c r="B19" t="s">
        <v>314</v>
      </c>
      <c r="C19" t="s">
        <v>236</v>
      </c>
      <c r="D19" s="128" t="s">
        <v>238</v>
      </c>
      <c r="E19" t="s">
        <v>87</v>
      </c>
      <c r="F19" t="s">
        <v>88</v>
      </c>
      <c r="G19" s="219" t="s">
        <v>89</v>
      </c>
      <c r="H19" t="s">
        <v>90</v>
      </c>
      <c r="I19" t="s">
        <v>91</v>
      </c>
      <c r="AD19" s="115"/>
      <c r="AE19" s="116"/>
      <c r="AF19" s="116"/>
      <c r="AG19" s="116"/>
      <c r="AH19" s="116"/>
      <c r="AI19" s="115"/>
      <c r="AJ19" s="116"/>
      <c r="AK19" s="116"/>
      <c r="AL19" s="116"/>
      <c r="AM19" s="116"/>
    </row>
    <row r="20" spans="1:39">
      <c r="A20" t="s">
        <v>309</v>
      </c>
      <c r="B20">
        <v>1</v>
      </c>
      <c r="C20">
        <v>0.15518000000000001</v>
      </c>
      <c r="D20" s="128">
        <v>0.99704000000000004</v>
      </c>
      <c r="E20">
        <v>2.7E-4</v>
      </c>
      <c r="F20">
        <v>0.79932999999999998</v>
      </c>
      <c r="G20" s="217">
        <v>-1.2527699999999999</v>
      </c>
      <c r="H20">
        <v>-0.1847</v>
      </c>
      <c r="I20">
        <v>-0.69343999999999995</v>
      </c>
      <c r="AD20" s="115"/>
      <c r="AE20" s="116"/>
      <c r="AF20" s="116"/>
      <c r="AG20" s="116"/>
      <c r="AH20" s="116"/>
      <c r="AI20" s="115"/>
      <c r="AJ20" s="116"/>
      <c r="AK20" s="116"/>
      <c r="AL20" s="116"/>
      <c r="AM20" s="116"/>
    </row>
    <row r="21" spans="1:39" ht="13" thickBot="1">
      <c r="A21" t="s">
        <v>315</v>
      </c>
      <c r="B21">
        <v>1</v>
      </c>
      <c r="C21">
        <v>2.5389999999999999E-2</v>
      </c>
      <c r="D21" s="128">
        <v>1.3900399999999999</v>
      </c>
      <c r="E21">
        <v>8.3000000000000001E-4</v>
      </c>
      <c r="F21">
        <v>-0.22542999999999999</v>
      </c>
      <c r="G21" s="218">
        <v>-1.30789</v>
      </c>
      <c r="H21">
        <v>0.32178000000000001</v>
      </c>
      <c r="I21">
        <v>0.22358</v>
      </c>
      <c r="AD21" s="115"/>
      <c r="AE21" s="116"/>
      <c r="AF21" s="116"/>
      <c r="AG21" s="116"/>
      <c r="AH21" s="116"/>
      <c r="AI21" s="115"/>
      <c r="AJ21" s="116"/>
      <c r="AK21" s="116"/>
      <c r="AL21" s="116"/>
      <c r="AM21" s="116"/>
    </row>
    <row r="22" spans="1:39">
      <c r="A22" s="2" t="s">
        <v>316</v>
      </c>
      <c r="B22" s="77"/>
      <c r="G22" s="24"/>
      <c r="H22" s="24"/>
      <c r="I22" s="24"/>
      <c r="J22" s="24"/>
      <c r="K22" s="24"/>
      <c r="L22" s="24"/>
      <c r="M22" s="24"/>
      <c r="N22" s="24"/>
      <c r="O22" s="24"/>
      <c r="AD22" s="115"/>
      <c r="AE22" s="116"/>
      <c r="AF22" s="116"/>
      <c r="AG22" s="116"/>
      <c r="AH22" s="116"/>
      <c r="AI22" s="115"/>
      <c r="AJ22" s="116"/>
      <c r="AK22" s="116"/>
      <c r="AL22" s="116"/>
      <c r="AM22" s="116"/>
    </row>
    <row r="23" spans="1:39">
      <c r="A23" s="2"/>
      <c r="B23" s="77"/>
      <c r="G23" s="24"/>
      <c r="H23" s="24"/>
      <c r="I23" s="24"/>
      <c r="J23" s="24"/>
      <c r="K23" s="24"/>
      <c r="L23" s="24"/>
      <c r="M23" s="24"/>
      <c r="N23" s="24"/>
      <c r="O23" s="24"/>
      <c r="AD23" s="115"/>
      <c r="AE23" s="116"/>
      <c r="AF23" s="116"/>
      <c r="AG23" s="116"/>
      <c r="AH23" s="116"/>
      <c r="AI23" s="115"/>
      <c r="AJ23" s="116"/>
      <c r="AK23" s="116"/>
      <c r="AL23" s="116"/>
      <c r="AM23" s="116"/>
    </row>
    <row r="24" spans="1:39">
      <c r="A24" s="171" t="s">
        <v>317</v>
      </c>
      <c r="B24" s="77"/>
      <c r="G24" s="24"/>
      <c r="H24" s="24"/>
      <c r="I24" s="24"/>
      <c r="J24" s="24"/>
      <c r="K24" s="24"/>
      <c r="L24" s="24"/>
      <c r="M24" s="24"/>
      <c r="N24" s="24"/>
      <c r="O24" s="24"/>
      <c r="AD24" s="115"/>
      <c r="AE24" s="116"/>
      <c r="AF24" s="116"/>
      <c r="AG24" s="116"/>
      <c r="AH24" s="116"/>
      <c r="AI24" s="115"/>
      <c r="AJ24" s="116"/>
      <c r="AK24" s="116"/>
      <c r="AL24" s="116"/>
      <c r="AM24" s="116"/>
    </row>
    <row r="25" spans="1:39">
      <c r="A25" s="2" t="s">
        <v>552</v>
      </c>
      <c r="B25" s="77" t="s">
        <v>94</v>
      </c>
      <c r="C25" t="s">
        <v>100</v>
      </c>
      <c r="D25" t="s">
        <v>95</v>
      </c>
      <c r="E25" t="s">
        <v>98</v>
      </c>
      <c r="F25" t="s">
        <v>99</v>
      </c>
      <c r="G25" s="24" t="s">
        <v>236</v>
      </c>
      <c r="H25" s="24" t="s">
        <v>238</v>
      </c>
      <c r="I25" s="24" t="s">
        <v>87</v>
      </c>
      <c r="J25" s="24" t="s">
        <v>88</v>
      </c>
      <c r="K25" s="24" t="s">
        <v>89</v>
      </c>
      <c r="L25" s="24" t="s">
        <v>90</v>
      </c>
      <c r="M25" s="24" t="s">
        <v>91</v>
      </c>
      <c r="N25" s="24" t="s">
        <v>92</v>
      </c>
      <c r="O25" s="24" t="s">
        <v>552</v>
      </c>
      <c r="AD25" s="115"/>
      <c r="AE25" s="116"/>
      <c r="AF25" s="116"/>
      <c r="AG25" s="116"/>
      <c r="AH25" s="116"/>
      <c r="AI25" s="115"/>
      <c r="AJ25" s="116"/>
      <c r="AK25" s="116"/>
      <c r="AL25" s="116"/>
      <c r="AM25" s="116"/>
    </row>
    <row r="26" spans="1:39">
      <c r="A26" s="110" t="s">
        <v>93</v>
      </c>
      <c r="G26" s="24">
        <v>0.97362188951595441</v>
      </c>
      <c r="H26" s="24">
        <v>11.482107117779169</v>
      </c>
      <c r="I26" s="24">
        <v>7.3703459163709751E-3</v>
      </c>
      <c r="J26" s="24">
        <v>10.839736893624547</v>
      </c>
      <c r="K26" s="24">
        <v>18.65057049872177</v>
      </c>
      <c r="L26" s="24">
        <v>33.570187222851175</v>
      </c>
      <c r="M26" s="24">
        <v>0.96619451310382609</v>
      </c>
      <c r="N26" s="24">
        <v>0.80843684497789248</v>
      </c>
      <c r="O26" s="13" t="s">
        <v>93</v>
      </c>
      <c r="AD26" s="115"/>
      <c r="AE26" s="116"/>
      <c r="AF26" s="116"/>
      <c r="AG26" s="116"/>
      <c r="AH26" s="116"/>
      <c r="AI26" s="115"/>
      <c r="AJ26" s="116"/>
      <c r="AK26" s="116"/>
      <c r="AL26" s="116"/>
      <c r="AM26" s="116"/>
    </row>
    <row r="27" spans="1:39">
      <c r="A27" s="134" t="s">
        <v>478</v>
      </c>
      <c r="B27">
        <v>-0.8635983785191147</v>
      </c>
      <c r="C27" s="63">
        <v>0</v>
      </c>
      <c r="D27">
        <v>4</v>
      </c>
      <c r="E27">
        <v>49</v>
      </c>
      <c r="F27">
        <v>18</v>
      </c>
      <c r="G27" s="24">
        <v>1.4395645218813069</v>
      </c>
      <c r="H27" s="24">
        <v>15.646941520274867</v>
      </c>
      <c r="I27" s="24">
        <v>5.5677052111968517E-3</v>
      </c>
      <c r="J27" s="24">
        <v>7.5178734980158577</v>
      </c>
      <c r="K27" s="24">
        <v>13.869122411281007</v>
      </c>
      <c r="L27" s="24">
        <v>25.972048727828849</v>
      </c>
      <c r="M27" s="24">
        <v>8.2112075616260789</v>
      </c>
      <c r="N27" s="24">
        <v>8.4611438891239343E-2</v>
      </c>
      <c r="O27" s="13" t="s">
        <v>478</v>
      </c>
    </row>
    <row r="28" spans="1:39">
      <c r="A28" s="134" t="s">
        <v>560</v>
      </c>
      <c r="B28">
        <v>-0.6764091909017399</v>
      </c>
      <c r="C28" s="63">
        <v>0.15383218088034145</v>
      </c>
      <c r="D28">
        <v>6.9090909090909092</v>
      </c>
      <c r="E28">
        <v>37.272727272727273</v>
      </c>
      <c r="F28">
        <v>7.5454545454545459</v>
      </c>
      <c r="G28" s="24">
        <v>1.2942584791475962</v>
      </c>
      <c r="H28" s="24">
        <v>12.193806727946999</v>
      </c>
      <c r="I28" s="24">
        <v>4.0549374762669319E-3</v>
      </c>
      <c r="J28" s="24">
        <v>10.814834093025945</v>
      </c>
      <c r="K28" s="24">
        <v>12.366772219155179</v>
      </c>
      <c r="L28" s="24">
        <v>33.276957610616975</v>
      </c>
      <c r="M28" s="24">
        <v>3.725393396105237</v>
      </c>
      <c r="N28" s="24">
        <v>0.40522884949819332</v>
      </c>
      <c r="O28" s="13" t="s">
        <v>560</v>
      </c>
    </row>
    <row r="29" spans="1:39">
      <c r="A29" s="135" t="s">
        <v>558</v>
      </c>
      <c r="B29">
        <v>-0.65328740578050404</v>
      </c>
      <c r="C29" s="63">
        <v>0.22280374354788293</v>
      </c>
      <c r="D29">
        <v>8.1578947368421044</v>
      </c>
      <c r="E29">
        <v>36.736842105263158</v>
      </c>
      <c r="F29">
        <v>9.8421052631578956</v>
      </c>
      <c r="G29" s="24">
        <v>1.0199097430036967</v>
      </c>
      <c r="H29" s="24">
        <v>11.690935281985524</v>
      </c>
      <c r="I29" s="24">
        <v>4.2025380036959719E-3</v>
      </c>
      <c r="J29" s="24">
        <v>7.3789964474917005</v>
      </c>
      <c r="K29" s="24">
        <v>15.919235009559422</v>
      </c>
      <c r="L29" s="24">
        <v>30.037510873307085</v>
      </c>
      <c r="M29" s="24">
        <v>7.5188873461731873</v>
      </c>
      <c r="N29" s="24">
        <v>0.32023921213352818</v>
      </c>
      <c r="O29" s="13" t="s">
        <v>558</v>
      </c>
    </row>
    <row r="30" spans="1:39">
      <c r="A30" s="135" t="s">
        <v>475</v>
      </c>
      <c r="B30">
        <v>5.7172712087675904E-3</v>
      </c>
      <c r="C30" s="63">
        <v>0.41958568488867232</v>
      </c>
      <c r="D30">
        <v>13.571428571428571</v>
      </c>
      <c r="E30">
        <v>57.428571428571431</v>
      </c>
      <c r="F30">
        <v>3.8333333333333335</v>
      </c>
      <c r="G30" s="24">
        <v>1.104890211335533</v>
      </c>
      <c r="H30" s="24">
        <v>12.325766678404227</v>
      </c>
      <c r="I30" s="24">
        <v>3.5552523211365762E-3</v>
      </c>
      <c r="J30" s="24">
        <v>9.2187893042638738</v>
      </c>
      <c r="K30" s="24">
        <v>14.584923828814135</v>
      </c>
      <c r="L30" s="24">
        <v>32.507223775185501</v>
      </c>
      <c r="M30" s="24">
        <v>4.0750448980582483</v>
      </c>
      <c r="N30" s="24">
        <v>0.22877963413894067</v>
      </c>
      <c r="O30" s="13" t="s">
        <v>475</v>
      </c>
    </row>
    <row r="31" spans="1:39">
      <c r="A31" s="135" t="s">
        <v>190</v>
      </c>
      <c r="B31">
        <v>-0.49095042844388931</v>
      </c>
      <c r="C31" s="63">
        <v>0.33840780365687106</v>
      </c>
      <c r="D31">
        <v>9.1428571428571423</v>
      </c>
      <c r="E31">
        <v>39.285714285714285</v>
      </c>
      <c r="F31">
        <v>5.1428571428571432</v>
      </c>
      <c r="G31" s="24">
        <v>1.4964208180571885</v>
      </c>
      <c r="H31" s="24">
        <v>13.798879496221272</v>
      </c>
      <c r="I31" s="24">
        <v>4.5799560256778032E-3</v>
      </c>
      <c r="J31" s="24">
        <v>8.8166612128596817</v>
      </c>
      <c r="K31" s="24">
        <v>15.202429626271408</v>
      </c>
      <c r="L31" s="24">
        <v>26.379343897053293</v>
      </c>
      <c r="M31" s="24">
        <v>6.9296290447148952</v>
      </c>
      <c r="N31" s="24">
        <v>0.56209186043516635</v>
      </c>
      <c r="O31" s="13" t="s">
        <v>190</v>
      </c>
    </row>
    <row r="32" spans="1:39">
      <c r="A32" s="134" t="s">
        <v>230</v>
      </c>
      <c r="C32" s="63"/>
      <c r="G32" s="24">
        <v>1.547210347958252</v>
      </c>
      <c r="H32" s="24">
        <v>16.578952774728577</v>
      </c>
      <c r="I32" s="24">
        <v>6.2304650957243565E-3</v>
      </c>
      <c r="J32" s="24">
        <v>8.3657982979139405</v>
      </c>
      <c r="K32" s="24">
        <v>12.586651167764153</v>
      </c>
      <c r="L32" s="24">
        <v>27.022900100769451</v>
      </c>
      <c r="M32" s="24">
        <v>7.3767823510734258</v>
      </c>
      <c r="N32" s="24">
        <v>9.7299669539426606E-2</v>
      </c>
      <c r="O32" s="109" t="s">
        <v>230</v>
      </c>
    </row>
    <row r="33" spans="1:32">
      <c r="A33" s="135" t="s">
        <v>440</v>
      </c>
      <c r="B33">
        <v>0.60104150424758529</v>
      </c>
      <c r="C33">
        <v>1.2190670040112688</v>
      </c>
      <c r="D33">
        <v>16.875</v>
      </c>
      <c r="E33">
        <v>56.5</v>
      </c>
      <c r="F33">
        <v>4.5</v>
      </c>
      <c r="G33" s="24">
        <v>0.98719358778492994</v>
      </c>
      <c r="H33" s="24">
        <v>13.725412684405411</v>
      </c>
      <c r="I33" s="24">
        <v>3.1152642939750439E-3</v>
      </c>
      <c r="J33" s="24">
        <v>11.922559485114698</v>
      </c>
      <c r="K33" s="24">
        <v>18.819120364756614</v>
      </c>
      <c r="L33" s="24">
        <v>31.770627856928023</v>
      </c>
      <c r="M33" s="24">
        <v>1.6222181813928487</v>
      </c>
      <c r="N33" s="24">
        <v>0.265313675607176</v>
      </c>
      <c r="O33" s="109" t="s">
        <v>440</v>
      </c>
    </row>
    <row r="34" spans="1:32">
      <c r="A34" s="110" t="s">
        <v>441</v>
      </c>
      <c r="B34">
        <v>0.54053121343658916</v>
      </c>
      <c r="C34">
        <v>0.19562098236001293</v>
      </c>
      <c r="D34">
        <v>16.6875</v>
      </c>
      <c r="E34">
        <v>64.5625</v>
      </c>
      <c r="F34">
        <v>7.875</v>
      </c>
      <c r="G34" s="24">
        <v>0.83444910330774813</v>
      </c>
      <c r="H34" s="24">
        <v>12.885241714824993</v>
      </c>
      <c r="I34" s="24">
        <v>5.0392753925403311E-3</v>
      </c>
      <c r="J34" s="24">
        <v>10.785295470512349</v>
      </c>
      <c r="K34" s="24">
        <v>17.995480835323285</v>
      </c>
      <c r="L34" s="24">
        <v>34.326175768815489</v>
      </c>
      <c r="M34" s="24">
        <v>0.5435290920454654</v>
      </c>
      <c r="N34" s="24">
        <v>0.24418585459812445</v>
      </c>
      <c r="O34" s="13" t="s">
        <v>441</v>
      </c>
      <c r="AF34" s="112"/>
    </row>
    <row r="35" spans="1:32">
      <c r="A35" s="110" t="s">
        <v>443</v>
      </c>
      <c r="B35">
        <v>0.74873655281910856</v>
      </c>
      <c r="C35">
        <v>0.17722612782931435</v>
      </c>
      <c r="D35">
        <v>16.733333333333334</v>
      </c>
      <c r="E35">
        <v>55.06666666666667</v>
      </c>
      <c r="F35">
        <v>2</v>
      </c>
      <c r="G35" s="24">
        <v>1.0924586145291246</v>
      </c>
      <c r="H35" s="24">
        <v>15.438061129897095</v>
      </c>
      <c r="I35" s="24">
        <v>5.5306734922225308E-3</v>
      </c>
      <c r="J35" s="24">
        <v>11.874287274933305</v>
      </c>
      <c r="K35" s="24">
        <v>21.396006013783559</v>
      </c>
      <c r="L35" s="24">
        <v>31.479492152150527</v>
      </c>
      <c r="M35" s="24">
        <v>0.85960375719783944</v>
      </c>
      <c r="N35" s="24">
        <v>7.3721875919165764E-2</v>
      </c>
      <c r="O35" s="13" t="s">
        <v>443</v>
      </c>
    </row>
    <row r="36" spans="1:32">
      <c r="A36" s="110" t="s">
        <v>442</v>
      </c>
      <c r="B36">
        <v>0.5636489085478209</v>
      </c>
      <c r="C36">
        <v>1.0609123096619419</v>
      </c>
      <c r="D36">
        <v>16.3</v>
      </c>
      <c r="E36">
        <v>57.8</v>
      </c>
      <c r="F36">
        <v>3.3</v>
      </c>
      <c r="G36" s="24">
        <v>0.87880237890633828</v>
      </c>
      <c r="H36" s="24">
        <v>12.856792542251954</v>
      </c>
      <c r="I36" s="24">
        <v>6.1164173855738349E-3</v>
      </c>
      <c r="J36" s="24">
        <v>12.37723726763466</v>
      </c>
      <c r="K36" s="24">
        <v>19.673169621680252</v>
      </c>
      <c r="L36" s="24">
        <v>31.600315809410375</v>
      </c>
      <c r="M36" s="24">
        <v>0.55009582310335858</v>
      </c>
      <c r="N36" s="24">
        <v>8.0242344409014218E-2</v>
      </c>
      <c r="O36" s="109" t="s">
        <v>442</v>
      </c>
    </row>
    <row r="37" spans="1:32">
      <c r="A37" s="109" t="s">
        <v>231</v>
      </c>
      <c r="G37" s="24">
        <v>1.0736150754324012</v>
      </c>
      <c r="H37" s="24">
        <v>14.349810609015492</v>
      </c>
      <c r="I37" s="24">
        <v>5.3477556879695338E-3</v>
      </c>
      <c r="J37" s="24">
        <v>11.60636950393039</v>
      </c>
      <c r="K37" s="24">
        <v>24.16634515860903</v>
      </c>
      <c r="L37" s="24">
        <v>30.434203686748909</v>
      </c>
      <c r="M37" s="24">
        <v>0.61503969025813043</v>
      </c>
      <c r="N37" s="24">
        <v>8.4423635595955934E-2</v>
      </c>
      <c r="O37" s="109" t="s">
        <v>231</v>
      </c>
    </row>
    <row r="38" spans="1:32">
      <c r="G38" t="s">
        <v>236</v>
      </c>
      <c r="H38" s="24" t="s">
        <v>238</v>
      </c>
      <c r="I38" s="24" t="s">
        <v>87</v>
      </c>
      <c r="J38" s="24" t="s">
        <v>88</v>
      </c>
      <c r="K38" s="24" t="s">
        <v>89</v>
      </c>
      <c r="L38" s="14" t="s">
        <v>90</v>
      </c>
      <c r="M38" s="14" t="s">
        <v>126</v>
      </c>
      <c r="N38" s="14" t="s">
        <v>92</v>
      </c>
    </row>
    <row r="39" spans="1:32">
      <c r="F39" s="125" t="s">
        <v>111</v>
      </c>
      <c r="G39">
        <f>AVERAGE(G27:G28,G32)</f>
        <v>1.4270111163290518</v>
      </c>
      <c r="H39" s="112">
        <f t="shared" ref="H39:N39" si="0">AVERAGE(H27:H28,H32)</f>
        <v>14.806567007650147</v>
      </c>
      <c r="I39" s="112">
        <f t="shared" si="0"/>
        <v>5.2843692610627137E-3</v>
      </c>
      <c r="J39" s="112">
        <f t="shared" si="0"/>
        <v>8.8995019629852479</v>
      </c>
      <c r="K39" s="112">
        <f t="shared" si="0"/>
        <v>12.940848599400113</v>
      </c>
      <c r="L39">
        <f t="shared" si="0"/>
        <v>28.757302146405092</v>
      </c>
      <c r="M39">
        <f t="shared" si="0"/>
        <v>6.4377944362682475</v>
      </c>
      <c r="N39">
        <f t="shared" si="0"/>
        <v>0.19571331930961977</v>
      </c>
    </row>
    <row r="40" spans="1:32">
      <c r="F40" t="s">
        <v>57</v>
      </c>
      <c r="G40">
        <f>STDEV(G27:G28,G32)</f>
        <v>0.1269423214571104</v>
      </c>
      <c r="H40" s="112">
        <f t="shared" ref="H40:N40" si="1">STDEV(H27:H28,H32)</f>
        <v>2.3102052839526985</v>
      </c>
      <c r="I40" s="112">
        <f t="shared" si="1"/>
        <v>1.1150962071652532E-3</v>
      </c>
      <c r="J40" s="112">
        <f t="shared" si="1"/>
        <v>1.7120505228658467</v>
      </c>
      <c r="K40" s="112">
        <f t="shared" si="1"/>
        <v>0.81139132998711594</v>
      </c>
      <c r="L40">
        <f t="shared" si="1"/>
        <v>3.9492450276462057</v>
      </c>
      <c r="M40">
        <f t="shared" si="1"/>
        <v>2.3857715544472198</v>
      </c>
      <c r="N40">
        <f t="shared" si="1"/>
        <v>0.18155664637213012</v>
      </c>
    </row>
    <row r="41" spans="1:32">
      <c r="F41" t="s">
        <v>127</v>
      </c>
      <c r="G41">
        <f>G40/SQRT(3)</f>
        <v>7.3290183464818706E-2</v>
      </c>
      <c r="H41" s="112">
        <f t="shared" ref="H41:N41" si="2">H40/SQRT(3)</f>
        <v>1.3337976425733864</v>
      </c>
      <c r="I41" s="112">
        <f t="shared" si="2"/>
        <v>6.4380109537918962E-4</v>
      </c>
      <c r="J41" s="112">
        <f t="shared" si="2"/>
        <v>0.98845283024283614</v>
      </c>
      <c r="K41" s="112">
        <f t="shared" si="2"/>
        <v>0.4684570027861899</v>
      </c>
      <c r="L41">
        <f t="shared" si="2"/>
        <v>2.2800976798073278</v>
      </c>
      <c r="M41">
        <f t="shared" si="2"/>
        <v>1.3774258491850544</v>
      </c>
      <c r="N41">
        <f t="shared" si="2"/>
        <v>0.10482177865611503</v>
      </c>
    </row>
    <row r="42" spans="1:32">
      <c r="F42" s="128" t="s">
        <v>112</v>
      </c>
      <c r="G42">
        <f>AVERAGE(G29,G30:G31,G33)</f>
        <v>1.1521035900453369</v>
      </c>
      <c r="H42" s="112">
        <f t="shared" ref="H42:N42" si="3">AVERAGE(H29,H30:H31,H33)</f>
        <v>12.88524853525411</v>
      </c>
      <c r="I42" s="112">
        <f t="shared" si="3"/>
        <v>3.8632526611213488E-3</v>
      </c>
      <c r="J42" s="112">
        <f t="shared" si="3"/>
        <v>9.3342516124324888</v>
      </c>
      <c r="K42" s="112">
        <f t="shared" si="3"/>
        <v>16.131427207350395</v>
      </c>
      <c r="L42">
        <f t="shared" si="3"/>
        <v>30.173676600618478</v>
      </c>
      <c r="M42">
        <f t="shared" si="3"/>
        <v>5.0364448675847955</v>
      </c>
      <c r="N42">
        <f t="shared" si="3"/>
        <v>0.34410609557870275</v>
      </c>
    </row>
    <row r="43" spans="1:32">
      <c r="F43" t="s">
        <v>57</v>
      </c>
      <c r="G43">
        <f>STDEV(G29,G30:G31,G33)</f>
        <v>0.23484319497355202</v>
      </c>
      <c r="H43" s="112">
        <f t="shared" ref="H43:N43" si="4">STDEV(H29,H30:H31,H33)</f>
        <v>1.0456260366297463</v>
      </c>
      <c r="I43" s="112">
        <f t="shared" si="4"/>
        <v>6.5399517410794712E-4</v>
      </c>
      <c r="J43" s="112">
        <f t="shared" si="4"/>
        <v>1.8976820747211496</v>
      </c>
      <c r="K43" s="112">
        <f t="shared" si="4"/>
        <v>1.8729147731674121</v>
      </c>
      <c r="L43">
        <f t="shared" si="4"/>
        <v>2.7332030965881344</v>
      </c>
      <c r="M43">
        <f t="shared" si="4"/>
        <v>2.7281190561842368</v>
      </c>
      <c r="N43">
        <f t="shared" si="4"/>
        <v>0.15010647327661511</v>
      </c>
    </row>
    <row r="44" spans="1:32">
      <c r="F44" t="s">
        <v>127</v>
      </c>
      <c r="G44">
        <f>G43/SQRT(2)</f>
        <v>0.16605921568131315</v>
      </c>
      <c r="H44" s="112">
        <f t="shared" ref="H44:N44" si="5">H43/SQRT(2)</f>
        <v>0.7393692610861069</v>
      </c>
      <c r="I44" s="112">
        <f t="shared" si="5"/>
        <v>4.6244442247500621E-4</v>
      </c>
      <c r="J44" s="112">
        <f t="shared" si="5"/>
        <v>1.3418638635714815</v>
      </c>
      <c r="K44" s="112">
        <f t="shared" si="5"/>
        <v>1.3243507366911413</v>
      </c>
      <c r="L44">
        <f t="shared" si="5"/>
        <v>1.9326664439575401</v>
      </c>
      <c r="M44">
        <f t="shared" si="5"/>
        <v>1.9290714845121175</v>
      </c>
      <c r="N44">
        <f t="shared" si="5"/>
        <v>0.10614130515389182</v>
      </c>
    </row>
    <row r="45" spans="1:32">
      <c r="F45" t="s">
        <v>21</v>
      </c>
      <c r="G45">
        <v>1.81</v>
      </c>
      <c r="H45" s="112">
        <v>1.506</v>
      </c>
      <c r="I45" s="112">
        <v>2.1429999999999998</v>
      </c>
      <c r="J45" s="112">
        <v>-0.312</v>
      </c>
      <c r="K45" s="112">
        <v>-2.7149999999999999</v>
      </c>
      <c r="L45" s="112">
        <v>-0.56599999999999995</v>
      </c>
      <c r="M45" s="112">
        <v>0.70699999999999996</v>
      </c>
      <c r="N45" s="112">
        <v>-1.1890000000000001</v>
      </c>
    </row>
    <row r="46" spans="1:32">
      <c r="F46" t="s">
        <v>20</v>
      </c>
      <c r="G46">
        <v>0.13003727032569695</v>
      </c>
      <c r="H46">
        <v>0.19245779647118461</v>
      </c>
      <c r="I46" s="221">
        <v>8.5013769103546369E-2</v>
      </c>
      <c r="J46">
        <v>0.76778728881238445</v>
      </c>
      <c r="K46" s="60">
        <v>4.2041108205137984E-2</v>
      </c>
      <c r="L46">
        <v>0.59561391142937403</v>
      </c>
      <c r="M46">
        <v>0.51136480825460962</v>
      </c>
      <c r="N46">
        <v>0.28784144004579493</v>
      </c>
    </row>
    <row r="47" spans="1:32">
      <c r="G47" t="s">
        <v>552</v>
      </c>
      <c r="H47" t="s">
        <v>138</v>
      </c>
      <c r="I47" t="s">
        <v>484</v>
      </c>
      <c r="J47" t="s">
        <v>127</v>
      </c>
      <c r="K47" t="s">
        <v>139</v>
      </c>
    </row>
    <row r="48" spans="1:32">
      <c r="G48" s="134" t="s">
        <v>478</v>
      </c>
      <c r="H48">
        <v>13.869122411281007</v>
      </c>
      <c r="I48">
        <v>1.2335658864596728</v>
      </c>
      <c r="J48">
        <v>0.32968435079601283</v>
      </c>
      <c r="K48">
        <v>14</v>
      </c>
      <c r="M48" s="24"/>
    </row>
    <row r="49" spans="1:13">
      <c r="G49" s="134" t="s">
        <v>560</v>
      </c>
      <c r="H49">
        <v>12.366772219155179</v>
      </c>
      <c r="I49">
        <v>1.2459006677037034</v>
      </c>
      <c r="J49">
        <v>0.31147516692592586</v>
      </c>
      <c r="K49">
        <v>16</v>
      </c>
      <c r="M49" s="24"/>
    </row>
    <row r="50" spans="1:13">
      <c r="G50" s="135" t="s">
        <v>558</v>
      </c>
      <c r="H50">
        <v>15.919235009559422</v>
      </c>
      <c r="I50">
        <v>2.1993592649791385</v>
      </c>
      <c r="J50">
        <v>0.73311975499304616</v>
      </c>
      <c r="K50">
        <v>9</v>
      </c>
      <c r="M50" s="24"/>
    </row>
    <row r="51" spans="1:13">
      <c r="G51" s="135" t="s">
        <v>475</v>
      </c>
      <c r="H51">
        <v>14.584923828814135</v>
      </c>
      <c r="I51">
        <v>2.0996372517200723</v>
      </c>
      <c r="J51">
        <v>0.85717331860896318</v>
      </c>
      <c r="K51">
        <v>6</v>
      </c>
      <c r="M51" s="24"/>
    </row>
    <row r="52" spans="1:13">
      <c r="A52" s="24"/>
      <c r="G52" s="135" t="s">
        <v>190</v>
      </c>
      <c r="H52">
        <v>15.202429626271408</v>
      </c>
      <c r="I52">
        <v>2.0257393933950301</v>
      </c>
      <c r="J52">
        <v>0.71620703099317451</v>
      </c>
      <c r="K52">
        <v>8</v>
      </c>
      <c r="M52" s="24"/>
    </row>
    <row r="53" spans="1:13">
      <c r="G53" s="134" t="s">
        <v>230</v>
      </c>
      <c r="H53">
        <v>12.586651167764153</v>
      </c>
      <c r="I53">
        <v>2.321035096423897</v>
      </c>
      <c r="J53">
        <v>1.3400502377189061</v>
      </c>
      <c r="K53">
        <v>3</v>
      </c>
      <c r="M53" s="24"/>
    </row>
    <row r="54" spans="1:13">
      <c r="A54" s="63"/>
      <c r="G54" s="135" t="s">
        <v>440</v>
      </c>
      <c r="H54">
        <v>18.819120364756614</v>
      </c>
      <c r="I54">
        <v>1.599007347207791</v>
      </c>
      <c r="J54">
        <v>0.48211885524634401</v>
      </c>
      <c r="K54">
        <v>11</v>
      </c>
      <c r="M54" s="24"/>
    </row>
    <row r="55" spans="1:13">
      <c r="A55" s="63"/>
      <c r="M55" s="24"/>
    </row>
    <row r="56" spans="1:13">
      <c r="A56" s="63"/>
    </row>
    <row r="57" spans="1:13">
      <c r="A57" s="136"/>
    </row>
    <row r="58" spans="1:13">
      <c r="A58" s="136"/>
    </row>
    <row r="59" spans="1:13">
      <c r="A59" s="136"/>
    </row>
    <row r="60" spans="1:13">
      <c r="A60" s="24"/>
    </row>
    <row r="61" spans="1:13">
      <c r="A61" s="24"/>
    </row>
    <row r="72" spans="1:12">
      <c r="A72" s="24"/>
    </row>
    <row r="73" spans="1:12">
      <c r="A73" s="112"/>
    </row>
    <row r="74" spans="1:12">
      <c r="A74" s="112"/>
    </row>
    <row r="75" spans="1:12">
      <c r="A75" s="112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</row>
    <row r="76" spans="1:12">
      <c r="A76" s="220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12"/>
    </row>
    <row r="77" spans="1:12">
      <c r="A77" s="220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12"/>
    </row>
    <row r="78" spans="1:12">
      <c r="A78" s="220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12"/>
    </row>
    <row r="79" spans="1:12">
      <c r="A79" s="220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12"/>
    </row>
    <row r="80" spans="1:12">
      <c r="A80" s="220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12"/>
    </row>
    <row r="81" spans="1:12">
      <c r="A81" s="220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12"/>
    </row>
    <row r="82" spans="1:12">
      <c r="A82" s="220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12"/>
    </row>
    <row r="83" spans="1:12">
      <c r="A83" s="14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</row>
    <row r="84" spans="1:12">
      <c r="A84" s="24"/>
    </row>
    <row r="85" spans="1:12">
      <c r="A85" s="24"/>
    </row>
    <row r="86" spans="1:12">
      <c r="A86" s="14"/>
    </row>
    <row r="87" spans="1:12">
      <c r="A87" s="24"/>
    </row>
    <row r="92" spans="1:12">
      <c r="A92" s="24"/>
    </row>
    <row r="93" spans="1:12">
      <c r="A93" s="120"/>
    </row>
    <row r="94" spans="1:12">
      <c r="A94" s="112"/>
    </row>
    <row r="95" spans="1:12">
      <c r="A95" s="112"/>
    </row>
    <row r="96" spans="1:12">
      <c r="A96" s="112"/>
    </row>
    <row r="97" spans="1:1">
      <c r="A97" s="111"/>
    </row>
    <row r="98" spans="1:1">
      <c r="A98" s="112"/>
    </row>
    <row r="99" spans="1:1">
      <c r="A99" s="112"/>
    </row>
    <row r="100" spans="1:1">
      <c r="A100" s="14"/>
    </row>
    <row r="101" spans="1:1">
      <c r="A101" s="14"/>
    </row>
    <row r="102" spans="1:1">
      <c r="A102" s="14"/>
    </row>
    <row r="103" spans="1:1">
      <c r="A103" s="136"/>
    </row>
    <row r="104" spans="1:1">
      <c r="A104" s="14"/>
    </row>
    <row r="105" spans="1:1">
      <c r="A105" s="14"/>
    </row>
    <row r="106" spans="1:1">
      <c r="A106" s="14"/>
    </row>
    <row r="107" spans="1:1">
      <c r="A107" s="24"/>
    </row>
    <row r="108" spans="1:1">
      <c r="A108" s="24"/>
    </row>
    <row r="109" spans="1:1">
      <c r="A109" s="24"/>
    </row>
    <row r="110" spans="1:1">
      <c r="A110" s="24"/>
    </row>
    <row r="111" spans="1:1">
      <c r="A111" s="24"/>
    </row>
    <row r="112" spans="1:1">
      <c r="A112" s="24"/>
    </row>
    <row r="113" spans="1:1">
      <c r="A113" s="24"/>
    </row>
    <row r="114" spans="1:1">
      <c r="A114" s="24"/>
    </row>
    <row r="115" spans="1:1">
      <c r="A115" s="24"/>
    </row>
    <row r="116" spans="1:1">
      <c r="A116" s="24"/>
    </row>
    <row r="117" spans="1:1">
      <c r="A117" s="24"/>
    </row>
    <row r="118" spans="1:1">
      <c r="A118" s="24"/>
    </row>
    <row r="119" spans="1:1">
      <c r="A119" s="24"/>
    </row>
    <row r="120" spans="1:1">
      <c r="A120" s="24"/>
    </row>
  </sheetData>
  <phoneticPr fontId="3" type="noConversion"/>
  <pageMargins left="0.75" right="0.75" top="1" bottom="1" header="0.5" footer="0.5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1998</vt:lpstr>
      <vt:lpstr>2003</vt:lpstr>
      <vt:lpstr>2004</vt:lpstr>
      <vt:lpstr>Data by S</vt:lpstr>
      <vt:lpstr>Data by Q</vt:lpstr>
      <vt:lpstr>Analysis 1998</vt:lpstr>
      <vt:lpstr>Analysis Rugosity</vt:lpstr>
      <vt:lpstr>Analysis Rock etc</vt:lpstr>
      <vt:lpstr>Corr Matrices (Fraction)</vt:lpstr>
      <vt:lpstr>Corr Matrices (Residuals)</vt:lpstr>
      <vt:lpstr>Focal Species</vt:lpstr>
    </vt:vector>
  </TitlesOfParts>
  <Company>harvard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A. Hofmann</dc:creator>
  <cp:lastModifiedBy>Barry Wark</cp:lastModifiedBy>
  <cp:lastPrinted>2005-12-19T22:21:59Z</cp:lastPrinted>
  <dcterms:created xsi:type="dcterms:W3CDTF">2003-08-12T18:06:54Z</dcterms:created>
  <dcterms:modified xsi:type="dcterms:W3CDTF">2012-03-16T22:00:48Z</dcterms:modified>
</cp:coreProperties>
</file>