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1_2\"/>
    </mc:Choice>
  </mc:AlternateContent>
  <xr:revisionPtr revIDLastSave="0" documentId="13_ncr:1_{FB59676C-2D33-4E99-8931-DA283A017183}" xr6:coauthVersionLast="47" xr6:coauthVersionMax="47" xr10:uidLastSave="{00000000-0000-0000-0000-000000000000}"/>
  <bookViews>
    <workbookView xWindow="28680" yWindow="-120" windowWidth="29040" windowHeight="15840" xr2:uid="{9F71B547-3819-46F8-B34E-C27D7E741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M18" i="1"/>
  <c r="N18" i="1"/>
  <c r="J18" i="1"/>
  <c r="J17" i="1"/>
  <c r="J16" i="1"/>
  <c r="J15" i="1"/>
  <c r="J14" i="1"/>
  <c r="J13" i="1"/>
  <c r="J12" i="1"/>
  <c r="J11" i="1"/>
  <c r="J10" i="1"/>
  <c r="J9" i="1"/>
  <c r="J8" i="1"/>
  <c r="J7" i="1"/>
  <c r="K17" i="1"/>
  <c r="K16" i="1"/>
  <c r="K15" i="1"/>
  <c r="K14" i="1"/>
  <c r="K13" i="1"/>
  <c r="K12" i="1"/>
  <c r="K11" i="1"/>
  <c r="K10" i="1"/>
  <c r="K9" i="1"/>
  <c r="K8" i="1"/>
  <c r="K7" i="1"/>
  <c r="K18" i="1" s="1"/>
  <c r="L8" i="1"/>
  <c r="L9" i="1"/>
  <c r="L10" i="1"/>
  <c r="L11" i="1"/>
  <c r="L12" i="1"/>
  <c r="L13" i="1"/>
  <c r="L14" i="1"/>
  <c r="L15" i="1"/>
  <c r="L16" i="1"/>
  <c r="L17" i="1"/>
  <c r="L7" i="1"/>
  <c r="L18" i="1" s="1"/>
  <c r="I63" i="1"/>
  <c r="I5" i="1"/>
  <c r="I13" i="1"/>
  <c r="I21" i="1"/>
  <c r="I31" i="1"/>
  <c r="I47" i="1"/>
  <c r="I56" i="1"/>
  <c r="I70" i="1"/>
  <c r="I77" i="1"/>
  <c r="I84" i="1"/>
  <c r="F13" i="1"/>
  <c r="F14" i="1"/>
  <c r="F15" i="1"/>
  <c r="F16" i="1"/>
  <c r="F17" i="1"/>
  <c r="F18" i="1"/>
  <c r="F19" i="1"/>
  <c r="F20" i="1"/>
  <c r="T20" i="1"/>
  <c r="V26" i="1" s="1"/>
  <c r="F77" i="1"/>
  <c r="T15" i="1"/>
  <c r="U15" i="1" s="1"/>
  <c r="F91" i="1"/>
  <c r="F90" i="1"/>
  <c r="F89" i="1"/>
  <c r="F88" i="1"/>
  <c r="F87" i="1"/>
  <c r="F86" i="1"/>
  <c r="F85" i="1"/>
  <c r="F84" i="1"/>
  <c r="T14" i="1"/>
  <c r="U14" i="1" s="1"/>
  <c r="F83" i="1"/>
  <c r="F82" i="1"/>
  <c r="T13" i="1"/>
  <c r="U13" i="1" s="1"/>
  <c r="F81" i="1"/>
  <c r="F80" i="1"/>
  <c r="F79" i="1"/>
  <c r="F78" i="1"/>
  <c r="F76" i="1"/>
  <c r="F75" i="1"/>
  <c r="F74" i="1"/>
  <c r="F73" i="1"/>
  <c r="F72" i="1"/>
  <c r="F71" i="1"/>
  <c r="F70" i="1"/>
  <c r="T12" i="1"/>
  <c r="U12" i="1" s="1"/>
  <c r="F69" i="1"/>
  <c r="F68" i="1"/>
  <c r="F67" i="1"/>
  <c r="F66" i="1"/>
  <c r="T11" i="1"/>
  <c r="U11" i="1"/>
  <c r="T9" i="1"/>
  <c r="U9" i="1" s="1"/>
  <c r="T10" i="1"/>
  <c r="U10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3" i="1"/>
  <c r="F42" i="1"/>
  <c r="F41" i="1"/>
  <c r="F40" i="1"/>
  <c r="F39" i="1"/>
  <c r="T8" i="1"/>
  <c r="U8" i="1" s="1"/>
  <c r="F38" i="1"/>
  <c r="F37" i="1"/>
  <c r="F36" i="1"/>
  <c r="F35" i="1"/>
  <c r="F34" i="1"/>
  <c r="F33" i="1"/>
  <c r="F32" i="1"/>
  <c r="F31" i="1"/>
  <c r="T7" i="1"/>
  <c r="U7" i="1" s="1"/>
  <c r="F30" i="1"/>
  <c r="F29" i="1"/>
  <c r="F28" i="1"/>
  <c r="F27" i="1"/>
  <c r="F26" i="1"/>
  <c r="F25" i="1"/>
  <c r="F24" i="1"/>
  <c r="F23" i="1"/>
  <c r="F22" i="1"/>
  <c r="F21" i="1"/>
  <c r="T6" i="1"/>
  <c r="U6" i="1" s="1"/>
  <c r="T5" i="1"/>
  <c r="U5" i="1" s="1"/>
  <c r="F12" i="1"/>
  <c r="F11" i="1"/>
  <c r="F10" i="1"/>
  <c r="F9" i="1"/>
  <c r="F8" i="1"/>
  <c r="F7" i="1"/>
  <c r="F6" i="1"/>
  <c r="F5" i="1"/>
  <c r="H84" i="1" l="1"/>
  <c r="H70" i="1"/>
  <c r="H13" i="1"/>
  <c r="H77" i="1"/>
  <c r="H47" i="1"/>
  <c r="H21" i="1"/>
  <c r="H56" i="1"/>
  <c r="H5" i="1"/>
  <c r="H31" i="1"/>
  <c r="H63" i="1"/>
  <c r="V24" i="1"/>
  <c r="V25" i="1"/>
  <c r="V22" i="1"/>
  <c r="V21" i="1"/>
  <c r="V33" i="1"/>
  <c r="V23" i="1"/>
  <c r="V20" i="1"/>
  <c r="V29" i="1"/>
  <c r="V28" i="1"/>
  <c r="V27" i="1"/>
  <c r="V30" i="1" l="1"/>
  <c r="V31" i="1" s="1"/>
  <c r="V35" i="1" s="1"/>
  <c r="V36" i="1" s="1"/>
</calcChain>
</file>

<file path=xl/sharedStrings.xml><?xml version="1.0" encoding="utf-8"?>
<sst xmlns="http://schemas.openxmlformats.org/spreadsheetml/2006/main" count="43" uniqueCount="31">
  <si>
    <t>Измерение t_T</t>
  </si>
  <si>
    <t>h_атм, cm</t>
  </si>
  <si>
    <t>h_газ, cm</t>
  </si>
  <si>
    <t>Измерение gamma</t>
  </si>
  <si>
    <t>dh до</t>
  </si>
  <si>
    <t>dh после</t>
  </si>
  <si>
    <t>gamma</t>
  </si>
  <si>
    <t>около 1 с</t>
  </si>
  <si>
    <t>менее 1 с</t>
  </si>
  <si>
    <t>давление не успело установится</t>
  </si>
  <si>
    <t>более 1с</t>
  </si>
  <si>
    <t>dh, cm</t>
  </si>
  <si>
    <t>t passed,s</t>
  </si>
  <si>
    <t>комментарий</t>
  </si>
  <si>
    <t xml:space="preserve"> </t>
  </si>
  <si>
    <t>avg</t>
  </si>
  <si>
    <t>(gamma - avg)^2</t>
  </si>
  <si>
    <t>total</t>
  </si>
  <si>
    <t>sigma rnd</t>
  </si>
  <si>
    <t>sigma sys</t>
  </si>
  <si>
    <t>sigma full</t>
  </si>
  <si>
    <t>t</t>
  </si>
  <si>
    <t>xe</t>
  </si>
  <si>
    <t>ye</t>
  </si>
  <si>
    <t>label</t>
  </si>
  <si>
    <t>a</t>
  </si>
  <si>
    <t>x^2</t>
  </si>
  <si>
    <t>y^2</t>
  </si>
  <si>
    <t>xy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</si>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</sst>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5AD-BBF4-4C53-963D-9838BBD8F007}">
  <dimension ref="C4:V92"/>
  <sheetViews>
    <sheetView tabSelected="1" topLeftCell="I1" zoomScale="130" zoomScaleNormal="130" workbookViewId="0">
      <selection activeCell="L21" sqref="L21"/>
    </sheetView>
  </sheetViews>
  <sheetFormatPr defaultColWidth="8.85546875" defaultRowHeight="15" x14ac:dyDescent="0.25"/>
  <cols>
    <col min="1" max="2" width="8.85546875" style="1"/>
    <col min="3" max="3" width="17.7109375" style="1" customWidth="1"/>
    <col min="4" max="5" width="8.85546875" style="1"/>
    <col min="6" max="6" width="11.5703125" style="1" bestFit="1" customWidth="1"/>
    <col min="7" max="7" width="8.85546875" style="1"/>
    <col min="8" max="10" width="37.28515625" style="1" customWidth="1"/>
    <col min="11" max="17" width="11.85546875" style="1" customWidth="1"/>
    <col min="18" max="19" width="8.85546875" style="1"/>
    <col min="20" max="20" width="12.5703125" style="1" bestFit="1" customWidth="1"/>
    <col min="21" max="21" width="8.85546875" style="1"/>
    <col min="22" max="22" width="35.28515625" style="1" customWidth="1"/>
    <col min="23" max="16384" width="8.85546875" style="1"/>
  </cols>
  <sheetData>
    <row r="4" spans="3:22" ht="45" x14ac:dyDescent="0.25">
      <c r="C4" s="1" t="s">
        <v>0</v>
      </c>
      <c r="D4" s="1" t="s">
        <v>1</v>
      </c>
      <c r="E4" s="1" t="s">
        <v>2</v>
      </c>
      <c r="F4" s="1" t="s">
        <v>11</v>
      </c>
      <c r="G4" s="1" t="s">
        <v>12</v>
      </c>
      <c r="R4" s="1" t="s">
        <v>3</v>
      </c>
      <c r="S4" s="1" t="s">
        <v>4</v>
      </c>
      <c r="T4" s="1" t="s">
        <v>5</v>
      </c>
      <c r="U4" s="1" t="s">
        <v>6</v>
      </c>
      <c r="V4" s="1" t="s">
        <v>13</v>
      </c>
    </row>
    <row r="5" spans="3:22" ht="30" x14ac:dyDescent="0.25">
      <c r="D5" s="1">
        <v>20.6</v>
      </c>
      <c r="E5" s="1">
        <v>10</v>
      </c>
      <c r="F5" s="1">
        <f t="shared" ref="F5:F43" si="0">D5-E5</f>
        <v>10.600000000000001</v>
      </c>
      <c r="G5" s="1">
        <v>0</v>
      </c>
      <c r="H5" s="1" t="str">
        <f>_xlfn.TEXTJOIN(",",TRUE,F5:G12)</f>
        <v>10.6,0,10.4,20,10.3,40,10.2,55,10.1,70,10,100,10,120,9.9,160</v>
      </c>
      <c r="I5" s="1" t="str">
        <f>_xlfn.TEXTJOIN(",",TRUE,G5:G12)</f>
        <v>0,20,40,55,70,100,120,160</v>
      </c>
      <c r="R5" s="1">
        <v>1</v>
      </c>
      <c r="S5" s="1">
        <v>9.9</v>
      </c>
      <c r="T5" s="1">
        <f>16.2-14.4</f>
        <v>1.7999999999999989</v>
      </c>
      <c r="U5" s="1">
        <f>S5/(S5-T5)</f>
        <v>1.2222222222222221</v>
      </c>
    </row>
    <row r="6" spans="3:22" x14ac:dyDescent="0.25">
      <c r="D6" s="1">
        <v>20.5</v>
      </c>
      <c r="E6" s="1">
        <v>10.1</v>
      </c>
      <c r="F6" s="1">
        <f t="shared" si="0"/>
        <v>10.4</v>
      </c>
      <c r="G6" s="1">
        <v>20</v>
      </c>
      <c r="J6" s="1" t="s">
        <v>28</v>
      </c>
      <c r="K6" s="1" t="s">
        <v>27</v>
      </c>
      <c r="L6" s="1" t="s">
        <v>26</v>
      </c>
      <c r="M6" s="1" t="s">
        <v>6</v>
      </c>
      <c r="N6" s="1" t="s">
        <v>21</v>
      </c>
      <c r="O6" s="1" t="s">
        <v>22</v>
      </c>
      <c r="P6" s="1" t="s">
        <v>23</v>
      </c>
      <c r="Q6" s="1" t="s">
        <v>24</v>
      </c>
      <c r="R6" s="1">
        <v>2</v>
      </c>
      <c r="S6" s="1">
        <v>9.1</v>
      </c>
      <c r="T6" s="1">
        <f>16.1-14.3</f>
        <v>1.8000000000000007</v>
      </c>
      <c r="U6" s="1">
        <f t="shared" ref="U6:U15" si="1">S6/(S6-T6)</f>
        <v>1.2465753424657535</v>
      </c>
      <c r="V6" s="1" t="s">
        <v>7</v>
      </c>
    </row>
    <row r="7" spans="3:22" x14ac:dyDescent="0.25">
      <c r="D7" s="1">
        <v>20.5</v>
      </c>
      <c r="E7" s="1">
        <v>10.199999999999999</v>
      </c>
      <c r="F7" s="1">
        <f t="shared" si="0"/>
        <v>10.3</v>
      </c>
      <c r="G7" s="1">
        <v>40</v>
      </c>
      <c r="J7" s="1">
        <f>M7*N7</f>
        <v>1.2222222222222221</v>
      </c>
      <c r="K7" s="1">
        <f>M7^2</f>
        <v>1.4938271604938269</v>
      </c>
      <c r="L7" s="1">
        <f>N7^2</f>
        <v>1</v>
      </c>
      <c r="M7" s="1">
        <v>1.2222222222222221</v>
      </c>
      <c r="N7" s="1">
        <v>1</v>
      </c>
      <c r="O7" s="1">
        <v>0.15</v>
      </c>
      <c r="P7" s="1">
        <v>8.8999999999999996E-2</v>
      </c>
      <c r="Q7" s="1" t="s">
        <v>25</v>
      </c>
      <c r="R7" s="1">
        <v>3</v>
      </c>
      <c r="S7" s="1">
        <v>9</v>
      </c>
      <c r="T7" s="1">
        <f>16.2-14.35</f>
        <v>1.8499999999999996</v>
      </c>
      <c r="U7" s="1">
        <f t="shared" si="1"/>
        <v>1.2587412587412588</v>
      </c>
      <c r="V7" s="1" t="s">
        <v>8</v>
      </c>
    </row>
    <row r="8" spans="3:22" x14ac:dyDescent="0.25">
      <c r="D8" s="1">
        <v>20.399999999999999</v>
      </c>
      <c r="E8" s="1">
        <v>10.199999999999999</v>
      </c>
      <c r="F8" s="1">
        <f t="shared" si="0"/>
        <v>10.199999999999999</v>
      </c>
      <c r="G8" s="1">
        <v>55</v>
      </c>
      <c r="J8" s="1">
        <f t="shared" ref="J8:J17" si="2">M8*N8</f>
        <v>0.87260273972602742</v>
      </c>
      <c r="K8" s="1">
        <f t="shared" ref="K8:K17" si="3">M8^2</f>
        <v>1.5539500844436107</v>
      </c>
      <c r="L8" s="1">
        <f t="shared" ref="L8:L17" si="4">N8^2</f>
        <v>0.48999999999999994</v>
      </c>
      <c r="M8" s="1">
        <v>1.2465753424657535</v>
      </c>
      <c r="N8" s="1">
        <v>0.7</v>
      </c>
      <c r="O8" s="1">
        <v>0.15</v>
      </c>
      <c r="P8" s="1">
        <v>8.8999999999999996E-2</v>
      </c>
      <c r="Q8" s="1" t="s">
        <v>25</v>
      </c>
      <c r="R8" s="1">
        <v>4</v>
      </c>
      <c r="S8" s="1">
        <v>9.3000000000000007</v>
      </c>
      <c r="T8" s="1">
        <f>16.2-14.3</f>
        <v>1.8999999999999986</v>
      </c>
      <c r="U8" s="1">
        <f t="shared" si="1"/>
        <v>1.2567567567567566</v>
      </c>
    </row>
    <row r="9" spans="3:22" x14ac:dyDescent="0.25">
      <c r="D9" s="1">
        <v>20.399999999999999</v>
      </c>
      <c r="E9" s="1">
        <v>10.3</v>
      </c>
      <c r="F9" s="1">
        <f t="shared" si="0"/>
        <v>10.099999999999998</v>
      </c>
      <c r="G9" s="1">
        <v>70</v>
      </c>
      <c r="J9" s="1">
        <f t="shared" si="2"/>
        <v>0.88111888111888104</v>
      </c>
      <c r="K9" s="1">
        <f t="shared" si="3"/>
        <v>1.5844295564575286</v>
      </c>
      <c r="L9" s="1">
        <f t="shared" si="4"/>
        <v>0.48999999999999994</v>
      </c>
      <c r="M9" s="1">
        <v>1.2587412587412588</v>
      </c>
      <c r="N9" s="1">
        <v>0.7</v>
      </c>
      <c r="O9" s="1">
        <v>0.15</v>
      </c>
      <c r="P9" s="1">
        <v>8.8999999999999996E-2</v>
      </c>
      <c r="Q9" s="1" t="s">
        <v>25</v>
      </c>
      <c r="S9" s="3">
        <v>9.4</v>
      </c>
      <c r="T9" s="3">
        <f>16.6-14</f>
        <v>2.6000000000000014</v>
      </c>
      <c r="U9" s="3">
        <f t="shared" si="1"/>
        <v>1.3823529411764708</v>
      </c>
      <c r="V9" s="3" t="s">
        <v>9</v>
      </c>
    </row>
    <row r="10" spans="3:22" x14ac:dyDescent="0.25">
      <c r="D10" s="1">
        <v>20.3</v>
      </c>
      <c r="E10" s="1">
        <v>10.3</v>
      </c>
      <c r="F10" s="1">
        <f t="shared" si="0"/>
        <v>10</v>
      </c>
      <c r="G10" s="1">
        <v>100</v>
      </c>
      <c r="J10" s="1">
        <f t="shared" si="2"/>
        <v>0.87972972972972951</v>
      </c>
      <c r="K10" s="1">
        <f t="shared" si="3"/>
        <v>1.5794375456537615</v>
      </c>
      <c r="L10" s="1">
        <f t="shared" si="4"/>
        <v>0.48999999999999994</v>
      </c>
      <c r="M10" s="1">
        <v>1.2567567567567566</v>
      </c>
      <c r="N10" s="1">
        <v>0.7</v>
      </c>
      <c r="O10" s="1">
        <v>0.15</v>
      </c>
      <c r="P10" s="1">
        <v>8.8999999999999996E-2</v>
      </c>
      <c r="Q10" s="1" t="s">
        <v>25</v>
      </c>
      <c r="R10" s="1">
        <v>5</v>
      </c>
      <c r="S10" s="1">
        <v>9.8000000000000007</v>
      </c>
      <c r="T10" s="1">
        <f>16.5-14</f>
        <v>2.5</v>
      </c>
      <c r="U10" s="1">
        <f t="shared" si="1"/>
        <v>1.3424657534246576</v>
      </c>
      <c r="V10" s="1" t="s">
        <v>10</v>
      </c>
    </row>
    <row r="11" spans="3:22" x14ac:dyDescent="0.25">
      <c r="D11" s="1">
        <v>20.3</v>
      </c>
      <c r="E11" s="1">
        <v>10.3</v>
      </c>
      <c r="F11" s="1">
        <f t="shared" si="0"/>
        <v>10</v>
      </c>
      <c r="G11" s="1">
        <v>120</v>
      </c>
      <c r="J11" s="1">
        <f t="shared" si="2"/>
        <v>0.27647058823529419</v>
      </c>
      <c r="K11" s="1">
        <f t="shared" si="3"/>
        <v>1.9108996539792393</v>
      </c>
      <c r="L11" s="1">
        <f t="shared" si="4"/>
        <v>4.0000000000000008E-2</v>
      </c>
      <c r="M11" s="1">
        <v>1.3823529411764708</v>
      </c>
      <c r="N11" s="1">
        <v>0.2</v>
      </c>
      <c r="O11" s="1">
        <v>0.15</v>
      </c>
      <c r="P11" s="1">
        <v>8.8999999999999996E-2</v>
      </c>
      <c r="Q11" s="1" t="s">
        <v>25</v>
      </c>
      <c r="R11" s="1">
        <v>6</v>
      </c>
      <c r="S11" s="1">
        <v>9.8000000000000007</v>
      </c>
      <c r="T11" s="1">
        <f>16.4-14.1</f>
        <v>2.2999999999999989</v>
      </c>
      <c r="U11" s="1">
        <f t="shared" si="1"/>
        <v>1.3066666666666664</v>
      </c>
    </row>
    <row r="12" spans="3:22" x14ac:dyDescent="0.25">
      <c r="D12" s="2">
        <v>20.3</v>
      </c>
      <c r="E12" s="2">
        <v>10.4</v>
      </c>
      <c r="F12" s="2">
        <f t="shared" si="0"/>
        <v>9.9</v>
      </c>
      <c r="G12" s="2">
        <v>160</v>
      </c>
      <c r="H12" s="6"/>
      <c r="I12" s="6"/>
      <c r="J12" s="1">
        <f t="shared" si="2"/>
        <v>0.53698630136986303</v>
      </c>
      <c r="K12" s="1">
        <f t="shared" si="3"/>
        <v>1.8022142991180334</v>
      </c>
      <c r="L12" s="1">
        <f t="shared" si="4"/>
        <v>0.16000000000000003</v>
      </c>
      <c r="M12" s="1">
        <v>1.3424657534246576</v>
      </c>
      <c r="N12" s="1">
        <v>0.4</v>
      </c>
      <c r="O12" s="1">
        <v>0.15</v>
      </c>
      <c r="P12" s="1">
        <v>8.8999999999999996E-2</v>
      </c>
      <c r="Q12" s="1" t="s">
        <v>25</v>
      </c>
      <c r="R12" s="1">
        <v>7</v>
      </c>
      <c r="S12" s="1">
        <v>9.5</v>
      </c>
      <c r="T12" s="1">
        <f>16.4-14.2</f>
        <v>2.1999999999999993</v>
      </c>
      <c r="U12" s="1">
        <f t="shared" si="1"/>
        <v>1.3013698630136985</v>
      </c>
    </row>
    <row r="13" spans="3:22" x14ac:dyDescent="0.25">
      <c r="D13" s="1">
        <v>20.5</v>
      </c>
      <c r="E13" s="1">
        <v>10</v>
      </c>
      <c r="F13" s="1">
        <f>D13-E13</f>
        <v>10.5</v>
      </c>
      <c r="G13" s="1">
        <v>0</v>
      </c>
      <c r="H13" s="1" t="str">
        <f>_xlfn.TEXTJOIN(",",TRUE,F13:F20)</f>
        <v>10.5,10.1,9.6,9.4,9.3,9.2,9.2,9.1</v>
      </c>
      <c r="I13" s="1" t="str">
        <f>_xlfn.TEXTJOIN(",",TRUE,G13:G20)</f>
        <v>0,20,45,75,90,105,140,170</v>
      </c>
      <c r="J13" s="1">
        <f t="shared" si="2"/>
        <v>0.65333333333333321</v>
      </c>
      <c r="K13" s="1">
        <f t="shared" si="3"/>
        <v>1.7073777777777772</v>
      </c>
      <c r="L13" s="1">
        <f t="shared" si="4"/>
        <v>0.25</v>
      </c>
      <c r="M13" s="1">
        <v>1.3066666666666664</v>
      </c>
      <c r="N13" s="1">
        <v>0.5</v>
      </c>
      <c r="O13" s="1">
        <v>0.15</v>
      </c>
      <c r="P13" s="1">
        <v>8.8999999999999996E-2</v>
      </c>
      <c r="Q13" s="1" t="s">
        <v>25</v>
      </c>
      <c r="R13" s="1">
        <v>8</v>
      </c>
      <c r="S13" s="1">
        <v>9.4</v>
      </c>
      <c r="T13" s="1">
        <f>16.3-14.2</f>
        <v>2.1000000000000014</v>
      </c>
      <c r="U13" s="1">
        <f t="shared" si="1"/>
        <v>1.2876712328767126</v>
      </c>
    </row>
    <row r="14" spans="3:22" x14ac:dyDescent="0.25">
      <c r="D14" s="1">
        <v>20.399999999999999</v>
      </c>
      <c r="E14" s="1">
        <v>10.3</v>
      </c>
      <c r="F14" s="1">
        <f t="shared" si="0"/>
        <v>10.099999999999998</v>
      </c>
      <c r="G14" s="1">
        <v>20</v>
      </c>
      <c r="J14" s="1">
        <f t="shared" si="2"/>
        <v>0.65068493150684925</v>
      </c>
      <c r="K14" s="1">
        <f t="shared" si="3"/>
        <v>1.6935635203602923</v>
      </c>
      <c r="L14" s="1">
        <f t="shared" si="4"/>
        <v>0.25</v>
      </c>
      <c r="M14" s="1">
        <v>1.3013698630136985</v>
      </c>
      <c r="N14" s="1">
        <v>0.5</v>
      </c>
      <c r="O14" s="1">
        <v>0.15</v>
      </c>
      <c r="P14" s="1">
        <v>8.8999999999999996E-2</v>
      </c>
      <c r="Q14" s="1" t="s">
        <v>25</v>
      </c>
      <c r="R14" s="1">
        <v>9</v>
      </c>
      <c r="S14" s="1">
        <v>9.6</v>
      </c>
      <c r="T14" s="1">
        <f>16.4-14.2</f>
        <v>2.1999999999999993</v>
      </c>
      <c r="U14" s="1">
        <f t="shared" si="1"/>
        <v>1.2972972972972971</v>
      </c>
    </row>
    <row r="15" spans="3:22" x14ac:dyDescent="0.25">
      <c r="D15" s="1">
        <v>20.100000000000001</v>
      </c>
      <c r="E15" s="1">
        <v>10.5</v>
      </c>
      <c r="F15" s="1">
        <f t="shared" si="0"/>
        <v>9.6000000000000014</v>
      </c>
      <c r="G15" s="1">
        <v>45</v>
      </c>
      <c r="J15" s="1">
        <f t="shared" si="2"/>
        <v>0.9013698630136987</v>
      </c>
      <c r="K15" s="1">
        <f t="shared" si="3"/>
        <v>1.6580972039782329</v>
      </c>
      <c r="L15" s="1">
        <f t="shared" si="4"/>
        <v>0.48999999999999994</v>
      </c>
      <c r="M15" s="1">
        <v>1.2876712328767126</v>
      </c>
      <c r="N15" s="1">
        <v>0.7</v>
      </c>
      <c r="O15" s="1">
        <v>0.15</v>
      </c>
      <c r="P15" s="1">
        <v>8.8999999999999996E-2</v>
      </c>
      <c r="Q15" s="1" t="s">
        <v>25</v>
      </c>
      <c r="R15" s="1">
        <v>10</v>
      </c>
      <c r="S15" s="1">
        <v>9.5</v>
      </c>
      <c r="T15" s="1">
        <f>16.4-14.2</f>
        <v>2.1999999999999993</v>
      </c>
      <c r="U15" s="1">
        <f t="shared" si="1"/>
        <v>1.3013698630136985</v>
      </c>
    </row>
    <row r="16" spans="3:22" x14ac:dyDescent="0.25">
      <c r="D16" s="1">
        <v>20</v>
      </c>
      <c r="E16" s="1">
        <v>10.6</v>
      </c>
      <c r="F16" s="1">
        <f t="shared" si="0"/>
        <v>9.4</v>
      </c>
      <c r="G16" s="1">
        <v>75</v>
      </c>
      <c r="J16" s="1">
        <f t="shared" si="2"/>
        <v>0.64864864864864857</v>
      </c>
      <c r="K16" s="1">
        <f t="shared" si="3"/>
        <v>1.6829802775748717</v>
      </c>
      <c r="L16" s="1">
        <f t="shared" si="4"/>
        <v>0.25</v>
      </c>
      <c r="M16" s="1">
        <v>1.2972972972972971</v>
      </c>
      <c r="N16" s="1">
        <v>0.5</v>
      </c>
      <c r="O16" s="1">
        <v>0.15</v>
      </c>
      <c r="P16" s="1">
        <v>8.8999999999999996E-2</v>
      </c>
      <c r="Q16" s="1" t="s">
        <v>25</v>
      </c>
    </row>
    <row r="17" spans="4:22" x14ac:dyDescent="0.25">
      <c r="D17" s="1">
        <v>20</v>
      </c>
      <c r="E17" s="1">
        <v>10.7</v>
      </c>
      <c r="F17" s="1">
        <f t="shared" si="0"/>
        <v>9.3000000000000007</v>
      </c>
      <c r="G17" s="1">
        <v>90</v>
      </c>
      <c r="J17" s="1">
        <f t="shared" si="2"/>
        <v>0.65068493150684925</v>
      </c>
      <c r="K17" s="1">
        <f t="shared" si="3"/>
        <v>1.6935635203602923</v>
      </c>
      <c r="L17" s="1">
        <f t="shared" si="4"/>
        <v>0.25</v>
      </c>
      <c r="M17" s="1">
        <v>1.3013698630136985</v>
      </c>
      <c r="N17" s="1">
        <v>0.5</v>
      </c>
      <c r="O17" s="1">
        <v>0.15</v>
      </c>
      <c r="P17" s="1">
        <v>8.8999999999999996E-2</v>
      </c>
      <c r="Q17" s="1" t="s">
        <v>25</v>
      </c>
    </row>
    <row r="18" spans="4:22" x14ac:dyDescent="0.25">
      <c r="D18" s="1">
        <v>19.899999999999999</v>
      </c>
      <c r="E18" s="1">
        <v>10.7</v>
      </c>
      <c r="F18" s="1">
        <f t="shared" si="0"/>
        <v>9.1999999999999993</v>
      </c>
      <c r="G18" s="1">
        <v>105</v>
      </c>
      <c r="J18" s="1">
        <f>AVERAGE(J7:J17)</f>
        <v>0.74307747003739955</v>
      </c>
      <c r="K18" s="1">
        <f>AVERAGE(K7:K17)</f>
        <v>1.6691218727452244</v>
      </c>
      <c r="L18" s="1">
        <f>AVERAGE(L7:L17)</f>
        <v>0.37818181818181817</v>
      </c>
      <c r="M18" s="1">
        <f t="shared" ref="M18:N18" si="5">AVERAGE(M7:M17)</f>
        <v>1.2912262906959266</v>
      </c>
      <c r="N18" s="1">
        <f t="shared" si="5"/>
        <v>0.58181818181818179</v>
      </c>
    </row>
    <row r="19" spans="4:22" x14ac:dyDescent="0.25">
      <c r="D19" s="1">
        <v>19.899999999999999</v>
      </c>
      <c r="E19" s="1">
        <v>10.7</v>
      </c>
      <c r="F19" s="1">
        <f t="shared" si="0"/>
        <v>9.1999999999999993</v>
      </c>
      <c r="G19" s="1">
        <v>140</v>
      </c>
      <c r="T19" s="1" t="s">
        <v>15</v>
      </c>
      <c r="U19" s="1" t="s">
        <v>6</v>
      </c>
      <c r="V19" s="1" t="s">
        <v>16</v>
      </c>
    </row>
    <row r="20" spans="4:22" x14ac:dyDescent="0.25">
      <c r="D20" s="2">
        <v>19.899999999999999</v>
      </c>
      <c r="E20" s="2">
        <v>10.8</v>
      </c>
      <c r="F20" s="2">
        <f t="shared" si="0"/>
        <v>9.0999999999999979</v>
      </c>
      <c r="G20" s="2">
        <v>170</v>
      </c>
      <c r="H20" s="6"/>
      <c r="I20" s="6"/>
      <c r="J20" s="6"/>
      <c r="K20" s="1" t="s">
        <v>29</v>
      </c>
      <c r="L20" s="1">
        <f>(J18-M18*N18)/(L18-N18^2)</f>
        <v>-0.20624103968080837</v>
      </c>
      <c r="T20" s="1">
        <f>AVERAGE(U20:U30)</f>
        <v>1.2821136256478722</v>
      </c>
      <c r="U20" s="1">
        <v>1.2222222222222221</v>
      </c>
      <c r="V20" s="1">
        <f>(U20-$T$20)^2</f>
        <v>3.5869802042939767E-3</v>
      </c>
    </row>
    <row r="21" spans="4:22" x14ac:dyDescent="0.25">
      <c r="D21" s="1">
        <v>20.5</v>
      </c>
      <c r="E21" s="1">
        <v>9.9</v>
      </c>
      <c r="F21" s="1">
        <f t="shared" si="0"/>
        <v>10.6</v>
      </c>
      <c r="G21" s="1">
        <v>0</v>
      </c>
      <c r="H21" s="1" t="str">
        <f>_xlfn.TEXTJOIN(",",TRUE,F21:F30)</f>
        <v>10.6,10.1,9.8,9.6,9.5,9.4,9.3,9.3,9.2,9</v>
      </c>
      <c r="I21" s="1" t="str">
        <f>_xlfn.TEXTJOIN(",",TRUE,G21:G30)</f>
        <v>0,30,50,70,100,120,150,180,210,250</v>
      </c>
      <c r="K21" s="1" t="s">
        <v>30</v>
      </c>
      <c r="L21" s="1">
        <f>M18-L20*N18</f>
        <v>1.4112210774193061</v>
      </c>
      <c r="U21" s="1">
        <v>1.2465753424657535</v>
      </c>
      <c r="V21" s="1">
        <f t="shared" ref="V21:V29" si="6">(U21-$T$20)^2</f>
        <v>1.2629695715324618E-3</v>
      </c>
    </row>
    <row r="22" spans="4:22" x14ac:dyDescent="0.25">
      <c r="D22" s="1">
        <v>20.399999999999999</v>
      </c>
      <c r="E22" s="1">
        <v>10.3</v>
      </c>
      <c r="F22" s="1">
        <f t="shared" si="0"/>
        <v>10.099999999999998</v>
      </c>
      <c r="G22" s="1">
        <v>30</v>
      </c>
      <c r="U22" s="1">
        <v>1.2587412587412588</v>
      </c>
      <c r="V22" s="1">
        <f t="shared" si="6"/>
        <v>5.4626753481736121E-4</v>
      </c>
    </row>
    <row r="23" spans="4:22" x14ac:dyDescent="0.25">
      <c r="D23" s="1">
        <v>20.2</v>
      </c>
      <c r="E23" s="1">
        <v>10.4</v>
      </c>
      <c r="F23" s="1">
        <f t="shared" si="0"/>
        <v>9.7999999999999989</v>
      </c>
      <c r="G23" s="1">
        <v>50</v>
      </c>
      <c r="U23" s="1">
        <v>1.2567567567567566</v>
      </c>
      <c r="V23" s="1">
        <f t="shared" si="6"/>
        <v>6.4297079996122907E-4</v>
      </c>
    </row>
    <row r="24" spans="4:22" x14ac:dyDescent="0.25">
      <c r="D24" s="1">
        <v>20.100000000000001</v>
      </c>
      <c r="E24" s="1">
        <v>10.5</v>
      </c>
      <c r="F24" s="1">
        <f t="shared" si="0"/>
        <v>9.6000000000000014</v>
      </c>
      <c r="G24" s="1">
        <v>70</v>
      </c>
      <c r="U24" s="1">
        <v>1.3424657534246576</v>
      </c>
      <c r="V24" s="1">
        <f t="shared" si="6"/>
        <v>3.642379327185424E-3</v>
      </c>
    </row>
    <row r="25" spans="4:22" x14ac:dyDescent="0.25">
      <c r="D25" s="1">
        <v>20.100000000000001</v>
      </c>
      <c r="E25" s="1">
        <v>10.6</v>
      </c>
      <c r="F25" s="1">
        <f t="shared" si="0"/>
        <v>9.5000000000000018</v>
      </c>
      <c r="G25" s="1">
        <v>100</v>
      </c>
      <c r="U25" s="1">
        <v>1.3066666666666664</v>
      </c>
      <c r="V25" s="1">
        <f t="shared" si="6"/>
        <v>6.0285182327058989E-4</v>
      </c>
    </row>
    <row r="26" spans="4:22" x14ac:dyDescent="0.25">
      <c r="D26" s="1">
        <v>20</v>
      </c>
      <c r="E26" s="1">
        <v>10.6</v>
      </c>
      <c r="F26" s="1">
        <f t="shared" si="0"/>
        <v>9.4</v>
      </c>
      <c r="G26" s="1">
        <v>120</v>
      </c>
      <c r="U26" s="1">
        <v>1.3013698630136985</v>
      </c>
      <c r="V26" s="1">
        <f t="shared" si="6"/>
        <v>3.7080267748904375E-4</v>
      </c>
    </row>
    <row r="27" spans="4:22" x14ac:dyDescent="0.25">
      <c r="D27" s="1">
        <v>20</v>
      </c>
      <c r="E27" s="1">
        <v>10.7</v>
      </c>
      <c r="F27" s="1">
        <f t="shared" si="0"/>
        <v>9.3000000000000007</v>
      </c>
      <c r="G27" s="1">
        <v>150</v>
      </c>
      <c r="U27" s="1">
        <v>1.2876712328767126</v>
      </c>
      <c r="V27" s="1">
        <f t="shared" si="6"/>
        <v>3.0886998110058574E-5</v>
      </c>
    </row>
    <row r="28" spans="4:22" x14ac:dyDescent="0.25">
      <c r="D28" s="1">
        <v>20</v>
      </c>
      <c r="E28" s="1">
        <v>10.7</v>
      </c>
      <c r="F28" s="1">
        <f t="shared" si="0"/>
        <v>9.3000000000000007</v>
      </c>
      <c r="G28" s="1">
        <v>180</v>
      </c>
      <c r="U28" s="1">
        <v>1.2972972972972971</v>
      </c>
      <c r="V28" s="1">
        <f t="shared" si="6"/>
        <v>2.3054388475754985E-4</v>
      </c>
    </row>
    <row r="29" spans="4:22" x14ac:dyDescent="0.25">
      <c r="D29" s="1">
        <v>19.899999999999999</v>
      </c>
      <c r="E29" s="1">
        <v>10.7</v>
      </c>
      <c r="F29" s="1">
        <f t="shared" si="0"/>
        <v>9.1999999999999993</v>
      </c>
      <c r="G29" s="1">
        <v>210</v>
      </c>
      <c r="U29" s="1">
        <v>1.3013698630136985</v>
      </c>
      <c r="V29" s="1">
        <f t="shared" si="6"/>
        <v>3.7080267748904375E-4</v>
      </c>
    </row>
    <row r="30" spans="4:22" x14ac:dyDescent="0.25">
      <c r="D30" s="2">
        <v>19.8</v>
      </c>
      <c r="E30" s="2">
        <v>10.8</v>
      </c>
      <c r="F30" s="2">
        <f t="shared" si="0"/>
        <v>9</v>
      </c>
      <c r="G30" s="2">
        <v>250</v>
      </c>
      <c r="H30" s="6"/>
      <c r="I30" s="6"/>
      <c r="J30" s="6"/>
      <c r="U30" s="1" t="s">
        <v>17</v>
      </c>
      <c r="V30" s="1">
        <f>SUM(V20:V29)</f>
        <v>1.1287455498906739E-2</v>
      </c>
    </row>
    <row r="31" spans="4:22" ht="30" x14ac:dyDescent="0.25">
      <c r="D31" s="1">
        <v>20.5</v>
      </c>
      <c r="E31" s="1">
        <v>10</v>
      </c>
      <c r="F31" s="1">
        <f t="shared" si="0"/>
        <v>10.5</v>
      </c>
      <c r="G31" s="1">
        <v>0</v>
      </c>
      <c r="H31" s="1" t="str">
        <f>_xlfn.TEXTJOIN(",",TRUE,F31:F38)</f>
        <v>10.5,10,9.8,9.8,9.6,9.4,9.3,9.3</v>
      </c>
      <c r="I31" s="1" t="str">
        <f>_xlfn.TEXTJOIN(",",TRUE,G31:G38)</f>
        <v>0,40,60,80,120,180,240,300</v>
      </c>
      <c r="U31" s="1" t="s">
        <v>18</v>
      </c>
      <c r="V31" s="1">
        <f>SQRT(V30/10)</f>
        <v>3.3596808626574548E-2</v>
      </c>
    </row>
    <row r="32" spans="4:22" x14ac:dyDescent="0.25">
      <c r="D32" s="1">
        <v>20.3</v>
      </c>
      <c r="E32" s="1">
        <v>10.3</v>
      </c>
      <c r="F32" s="1">
        <f t="shared" si="0"/>
        <v>10</v>
      </c>
      <c r="G32" s="1">
        <v>40</v>
      </c>
    </row>
    <row r="33" spans="4:22" ht="30" x14ac:dyDescent="0.25">
      <c r="D33" s="1">
        <v>20.2</v>
      </c>
      <c r="E33" s="1">
        <v>10.4</v>
      </c>
      <c r="F33" s="1">
        <f t="shared" si="0"/>
        <v>9.7999999999999989</v>
      </c>
      <c r="G33" s="1">
        <v>60</v>
      </c>
      <c r="U33" s="1" t="s">
        <v>19</v>
      </c>
      <c r="V33" s="1">
        <f>T20*SQRT((0.05)^2+(0.1/10)^2+(0.1/2.5)^2)</f>
        <v>8.3090459537194267E-2</v>
      </c>
    </row>
    <row r="34" spans="4:22" x14ac:dyDescent="0.25">
      <c r="D34" s="1">
        <v>20.2</v>
      </c>
      <c r="E34" s="1">
        <v>10.4</v>
      </c>
      <c r="F34" s="1">
        <f t="shared" si="0"/>
        <v>9.7999999999999989</v>
      </c>
      <c r="G34" s="1">
        <v>80</v>
      </c>
    </row>
    <row r="35" spans="4:22" ht="30" x14ac:dyDescent="0.25">
      <c r="D35" s="1">
        <v>20.100000000000001</v>
      </c>
      <c r="E35" s="1">
        <v>10.5</v>
      </c>
      <c r="F35" s="1">
        <f t="shared" si="0"/>
        <v>9.6000000000000014</v>
      </c>
      <c r="G35" s="1">
        <v>120</v>
      </c>
      <c r="U35" s="1" t="s">
        <v>20</v>
      </c>
      <c r="V35" s="1">
        <f>SQRT(V31^2+V33^2)</f>
        <v>8.9625721843635889E-2</v>
      </c>
    </row>
    <row r="36" spans="4:22" x14ac:dyDescent="0.25">
      <c r="D36" s="1">
        <v>20</v>
      </c>
      <c r="E36" s="1">
        <v>10.6</v>
      </c>
      <c r="F36" s="1">
        <f t="shared" si="0"/>
        <v>9.4</v>
      </c>
      <c r="G36" s="1">
        <v>180</v>
      </c>
      <c r="V36" s="1">
        <f>V35/T20</f>
        <v>6.990466371367561E-2</v>
      </c>
    </row>
    <row r="37" spans="4:22" x14ac:dyDescent="0.25">
      <c r="D37" s="1">
        <v>19.899999999999999</v>
      </c>
      <c r="E37" s="1">
        <v>10.6</v>
      </c>
      <c r="F37" s="1">
        <f t="shared" si="0"/>
        <v>9.2999999999999989</v>
      </c>
      <c r="G37" s="1">
        <v>240</v>
      </c>
    </row>
    <row r="38" spans="4:22" x14ac:dyDescent="0.25">
      <c r="D38" s="2">
        <v>19.899999999999999</v>
      </c>
      <c r="E38" s="2">
        <v>10.6</v>
      </c>
      <c r="F38" s="2">
        <f t="shared" si="0"/>
        <v>9.2999999999999989</v>
      </c>
      <c r="G38" s="2">
        <v>300</v>
      </c>
      <c r="H38" s="6"/>
      <c r="I38" s="6"/>
      <c r="J38" s="6"/>
    </row>
    <row r="39" spans="4:22" x14ac:dyDescent="0.25">
      <c r="D39" s="3">
        <v>20.5</v>
      </c>
      <c r="E39" s="3">
        <v>9.9</v>
      </c>
      <c r="F39" s="3">
        <f t="shared" si="0"/>
        <v>10.6</v>
      </c>
      <c r="G39" s="3">
        <v>0</v>
      </c>
      <c r="H39" s="3"/>
      <c r="I39" s="3"/>
      <c r="J39" s="3"/>
    </row>
    <row r="40" spans="4:22" x14ac:dyDescent="0.25">
      <c r="D40" s="3">
        <v>20.2</v>
      </c>
      <c r="E40" s="3">
        <v>10.4</v>
      </c>
      <c r="F40" s="3">
        <f t="shared" si="0"/>
        <v>9.7999999999999989</v>
      </c>
      <c r="G40" s="3">
        <v>40</v>
      </c>
      <c r="H40" s="3"/>
      <c r="I40" s="3"/>
      <c r="J40" s="3"/>
    </row>
    <row r="41" spans="4:22" x14ac:dyDescent="0.25">
      <c r="D41" s="3">
        <v>20.100000000000001</v>
      </c>
      <c r="E41" s="3">
        <v>10.5</v>
      </c>
      <c r="F41" s="3">
        <f t="shared" si="0"/>
        <v>9.6000000000000014</v>
      </c>
      <c r="G41" s="3">
        <v>70</v>
      </c>
      <c r="H41" s="3"/>
      <c r="I41" s="3"/>
      <c r="J41" s="3"/>
    </row>
    <row r="42" spans="4:22" x14ac:dyDescent="0.25">
      <c r="D42" s="3">
        <v>20.100000000000001</v>
      </c>
      <c r="E42" s="3">
        <v>10.6</v>
      </c>
      <c r="F42" s="3">
        <f t="shared" si="0"/>
        <v>9.5000000000000018</v>
      </c>
      <c r="G42" s="3">
        <v>90</v>
      </c>
      <c r="H42" s="3"/>
      <c r="I42" s="3"/>
      <c r="J42" s="3"/>
    </row>
    <row r="43" spans="4:22" x14ac:dyDescent="0.25">
      <c r="D43" s="3">
        <v>20</v>
      </c>
      <c r="E43" s="3">
        <v>10.6</v>
      </c>
      <c r="F43" s="3">
        <f t="shared" si="0"/>
        <v>9.4</v>
      </c>
      <c r="G43" s="3">
        <v>120</v>
      </c>
      <c r="H43" s="3"/>
      <c r="I43" s="3"/>
      <c r="J43" s="3"/>
    </row>
    <row r="44" spans="4:22" x14ac:dyDescent="0.25">
      <c r="D44" s="3">
        <v>20</v>
      </c>
      <c r="E44" s="3">
        <v>10.6</v>
      </c>
      <c r="F44" s="3">
        <f t="shared" ref="F44:F91" si="7">D44-E44</f>
        <v>9.4</v>
      </c>
      <c r="G44" s="3">
        <v>150</v>
      </c>
      <c r="H44" s="3"/>
      <c r="I44" s="3"/>
      <c r="J44" s="3"/>
    </row>
    <row r="45" spans="4:22" x14ac:dyDescent="0.25">
      <c r="D45" s="3">
        <v>20</v>
      </c>
      <c r="E45" s="3">
        <v>10.6</v>
      </c>
      <c r="F45" s="3">
        <f t="shared" si="7"/>
        <v>9.4</v>
      </c>
      <c r="G45" s="3">
        <v>180</v>
      </c>
      <c r="H45" s="3"/>
      <c r="I45" s="3"/>
      <c r="J45" s="3"/>
    </row>
    <row r="46" spans="4:22" x14ac:dyDescent="0.25">
      <c r="D46" s="4">
        <v>20</v>
      </c>
      <c r="E46" s="5">
        <v>10.6</v>
      </c>
      <c r="F46" s="4">
        <f t="shared" si="7"/>
        <v>9.4</v>
      </c>
      <c r="G46" s="4">
        <v>240</v>
      </c>
      <c r="H46" s="7"/>
      <c r="I46" s="7"/>
      <c r="J46" s="7"/>
    </row>
    <row r="47" spans="4:22" x14ac:dyDescent="0.25">
      <c r="D47" s="1">
        <v>20.5</v>
      </c>
      <c r="E47" s="1">
        <v>9.9</v>
      </c>
      <c r="F47" s="1">
        <f t="shared" si="7"/>
        <v>10.6</v>
      </c>
      <c r="G47" s="1">
        <v>0</v>
      </c>
      <c r="H47" s="1" t="str">
        <f>_xlfn.TEXTJOIN(",",TRUE,F47:F55)</f>
        <v>10.6,10.2,10,9.8,9.8,9.8,9.8,9.8,9.9</v>
      </c>
      <c r="I47" s="1" t="str">
        <f>_xlfn.TEXTJOIN(",",TRUE,G47:G55)</f>
        <v>0,20,45,70,100,120,150,180,240</v>
      </c>
    </row>
    <row r="48" spans="4:22" x14ac:dyDescent="0.25">
      <c r="D48" s="1">
        <v>20.399999999999999</v>
      </c>
      <c r="E48" s="1">
        <v>10.199999999999999</v>
      </c>
      <c r="F48" s="1">
        <f t="shared" si="7"/>
        <v>10.199999999999999</v>
      </c>
      <c r="G48" s="1">
        <v>20</v>
      </c>
    </row>
    <row r="49" spans="4:10" x14ac:dyDescent="0.25">
      <c r="D49" s="1">
        <v>20.3</v>
      </c>
      <c r="E49" s="1">
        <v>10.3</v>
      </c>
      <c r="F49" s="1">
        <f t="shared" si="7"/>
        <v>10</v>
      </c>
      <c r="G49" s="1">
        <v>45</v>
      </c>
    </row>
    <row r="50" spans="4:10" x14ac:dyDescent="0.25">
      <c r="D50" s="1">
        <v>20.2</v>
      </c>
      <c r="E50" s="1">
        <v>10.4</v>
      </c>
      <c r="F50" s="1">
        <f t="shared" si="7"/>
        <v>9.7999999999999989</v>
      </c>
      <c r="G50" s="1">
        <v>70</v>
      </c>
    </row>
    <row r="51" spans="4:10" x14ac:dyDescent="0.25">
      <c r="D51" s="1">
        <v>20.2</v>
      </c>
      <c r="E51" s="1">
        <v>10.4</v>
      </c>
      <c r="F51" s="1">
        <f t="shared" si="7"/>
        <v>9.7999999999999989</v>
      </c>
      <c r="G51" s="1">
        <v>100</v>
      </c>
    </row>
    <row r="52" spans="4:10" x14ac:dyDescent="0.25">
      <c r="D52" s="1">
        <v>20.2</v>
      </c>
      <c r="E52" s="1">
        <v>10.4</v>
      </c>
      <c r="F52" s="1">
        <f t="shared" si="7"/>
        <v>9.7999999999999989</v>
      </c>
      <c r="G52" s="1">
        <v>120</v>
      </c>
    </row>
    <row r="53" spans="4:10" x14ac:dyDescent="0.25">
      <c r="D53" s="1">
        <v>20.2</v>
      </c>
      <c r="E53" s="1">
        <v>10.4</v>
      </c>
      <c r="F53" s="1">
        <f t="shared" si="7"/>
        <v>9.7999999999999989</v>
      </c>
      <c r="G53" s="1">
        <v>150</v>
      </c>
    </row>
    <row r="54" spans="4:10" x14ac:dyDescent="0.25">
      <c r="D54" s="1">
        <v>20.2</v>
      </c>
      <c r="E54" s="1">
        <v>10.4</v>
      </c>
      <c r="F54" s="1">
        <f t="shared" si="7"/>
        <v>9.7999999999999989</v>
      </c>
      <c r="G54" s="1">
        <v>180</v>
      </c>
    </row>
    <row r="55" spans="4:10" x14ac:dyDescent="0.25">
      <c r="D55" s="2">
        <v>20.2</v>
      </c>
      <c r="E55" s="2">
        <v>10.3</v>
      </c>
      <c r="F55" s="2">
        <f t="shared" si="7"/>
        <v>9.8999999999999986</v>
      </c>
      <c r="G55" s="2">
        <v>240</v>
      </c>
      <c r="H55" s="6"/>
      <c r="I55" s="6"/>
      <c r="J55" s="6"/>
    </row>
    <row r="56" spans="4:10" x14ac:dyDescent="0.25">
      <c r="D56" s="1">
        <v>20.5</v>
      </c>
      <c r="E56" s="1">
        <v>10</v>
      </c>
      <c r="F56" s="1">
        <f t="shared" si="7"/>
        <v>10.5</v>
      </c>
      <c r="G56" s="1">
        <v>0</v>
      </c>
      <c r="H56" s="1" t="str">
        <f>_xlfn.TEXTJOIN(",",TRUE,F56:F62)</f>
        <v>10.5,10,9.8,9.8,9.8,9.8,9.8</v>
      </c>
      <c r="I56" s="1" t="str">
        <f>_xlfn.TEXTJOIN(",",TRUE,G56:G62)</f>
        <v>0,30,60,90,120,180,240</v>
      </c>
    </row>
    <row r="57" spans="4:10" x14ac:dyDescent="0.25">
      <c r="D57" s="1">
        <v>20.3</v>
      </c>
      <c r="E57" s="1">
        <v>10.3</v>
      </c>
      <c r="F57" s="1">
        <f t="shared" si="7"/>
        <v>10</v>
      </c>
      <c r="G57" s="1">
        <v>30</v>
      </c>
    </row>
    <row r="58" spans="4:10" x14ac:dyDescent="0.25">
      <c r="D58" s="1">
        <v>20.2</v>
      </c>
      <c r="E58" s="1">
        <v>10.4</v>
      </c>
      <c r="F58" s="1">
        <f t="shared" si="7"/>
        <v>9.7999999999999989</v>
      </c>
      <c r="G58" s="1">
        <v>60</v>
      </c>
    </row>
    <row r="59" spans="4:10" x14ac:dyDescent="0.25">
      <c r="D59" s="1">
        <v>20.2</v>
      </c>
      <c r="E59" s="1">
        <v>10.4</v>
      </c>
      <c r="F59" s="1">
        <f t="shared" si="7"/>
        <v>9.7999999999999989</v>
      </c>
      <c r="G59" s="1">
        <v>90</v>
      </c>
    </row>
    <row r="60" spans="4:10" x14ac:dyDescent="0.25">
      <c r="D60" s="1">
        <v>20.2</v>
      </c>
      <c r="E60" s="1">
        <v>10.4</v>
      </c>
      <c r="F60" s="1">
        <f t="shared" si="7"/>
        <v>9.7999999999999989</v>
      </c>
      <c r="G60" s="1">
        <v>120</v>
      </c>
    </row>
    <row r="61" spans="4:10" x14ac:dyDescent="0.25">
      <c r="D61" s="1">
        <v>20.2</v>
      </c>
      <c r="E61" s="1">
        <v>10.4</v>
      </c>
      <c r="F61" s="1">
        <f t="shared" si="7"/>
        <v>9.7999999999999989</v>
      </c>
      <c r="G61" s="1">
        <v>180</v>
      </c>
    </row>
    <row r="62" spans="4:10" x14ac:dyDescent="0.25">
      <c r="D62" s="2">
        <v>20.2</v>
      </c>
      <c r="E62" s="2">
        <v>10.4</v>
      </c>
      <c r="F62" s="2">
        <f t="shared" si="7"/>
        <v>9.7999999999999989</v>
      </c>
      <c r="G62" s="2">
        <v>240</v>
      </c>
      <c r="H62" s="6"/>
      <c r="I62" s="6"/>
      <c r="J62" s="6"/>
    </row>
    <row r="63" spans="4:10" x14ac:dyDescent="0.25">
      <c r="D63" s="1">
        <v>20.5</v>
      </c>
      <c r="E63" s="1">
        <v>10</v>
      </c>
      <c r="F63" s="1">
        <f t="shared" si="7"/>
        <v>10.5</v>
      </c>
      <c r="G63" s="1">
        <v>0</v>
      </c>
      <c r="H63" s="1" t="str">
        <f>_xlfn.TEXTJOIN(",",TRUE,F63:F69)</f>
        <v>10.5,9.9,9.6,9.5,9.5,9.5,9.5</v>
      </c>
      <c r="I63" s="1" t="str">
        <f>_xlfn.TEXTJOIN(",",TRUE,G63:G69)</f>
        <v>0,30,60,90,120,180,240</v>
      </c>
    </row>
    <row r="64" spans="4:10" x14ac:dyDescent="0.25">
      <c r="D64" s="1">
        <v>20.3</v>
      </c>
      <c r="E64" s="1">
        <v>10.4</v>
      </c>
      <c r="F64" s="1">
        <f t="shared" si="7"/>
        <v>9.9</v>
      </c>
      <c r="G64" s="1">
        <v>30</v>
      </c>
    </row>
    <row r="65" spans="4:10" x14ac:dyDescent="0.25">
      <c r="D65" s="1">
        <v>20.100000000000001</v>
      </c>
      <c r="E65" s="1">
        <v>10.5</v>
      </c>
      <c r="F65" s="1">
        <f t="shared" si="7"/>
        <v>9.6000000000000014</v>
      </c>
      <c r="G65" s="1">
        <v>60</v>
      </c>
    </row>
    <row r="66" spans="4:10" x14ac:dyDescent="0.25">
      <c r="D66" s="1">
        <v>20.100000000000001</v>
      </c>
      <c r="E66" s="1">
        <v>10.6</v>
      </c>
      <c r="F66" s="1">
        <f t="shared" si="7"/>
        <v>9.5000000000000018</v>
      </c>
      <c r="G66" s="1">
        <v>90</v>
      </c>
    </row>
    <row r="67" spans="4:10" x14ac:dyDescent="0.25">
      <c r="D67" s="1">
        <v>20.100000000000001</v>
      </c>
      <c r="E67" s="1">
        <v>10.6</v>
      </c>
      <c r="F67" s="1">
        <f t="shared" si="7"/>
        <v>9.5000000000000018</v>
      </c>
      <c r="G67" s="1">
        <v>120</v>
      </c>
    </row>
    <row r="68" spans="4:10" x14ac:dyDescent="0.25">
      <c r="D68" s="1">
        <v>20.100000000000001</v>
      </c>
      <c r="E68" s="1">
        <v>10.6</v>
      </c>
      <c r="F68" s="1">
        <f t="shared" si="7"/>
        <v>9.5000000000000018</v>
      </c>
      <c r="G68" s="1">
        <v>180</v>
      </c>
    </row>
    <row r="69" spans="4:10" x14ac:dyDescent="0.25">
      <c r="D69" s="2">
        <v>20.100000000000001</v>
      </c>
      <c r="E69" s="2">
        <v>10.6</v>
      </c>
      <c r="F69" s="2">
        <f t="shared" si="7"/>
        <v>9.5000000000000018</v>
      </c>
      <c r="G69" s="2">
        <v>240</v>
      </c>
      <c r="H69" s="6"/>
      <c r="I69" s="6"/>
      <c r="J69" s="6"/>
    </row>
    <row r="70" spans="4:10" x14ac:dyDescent="0.25">
      <c r="D70" s="1">
        <v>20.5</v>
      </c>
      <c r="E70" s="1">
        <v>10</v>
      </c>
      <c r="F70" s="1">
        <f t="shared" si="7"/>
        <v>10.5</v>
      </c>
      <c r="G70" s="1">
        <v>0</v>
      </c>
      <c r="H70" s="1" t="str">
        <f>_xlfn.TEXTJOIN(",",TRUE,F70:F76)</f>
        <v>10.5,9.8,9.6,9.6,9.5,9.4,9.4</v>
      </c>
      <c r="I70" s="1" t="str">
        <f>_xlfn.TEXTJOIN(",",TRUE,G70:G76)</f>
        <v>0,30,60,90,120,180,240</v>
      </c>
    </row>
    <row r="71" spans="4:10" x14ac:dyDescent="0.25">
      <c r="D71" s="1">
        <v>20.2</v>
      </c>
      <c r="E71" s="1">
        <v>10.4</v>
      </c>
      <c r="F71" s="1">
        <f t="shared" si="7"/>
        <v>9.7999999999999989</v>
      </c>
      <c r="G71" s="1">
        <v>30</v>
      </c>
    </row>
    <row r="72" spans="4:10" x14ac:dyDescent="0.25">
      <c r="D72" s="1">
        <v>20.100000000000001</v>
      </c>
      <c r="E72" s="1">
        <v>10.5</v>
      </c>
      <c r="F72" s="1">
        <f t="shared" si="7"/>
        <v>9.6000000000000014</v>
      </c>
      <c r="G72" s="1">
        <v>60</v>
      </c>
    </row>
    <row r="73" spans="4:10" x14ac:dyDescent="0.25">
      <c r="D73" s="1">
        <v>20.100000000000001</v>
      </c>
      <c r="E73" s="1">
        <v>10.5</v>
      </c>
      <c r="F73" s="1">
        <f t="shared" si="7"/>
        <v>9.6000000000000014</v>
      </c>
      <c r="G73" s="1">
        <v>90</v>
      </c>
    </row>
    <row r="74" spans="4:10" x14ac:dyDescent="0.25">
      <c r="D74" s="1">
        <v>20.100000000000001</v>
      </c>
      <c r="E74" s="1">
        <v>10.6</v>
      </c>
      <c r="F74" s="1">
        <f t="shared" si="7"/>
        <v>9.5000000000000018</v>
      </c>
      <c r="G74" s="1">
        <v>120</v>
      </c>
    </row>
    <row r="75" spans="4:10" x14ac:dyDescent="0.25">
      <c r="D75" s="1">
        <v>20</v>
      </c>
      <c r="E75" s="1">
        <v>10.6</v>
      </c>
      <c r="F75" s="1">
        <f t="shared" si="7"/>
        <v>9.4</v>
      </c>
      <c r="G75" s="1">
        <v>180</v>
      </c>
    </row>
    <row r="76" spans="4:10" x14ac:dyDescent="0.25">
      <c r="D76" s="2">
        <v>20</v>
      </c>
      <c r="E76" s="2">
        <v>10.6</v>
      </c>
      <c r="F76" s="2">
        <f t="shared" si="7"/>
        <v>9.4</v>
      </c>
      <c r="G76" s="2">
        <v>240</v>
      </c>
      <c r="H76" s="6"/>
      <c r="I76" s="6"/>
      <c r="J76" s="6"/>
    </row>
    <row r="77" spans="4:10" x14ac:dyDescent="0.25">
      <c r="D77" s="1">
        <v>20.5</v>
      </c>
      <c r="E77" s="1">
        <v>10</v>
      </c>
      <c r="F77" s="1">
        <f>D77-E77</f>
        <v>10.5</v>
      </c>
      <c r="G77" s="1">
        <v>0</v>
      </c>
      <c r="H77" s="1" t="str">
        <f>_xlfn.TEXTJOIN(",",TRUE,F77:F83)</f>
        <v>10.5,9.9,9.8,9.7,9.7,9.6,9.6</v>
      </c>
      <c r="I77" s="1" t="str">
        <f>_xlfn.TEXTJOIN(",",TRUE,G77:G83)</f>
        <v>0,30,60,90,120,180,240</v>
      </c>
    </row>
    <row r="78" spans="4:10" x14ac:dyDescent="0.25">
      <c r="D78" s="1">
        <v>20.3</v>
      </c>
      <c r="E78" s="1">
        <v>10.4</v>
      </c>
      <c r="F78" s="1">
        <f t="shared" si="7"/>
        <v>9.9</v>
      </c>
      <c r="G78" s="1">
        <v>30</v>
      </c>
    </row>
    <row r="79" spans="4:10" x14ac:dyDescent="0.25">
      <c r="D79" s="1">
        <v>20.2</v>
      </c>
      <c r="E79" s="1">
        <v>10.4</v>
      </c>
      <c r="F79" s="1">
        <f t="shared" si="7"/>
        <v>9.7999999999999989</v>
      </c>
      <c r="G79" s="1">
        <v>60</v>
      </c>
    </row>
    <row r="80" spans="4:10" x14ac:dyDescent="0.25">
      <c r="D80" s="1">
        <v>20.2</v>
      </c>
      <c r="E80" s="1">
        <v>10.5</v>
      </c>
      <c r="F80" s="1">
        <f t="shared" si="7"/>
        <v>9.6999999999999993</v>
      </c>
      <c r="G80" s="1">
        <v>90</v>
      </c>
    </row>
    <row r="81" spans="4:10" x14ac:dyDescent="0.25">
      <c r="D81" s="1">
        <v>20.2</v>
      </c>
      <c r="E81" s="1">
        <v>10.5</v>
      </c>
      <c r="F81" s="1">
        <f t="shared" si="7"/>
        <v>9.6999999999999993</v>
      </c>
      <c r="G81" s="1">
        <v>120</v>
      </c>
    </row>
    <row r="82" spans="4:10" x14ac:dyDescent="0.25">
      <c r="D82" s="1">
        <v>20.100000000000001</v>
      </c>
      <c r="E82" s="1">
        <v>10.5</v>
      </c>
      <c r="F82" s="1">
        <f t="shared" si="7"/>
        <v>9.6000000000000014</v>
      </c>
      <c r="G82" s="1">
        <v>180</v>
      </c>
    </row>
    <row r="83" spans="4:10" x14ac:dyDescent="0.25">
      <c r="D83" s="2">
        <v>20.100000000000001</v>
      </c>
      <c r="E83" s="2">
        <v>10.5</v>
      </c>
      <c r="F83" s="2">
        <f t="shared" si="7"/>
        <v>9.6000000000000014</v>
      </c>
      <c r="G83" s="2">
        <v>240</v>
      </c>
      <c r="H83" s="6"/>
      <c r="I83" s="6"/>
      <c r="J83" s="6"/>
    </row>
    <row r="84" spans="4:10" x14ac:dyDescent="0.25">
      <c r="D84" s="1">
        <v>20.5</v>
      </c>
      <c r="E84" s="1">
        <v>10</v>
      </c>
      <c r="F84" s="1">
        <f t="shared" si="7"/>
        <v>10.5</v>
      </c>
      <c r="G84" s="1">
        <v>0</v>
      </c>
      <c r="H84" s="1" t="str">
        <f>_xlfn.TEXTJOIN(",",TRUE,F84:F91)</f>
        <v>10.5,10,9.8,9.7,9.6,9.6,9.5,9.5</v>
      </c>
      <c r="I84" s="1" t="str">
        <f>_xlfn.TEXTJOIN(",",TRUE,G84:G91)</f>
        <v>0,20,40,60,90,120,180,240</v>
      </c>
    </row>
    <row r="85" spans="4:10" x14ac:dyDescent="0.25">
      <c r="D85" s="1">
        <v>20.3</v>
      </c>
      <c r="E85" s="1">
        <v>10.3</v>
      </c>
      <c r="F85" s="1">
        <f t="shared" si="7"/>
        <v>10</v>
      </c>
      <c r="G85" s="1">
        <v>20</v>
      </c>
    </row>
    <row r="86" spans="4:10" x14ac:dyDescent="0.25">
      <c r="D86" s="1">
        <v>20.2</v>
      </c>
      <c r="E86" s="1">
        <v>10.4</v>
      </c>
      <c r="F86" s="1">
        <f t="shared" si="7"/>
        <v>9.7999999999999989</v>
      </c>
      <c r="G86" s="1">
        <v>40</v>
      </c>
    </row>
    <row r="87" spans="4:10" x14ac:dyDescent="0.25">
      <c r="D87" s="1">
        <v>20.2</v>
      </c>
      <c r="E87" s="1">
        <v>10.5</v>
      </c>
      <c r="F87" s="1">
        <f t="shared" si="7"/>
        <v>9.6999999999999993</v>
      </c>
      <c r="G87" s="1">
        <v>60</v>
      </c>
    </row>
    <row r="88" spans="4:10" x14ac:dyDescent="0.25">
      <c r="D88" s="1">
        <v>20.100000000000001</v>
      </c>
      <c r="E88" s="1">
        <v>10.5</v>
      </c>
      <c r="F88" s="1">
        <f t="shared" si="7"/>
        <v>9.6000000000000014</v>
      </c>
      <c r="G88" s="1">
        <v>90</v>
      </c>
    </row>
    <row r="89" spans="4:10" x14ac:dyDescent="0.25">
      <c r="D89" s="1">
        <v>20.100000000000001</v>
      </c>
      <c r="E89" s="1">
        <v>10.5</v>
      </c>
      <c r="F89" s="1">
        <f t="shared" si="7"/>
        <v>9.6000000000000014</v>
      </c>
      <c r="G89" s="1">
        <v>120</v>
      </c>
    </row>
    <row r="90" spans="4:10" x14ac:dyDescent="0.25">
      <c r="D90" s="1">
        <v>20.100000000000001</v>
      </c>
      <c r="E90" s="1">
        <v>10.6</v>
      </c>
      <c r="F90" s="1">
        <f t="shared" si="7"/>
        <v>9.5000000000000018</v>
      </c>
      <c r="G90" s="1">
        <v>180</v>
      </c>
    </row>
    <row r="91" spans="4:10" x14ac:dyDescent="0.25">
      <c r="D91" s="1">
        <v>20.100000000000001</v>
      </c>
      <c r="E91" s="1">
        <v>10.6</v>
      </c>
      <c r="F91" s="1">
        <f t="shared" si="7"/>
        <v>9.5000000000000018</v>
      </c>
      <c r="G91" s="1">
        <v>240</v>
      </c>
    </row>
    <row r="92" spans="4:10" x14ac:dyDescent="0.25">
      <c r="F92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2024-02-13T06:22:04Z</dcterms:created>
  <dcterms:modified xsi:type="dcterms:W3CDTF">2024-02-19T22:10:00Z</dcterms:modified>
</cp:coreProperties>
</file>