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pt_dgap\2_semester\labs\lab_2_1_6\"/>
    </mc:Choice>
  </mc:AlternateContent>
  <xr:revisionPtr revIDLastSave="0" documentId="13_ncr:1_{34ADA1F7-D9F6-4A20-84FF-C49138A197D4}" xr6:coauthVersionLast="47" xr6:coauthVersionMax="47" xr10:uidLastSave="{00000000-0000-0000-0000-000000000000}"/>
  <bookViews>
    <workbookView xWindow="14844" yWindow="2028" windowWidth="17280" windowHeight="8964" xr2:uid="{37BDEBD3-7AFF-47ED-AACC-A3305C8185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  <c r="B42" i="1"/>
  <c r="D41" i="1"/>
  <c r="B41" i="1"/>
  <c r="C38" i="1"/>
  <c r="B38" i="1"/>
  <c r="B36" i="1"/>
  <c r="C36" i="1"/>
  <c r="D36" i="1"/>
  <c r="G39" i="1"/>
  <c r="G38" i="1"/>
  <c r="G37" i="1"/>
  <c r="G36" i="1"/>
  <c r="F39" i="1"/>
  <c r="F38" i="1"/>
  <c r="F37" i="1"/>
  <c r="F36" i="1"/>
  <c r="E39" i="1"/>
  <c r="E38" i="1"/>
  <c r="E37" i="1"/>
  <c r="E36" i="1"/>
  <c r="M39" i="1"/>
  <c r="M38" i="1"/>
  <c r="M37" i="1"/>
  <c r="M36" i="1"/>
  <c r="J36" i="1"/>
  <c r="I39" i="1"/>
  <c r="J39" i="1" s="1"/>
  <c r="I38" i="1"/>
  <c r="J38" i="1" s="1"/>
  <c r="I37" i="1"/>
  <c r="J37" i="1" s="1"/>
  <c r="I36" i="1"/>
  <c r="W33" i="1"/>
  <c r="V33" i="1"/>
  <c r="U33" i="1"/>
  <c r="W32" i="1"/>
  <c r="V32" i="1"/>
  <c r="U32" i="1"/>
  <c r="W31" i="1"/>
  <c r="V31" i="1"/>
  <c r="U31" i="1"/>
  <c r="W30" i="1"/>
  <c r="V30" i="1"/>
  <c r="U30" i="1"/>
  <c r="W29" i="1"/>
  <c r="V29" i="1"/>
  <c r="S28" i="1" s="1"/>
  <c r="U29" i="1"/>
  <c r="W28" i="1"/>
  <c r="V28" i="1"/>
  <c r="U28" i="1"/>
  <c r="Q28" i="1"/>
  <c r="P28" i="1"/>
  <c r="W25" i="1"/>
  <c r="V25" i="1"/>
  <c r="U25" i="1"/>
  <c r="W24" i="1"/>
  <c r="V24" i="1"/>
  <c r="U24" i="1"/>
  <c r="W23" i="1"/>
  <c r="V23" i="1"/>
  <c r="U23" i="1"/>
  <c r="W22" i="1"/>
  <c r="V22" i="1"/>
  <c r="U22" i="1"/>
  <c r="T20" i="1" s="1"/>
  <c r="W21" i="1"/>
  <c r="V21" i="1"/>
  <c r="U21" i="1"/>
  <c r="W20" i="1"/>
  <c r="V20" i="1"/>
  <c r="U20" i="1"/>
  <c r="Q20" i="1"/>
  <c r="P20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Q12" i="1"/>
  <c r="P12" i="1"/>
  <c r="U9" i="1"/>
  <c r="U8" i="1"/>
  <c r="T4" i="1" s="1"/>
  <c r="Q7" i="1" s="1"/>
  <c r="L36" i="1" s="1"/>
  <c r="U7" i="1"/>
  <c r="U6" i="1"/>
  <c r="U5" i="1"/>
  <c r="U4" i="1"/>
  <c r="V9" i="1"/>
  <c r="V8" i="1"/>
  <c r="V7" i="1"/>
  <c r="V6" i="1"/>
  <c r="V5" i="1"/>
  <c r="V4" i="1"/>
  <c r="S4" i="1" s="1"/>
  <c r="W9" i="1"/>
  <c r="W8" i="1"/>
  <c r="W7" i="1"/>
  <c r="W6" i="1"/>
  <c r="W5" i="1"/>
  <c r="W4" i="1"/>
  <c r="R4" i="1" s="1"/>
  <c r="Q6" i="1" s="1"/>
  <c r="Q4" i="1"/>
  <c r="P4" i="1"/>
  <c r="M26" i="1"/>
  <c r="M27" i="1" s="1"/>
  <c r="L26" i="1"/>
  <c r="L27" i="1" s="1"/>
  <c r="K26" i="1"/>
  <c r="K27" i="1" s="1"/>
  <c r="J26" i="1"/>
  <c r="J27" i="1" s="1"/>
  <c r="I26" i="1"/>
  <c r="I27" i="1" s="1"/>
  <c r="H26" i="1"/>
  <c r="H27" i="1" s="1"/>
  <c r="H28" i="1" s="1"/>
  <c r="I19" i="1"/>
  <c r="I20" i="1" s="1"/>
  <c r="J19" i="1"/>
  <c r="J20" i="1" s="1"/>
  <c r="K19" i="1"/>
  <c r="K20" i="1" s="1"/>
  <c r="L19" i="1"/>
  <c r="L20" i="1" s="1"/>
  <c r="M19" i="1"/>
  <c r="M20" i="1" s="1"/>
  <c r="H19" i="1"/>
  <c r="H20" i="1" s="1"/>
  <c r="H21" i="1" s="1"/>
  <c r="M12" i="1"/>
  <c r="M13" i="1" s="1"/>
  <c r="M14" i="1" s="1"/>
  <c r="L12" i="1"/>
  <c r="L13" i="1" s="1"/>
  <c r="L14" i="1" s="1"/>
  <c r="K12" i="1"/>
  <c r="K13" i="1" s="1"/>
  <c r="K14" i="1" s="1"/>
  <c r="J12" i="1"/>
  <c r="J13" i="1" s="1"/>
  <c r="J14" i="1" s="1"/>
  <c r="I12" i="1"/>
  <c r="I13" i="1" s="1"/>
  <c r="I14" i="1" s="1"/>
  <c r="H12" i="1"/>
  <c r="H13" i="1" s="1"/>
  <c r="H14" i="1" s="1"/>
  <c r="M5" i="1"/>
  <c r="M6" i="1" s="1"/>
  <c r="M7" i="1" s="1"/>
  <c r="L5" i="1"/>
  <c r="L6" i="1" s="1"/>
  <c r="L7" i="1" s="1"/>
  <c r="K5" i="1"/>
  <c r="K6" i="1" s="1"/>
  <c r="K7" i="1" s="1"/>
  <c r="J5" i="1"/>
  <c r="J6" i="1" s="1"/>
  <c r="J7" i="1" s="1"/>
  <c r="I5" i="1"/>
  <c r="I6" i="1" s="1"/>
  <c r="I7" i="1" s="1"/>
  <c r="H5" i="1"/>
  <c r="H6" i="1" s="1"/>
  <c r="H7" i="1" s="1"/>
  <c r="R28" i="1" l="1"/>
  <c r="Q30" i="1" s="1"/>
  <c r="K39" i="1" s="1"/>
  <c r="T28" i="1"/>
  <c r="S12" i="1"/>
  <c r="R12" i="1"/>
  <c r="Q14" i="1" s="1"/>
  <c r="K37" i="1" s="1"/>
  <c r="T12" i="1"/>
  <c r="S20" i="1"/>
  <c r="R20" i="1"/>
  <c r="Q22" i="1" s="1"/>
  <c r="K38" i="1" s="1"/>
  <c r="Q31" i="1"/>
  <c r="L39" i="1" s="1"/>
  <c r="Q15" i="1"/>
  <c r="L37" i="1" s="1"/>
  <c r="Q23" i="1" l="1"/>
  <c r="L38" i="1" s="1"/>
</calcChain>
</file>

<file path=xl/sharedStrings.xml><?xml version="1.0" encoding="utf-8"?>
<sst xmlns="http://schemas.openxmlformats.org/spreadsheetml/2006/main" count="104" uniqueCount="34">
  <si>
    <t>Patm</t>
  </si>
  <si>
    <t>Tatm</t>
  </si>
  <si>
    <t>hPa</t>
  </si>
  <si>
    <t>C</t>
  </si>
  <si>
    <t xml:space="preserve"> </t>
  </si>
  <si>
    <t>T=30C</t>
  </si>
  <si>
    <t>dV, mk V</t>
  </si>
  <si>
    <t>dv/dT</t>
  </si>
  <si>
    <t>dT</t>
  </si>
  <si>
    <t>T=40C</t>
  </si>
  <si>
    <t>T=50C</t>
  </si>
  <si>
    <t>T=60C</t>
  </si>
  <si>
    <t>dP</t>
  </si>
  <si>
    <t>eP</t>
  </si>
  <si>
    <t>eT</t>
  </si>
  <si>
    <t>label</t>
  </si>
  <si>
    <t>&lt;x&gt;</t>
  </si>
  <si>
    <t>&lt;y&gt;</t>
  </si>
  <si>
    <t>&lt;xy&gt;</t>
  </si>
  <si>
    <t>xy</t>
  </si>
  <si>
    <t>x^2</t>
  </si>
  <si>
    <t>&lt;x^2&gt;</t>
  </si>
  <si>
    <t>k=</t>
  </si>
  <si>
    <t>y^2</t>
  </si>
  <si>
    <t>&lt;y^2&gt;</t>
  </si>
  <si>
    <t>sigmak=</t>
  </si>
  <si>
    <t>t</t>
  </si>
  <si>
    <t>T</t>
  </si>
  <si>
    <t>1/T</t>
  </si>
  <si>
    <t>mu=</t>
  </si>
  <si>
    <t>sigmamu</t>
  </si>
  <si>
    <t>sigmaT</t>
  </si>
  <si>
    <t>b=</t>
  </si>
  <si>
    <t>dp,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</si>
</sst>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9C494-2738-4A9F-BC66-69F5A642721C}">
  <dimension ref="B2:AB42"/>
  <sheetViews>
    <sheetView tabSelected="1" zoomScale="73" zoomScaleNormal="130" workbookViewId="0">
      <selection activeCell="G3" sqref="G3:M6"/>
    </sheetView>
  </sheetViews>
  <sheetFormatPr defaultRowHeight="14.4" x14ac:dyDescent="0.3"/>
  <cols>
    <col min="3" max="3" width="12.88671875" bestFit="1" customWidth="1"/>
    <col min="7" max="7" width="12.88671875" bestFit="1" customWidth="1"/>
    <col min="8" max="12" width="9.5546875" bestFit="1" customWidth="1"/>
    <col min="13" max="13" width="13.21875" bestFit="1" customWidth="1"/>
  </cols>
  <sheetData>
    <row r="2" spans="2:28" x14ac:dyDescent="0.3">
      <c r="G2" s="1"/>
      <c r="H2" s="3" t="s">
        <v>33</v>
      </c>
      <c r="I2" s="3"/>
      <c r="J2" s="3"/>
      <c r="K2" s="3"/>
      <c r="L2" s="3"/>
      <c r="M2" s="3"/>
    </row>
    <row r="3" spans="2:28" x14ac:dyDescent="0.3">
      <c r="G3" s="1" t="s">
        <v>33</v>
      </c>
      <c r="H3" s="1">
        <v>4</v>
      </c>
      <c r="I3" s="1">
        <v>3.5</v>
      </c>
      <c r="J3" s="1">
        <v>3</v>
      </c>
      <c r="K3" s="1">
        <v>2.5</v>
      </c>
      <c r="L3" s="1">
        <v>2</v>
      </c>
      <c r="M3" s="1">
        <v>1.5</v>
      </c>
      <c r="P3" s="1" t="s">
        <v>16</v>
      </c>
      <c r="Q3" s="1" t="s">
        <v>17</v>
      </c>
      <c r="R3" s="1" t="s">
        <v>18</v>
      </c>
      <c r="S3" s="1" t="s">
        <v>21</v>
      </c>
      <c r="T3" s="1" t="s">
        <v>24</v>
      </c>
      <c r="U3" s="1" t="s">
        <v>23</v>
      </c>
      <c r="V3" s="1" t="s">
        <v>20</v>
      </c>
      <c r="W3" s="1" t="s">
        <v>19</v>
      </c>
      <c r="X3" s="1" t="s">
        <v>12</v>
      </c>
      <c r="Y3" s="1" t="s">
        <v>8</v>
      </c>
      <c r="Z3" s="1" t="s">
        <v>13</v>
      </c>
      <c r="AA3" s="1" t="s">
        <v>14</v>
      </c>
      <c r="AB3" s="1" t="s">
        <v>15</v>
      </c>
    </row>
    <row r="4" spans="2:28" x14ac:dyDescent="0.3">
      <c r="B4" t="s">
        <v>0</v>
      </c>
      <c r="C4">
        <v>1004</v>
      </c>
      <c r="D4" t="s">
        <v>2</v>
      </c>
      <c r="F4" t="s">
        <v>5</v>
      </c>
      <c r="G4" s="1" t="s">
        <v>6</v>
      </c>
      <c r="H4" s="1">
        <v>-158</v>
      </c>
      <c r="I4" s="1">
        <v>-136</v>
      </c>
      <c r="J4" s="1">
        <v>-113</v>
      </c>
      <c r="K4" s="1">
        <v>-92</v>
      </c>
      <c r="L4" s="1">
        <v>-70</v>
      </c>
      <c r="M4" s="1">
        <v>-50</v>
      </c>
      <c r="P4" s="1">
        <f>AVERAGE(X4:X9)</f>
        <v>2.75</v>
      </c>
      <c r="Q4" s="1">
        <f>AVERAGE(Y4:Y9)</f>
        <v>-2.5101378751013788</v>
      </c>
      <c r="R4" s="1">
        <f>AVERAGE(W4:W9)</f>
        <v>-7.6723438767234384</v>
      </c>
      <c r="S4" s="1">
        <f>AVERAGE(V4:V9)</f>
        <v>8.2916666666666661</v>
      </c>
      <c r="T4" s="1">
        <f>AVERAGE(U4:U9)</f>
        <v>7.1130883667513203</v>
      </c>
      <c r="U4" s="1">
        <f t="shared" ref="U4:U9" si="0">Y4^2</f>
        <v>14.778505928806956</v>
      </c>
      <c r="V4" s="1">
        <f t="shared" ref="V4:V9" si="1">X4^2</f>
        <v>16</v>
      </c>
      <c r="W4" s="1">
        <f t="shared" ref="W4:W9" si="2">X4*Y4</f>
        <v>-15.377128953771289</v>
      </c>
      <c r="X4" s="1">
        <v>4</v>
      </c>
      <c r="Y4" s="1">
        <v>-3.8442822384428221</v>
      </c>
      <c r="Z4" s="1">
        <v>0.1</v>
      </c>
      <c r="AA4" s="1">
        <v>4.8661800486618001E-2</v>
      </c>
      <c r="AB4" s="1">
        <v>1</v>
      </c>
    </row>
    <row r="5" spans="2:28" x14ac:dyDescent="0.3">
      <c r="B5" t="s">
        <v>1</v>
      </c>
      <c r="C5">
        <v>20.399999999999999</v>
      </c>
      <c r="D5" t="s">
        <v>3</v>
      </c>
      <c r="G5" s="1" t="s">
        <v>7</v>
      </c>
      <c r="H5" s="1">
        <f t="shared" ref="H5:M5" si="3">(40.7+41.5)/2</f>
        <v>41.1</v>
      </c>
      <c r="I5" s="1">
        <f t="shared" si="3"/>
        <v>41.1</v>
      </c>
      <c r="J5" s="1">
        <f t="shared" si="3"/>
        <v>41.1</v>
      </c>
      <c r="K5" s="1">
        <f t="shared" si="3"/>
        <v>41.1</v>
      </c>
      <c r="L5" s="1">
        <f t="shared" si="3"/>
        <v>41.1</v>
      </c>
      <c r="M5" s="1">
        <f t="shared" si="3"/>
        <v>41.1</v>
      </c>
      <c r="P5" s="1"/>
      <c r="Q5" s="1"/>
      <c r="R5" s="1"/>
      <c r="S5" s="1"/>
      <c r="T5" s="1"/>
      <c r="U5" s="1">
        <f t="shared" si="0"/>
        <v>10.9494971021957</v>
      </c>
      <c r="V5" s="1">
        <f t="shared" si="1"/>
        <v>12.25</v>
      </c>
      <c r="W5" s="1">
        <f t="shared" si="2"/>
        <v>-11.581508515815084</v>
      </c>
      <c r="X5" s="1">
        <v>3.5</v>
      </c>
      <c r="Y5" s="1">
        <v>-3.3090024330900243</v>
      </c>
      <c r="Z5" s="1">
        <v>0.1</v>
      </c>
      <c r="AA5" s="1">
        <v>4.8661800486618001E-2</v>
      </c>
      <c r="AB5" s="1">
        <v>2</v>
      </c>
    </row>
    <row r="6" spans="2:28" x14ac:dyDescent="0.3">
      <c r="D6" t="s">
        <v>4</v>
      </c>
      <c r="G6" s="1" t="s">
        <v>8</v>
      </c>
      <c r="H6" s="4">
        <f t="shared" ref="H6:M6" si="4">H4/H5</f>
        <v>-3.8442822384428221</v>
      </c>
      <c r="I6" s="4">
        <f t="shared" si="4"/>
        <v>-3.3090024330900243</v>
      </c>
      <c r="J6" s="4">
        <f t="shared" si="4"/>
        <v>-2.7493917274939172</v>
      </c>
      <c r="K6" s="4">
        <f t="shared" si="4"/>
        <v>-2.2384428223844282</v>
      </c>
      <c r="L6" s="4">
        <f t="shared" si="4"/>
        <v>-1.7031630170316301</v>
      </c>
      <c r="M6" s="4">
        <f t="shared" si="4"/>
        <v>-1.2165450121654502</v>
      </c>
      <c r="P6" s="1" t="s">
        <v>22</v>
      </c>
      <c r="Q6" s="1">
        <f>R4/S4</f>
        <v>-0.92530780422795245</v>
      </c>
      <c r="R6" s="1"/>
      <c r="S6" s="1"/>
      <c r="T6" s="1"/>
      <c r="U6" s="1">
        <f t="shared" si="0"/>
        <v>7.5591548712119865</v>
      </c>
      <c r="V6" s="1">
        <f t="shared" si="1"/>
        <v>9</v>
      </c>
      <c r="W6" s="1">
        <f t="shared" si="2"/>
        <v>-8.2481751824817522</v>
      </c>
      <c r="X6" s="1">
        <v>3</v>
      </c>
      <c r="Y6" s="1">
        <v>-2.7493917274939172</v>
      </c>
      <c r="Z6" s="1">
        <v>0.1</v>
      </c>
      <c r="AA6" s="1">
        <v>4.8661800486618001E-2</v>
      </c>
      <c r="AB6" s="1">
        <v>3</v>
      </c>
    </row>
    <row r="7" spans="2:28" x14ac:dyDescent="0.3">
      <c r="H7">
        <f>H6*2/H4</f>
        <v>4.8661800486618001E-2</v>
      </c>
      <c r="I7">
        <f t="shared" ref="I7:M7" si="5">I6*2/I4</f>
        <v>4.8661800486618001E-2</v>
      </c>
      <c r="J7">
        <f t="shared" si="5"/>
        <v>4.8661800486618001E-2</v>
      </c>
      <c r="K7">
        <f t="shared" si="5"/>
        <v>4.8661800486618001E-2</v>
      </c>
      <c r="L7">
        <f t="shared" si="5"/>
        <v>4.8661800486618001E-2</v>
      </c>
      <c r="M7">
        <f t="shared" si="5"/>
        <v>4.8661800486618008E-2</v>
      </c>
      <c r="P7" s="1" t="s">
        <v>25</v>
      </c>
      <c r="Q7" s="1">
        <f>SQRT((1/5)*((T4/S4)-Q6^2))</f>
        <v>1.8250320340436454E-2</v>
      </c>
      <c r="R7" s="1"/>
      <c r="S7" s="1"/>
      <c r="T7" s="1"/>
      <c r="U7" s="1">
        <f t="shared" si="0"/>
        <v>5.0106262690843648</v>
      </c>
      <c r="V7" s="1">
        <f t="shared" si="1"/>
        <v>6.25</v>
      </c>
      <c r="W7" s="1">
        <f t="shared" si="2"/>
        <v>-5.5961070559610704</v>
      </c>
      <c r="X7" s="1">
        <v>2.5</v>
      </c>
      <c r="Y7" s="1">
        <v>-2.2384428223844282</v>
      </c>
      <c r="Z7" s="1">
        <v>0.1</v>
      </c>
      <c r="AA7" s="1">
        <v>4.8661800486618001E-2</v>
      </c>
      <c r="AB7" s="1">
        <v>4</v>
      </c>
    </row>
    <row r="8" spans="2:28" x14ac:dyDescent="0.3">
      <c r="P8" s="1"/>
      <c r="Q8" s="1"/>
      <c r="R8" s="1"/>
      <c r="S8" s="1"/>
      <c r="T8" s="1"/>
      <c r="U8" s="1">
        <f t="shared" si="0"/>
        <v>2.9007642625842847</v>
      </c>
      <c r="V8" s="1">
        <f t="shared" si="1"/>
        <v>4</v>
      </c>
      <c r="W8" s="1">
        <f t="shared" si="2"/>
        <v>-3.4063260340632602</v>
      </c>
      <c r="X8" s="1">
        <v>2</v>
      </c>
      <c r="Y8" s="1">
        <v>-1.7031630170316301</v>
      </c>
      <c r="Z8" s="1">
        <v>0.1</v>
      </c>
      <c r="AA8" s="1">
        <v>4.8661800486618001E-2</v>
      </c>
      <c r="AB8" s="1">
        <v>5</v>
      </c>
    </row>
    <row r="9" spans="2:28" x14ac:dyDescent="0.3">
      <c r="G9" s="1"/>
      <c r="H9" s="3" t="s">
        <v>33</v>
      </c>
      <c r="I9" s="3"/>
      <c r="J9" s="3"/>
      <c r="K9" s="3"/>
      <c r="L9" s="3"/>
      <c r="M9" s="3"/>
      <c r="P9" s="1"/>
      <c r="Q9" s="1"/>
      <c r="R9" s="1"/>
      <c r="S9" s="1"/>
      <c r="T9" s="1"/>
      <c r="U9" s="1">
        <f t="shared" si="0"/>
        <v>1.4799817666246353</v>
      </c>
      <c r="V9" s="1">
        <f t="shared" si="1"/>
        <v>2.25</v>
      </c>
      <c r="W9" s="1">
        <f t="shared" si="2"/>
        <v>-1.8248175182481754</v>
      </c>
      <c r="X9" s="1">
        <v>1.5</v>
      </c>
      <c r="Y9" s="1">
        <v>-1.2165450121654502</v>
      </c>
      <c r="Z9" s="1">
        <v>0.1</v>
      </c>
      <c r="AA9" s="1">
        <v>4.8661800486618008E-2</v>
      </c>
      <c r="AB9" s="1">
        <v>6</v>
      </c>
    </row>
    <row r="10" spans="2:28" x14ac:dyDescent="0.3">
      <c r="G10" s="1"/>
      <c r="H10" s="1">
        <v>4</v>
      </c>
      <c r="I10" s="1">
        <v>3.5</v>
      </c>
      <c r="J10" s="1">
        <v>3</v>
      </c>
      <c r="K10" s="1">
        <v>2.5</v>
      </c>
      <c r="L10" s="1">
        <v>2</v>
      </c>
      <c r="M10" s="1">
        <v>1.5</v>
      </c>
    </row>
    <row r="11" spans="2:28" x14ac:dyDescent="0.3">
      <c r="F11" t="s">
        <v>9</v>
      </c>
      <c r="G11" s="1" t="s">
        <v>6</v>
      </c>
      <c r="H11" s="1">
        <v>-150</v>
      </c>
      <c r="I11" s="1">
        <v>-128</v>
      </c>
      <c r="J11" s="1">
        <v>-107</v>
      </c>
      <c r="K11" s="1">
        <v>-89</v>
      </c>
      <c r="L11" s="1">
        <v>-64</v>
      </c>
      <c r="M11" s="1">
        <v>-45</v>
      </c>
      <c r="P11" s="1" t="s">
        <v>16</v>
      </c>
      <c r="Q11" s="1" t="s">
        <v>17</v>
      </c>
      <c r="R11" s="1" t="s">
        <v>18</v>
      </c>
      <c r="S11" s="1" t="s">
        <v>21</v>
      </c>
      <c r="T11" s="1" t="s">
        <v>24</v>
      </c>
      <c r="U11" s="1" t="s">
        <v>23</v>
      </c>
      <c r="V11" s="1" t="s">
        <v>20</v>
      </c>
      <c r="W11" s="1" t="s">
        <v>19</v>
      </c>
      <c r="X11" s="1" t="s">
        <v>12</v>
      </c>
      <c r="Y11" s="1" t="s">
        <v>8</v>
      </c>
      <c r="Z11" s="1" t="s">
        <v>13</v>
      </c>
      <c r="AA11" s="1" t="s">
        <v>14</v>
      </c>
      <c r="AB11" s="1" t="s">
        <v>15</v>
      </c>
    </row>
    <row r="12" spans="2:28" x14ac:dyDescent="0.3">
      <c r="G12" s="1" t="s">
        <v>7</v>
      </c>
      <c r="H12" s="1">
        <f t="shared" ref="H12:M12" si="6">(41.5+42.4)/2</f>
        <v>41.95</v>
      </c>
      <c r="I12" s="1">
        <f t="shared" si="6"/>
        <v>41.95</v>
      </c>
      <c r="J12" s="1">
        <f t="shared" si="6"/>
        <v>41.95</v>
      </c>
      <c r="K12" s="1">
        <f t="shared" si="6"/>
        <v>41.95</v>
      </c>
      <c r="L12" s="1">
        <f t="shared" si="6"/>
        <v>41.95</v>
      </c>
      <c r="M12" s="1">
        <f t="shared" si="6"/>
        <v>41.95</v>
      </c>
      <c r="P12" s="1">
        <f>AVERAGE(X12:X17)</f>
        <v>2.75</v>
      </c>
      <c r="Q12" s="1">
        <f>AVERAGE(Y12:Y17)</f>
        <v>-2.3162495033770361</v>
      </c>
      <c r="R12" s="1">
        <f>AVERAGE(W12:W17)</f>
        <v>-7.0997218911402458</v>
      </c>
      <c r="S12" s="1">
        <f>AVERAGE(V12:V17)</f>
        <v>8.2916666666666661</v>
      </c>
      <c r="T12" s="1">
        <f>AVERAGE(U12:U17)</f>
        <v>6.0968015823745381</v>
      </c>
      <c r="U12" s="1">
        <f t="shared" ref="U12:U17" si="7">Y12^2</f>
        <v>12.785525648474756</v>
      </c>
      <c r="V12" s="1">
        <f t="shared" ref="V12:V17" si="8">X12^2</f>
        <v>16</v>
      </c>
      <c r="W12" s="1">
        <f t="shared" ref="W12:W17" si="9">X12*Y12</f>
        <v>-14.302741358760429</v>
      </c>
      <c r="X12" s="1">
        <v>4</v>
      </c>
      <c r="Y12" s="1">
        <v>-3.5756853396901072</v>
      </c>
      <c r="Z12" s="1">
        <v>0.1</v>
      </c>
      <c r="AA12" s="1">
        <v>4.7675804529201428E-2</v>
      </c>
      <c r="AB12" s="1">
        <v>1</v>
      </c>
    </row>
    <row r="13" spans="2:28" x14ac:dyDescent="0.3">
      <c r="G13" s="1" t="s">
        <v>8</v>
      </c>
      <c r="H13" s="4">
        <f t="shared" ref="H13:M13" si="10">H11/H12</f>
        <v>-3.5756853396901072</v>
      </c>
      <c r="I13" s="4">
        <f t="shared" si="10"/>
        <v>-3.0512514898688914</v>
      </c>
      <c r="J13" s="4">
        <f t="shared" si="10"/>
        <v>-2.5506555423122763</v>
      </c>
      <c r="K13" s="4">
        <f t="shared" si="10"/>
        <v>-2.1215733015494633</v>
      </c>
      <c r="L13" s="4">
        <f t="shared" si="10"/>
        <v>-1.5256257449344457</v>
      </c>
      <c r="M13" s="4">
        <f t="shared" si="10"/>
        <v>-1.072705601907032</v>
      </c>
      <c r="P13" s="1"/>
      <c r="Q13" s="1"/>
      <c r="R13" s="1"/>
      <c r="S13" s="1"/>
      <c r="T13" s="1"/>
      <c r="U13" s="1">
        <f t="shared" si="7"/>
        <v>9.3101356544271301</v>
      </c>
      <c r="V13" s="1">
        <f t="shared" si="8"/>
        <v>12.25</v>
      </c>
      <c r="W13" s="1">
        <f t="shared" si="9"/>
        <v>-10.679380214541119</v>
      </c>
      <c r="X13" s="1">
        <v>3.5</v>
      </c>
      <c r="Y13" s="1">
        <v>-3.0512514898688914</v>
      </c>
      <c r="Z13" s="1">
        <v>0.1</v>
      </c>
      <c r="AA13" s="1">
        <v>4.7675804529201428E-2</v>
      </c>
      <c r="AB13" s="1">
        <v>2</v>
      </c>
    </row>
    <row r="14" spans="2:28" x14ac:dyDescent="0.3">
      <c r="H14">
        <f t="shared" ref="H14:M14" si="11">H13*2/H11</f>
        <v>4.7675804529201428E-2</v>
      </c>
      <c r="I14">
        <f t="shared" si="11"/>
        <v>4.7675804529201428E-2</v>
      </c>
      <c r="J14">
        <f t="shared" si="11"/>
        <v>4.7675804529201428E-2</v>
      </c>
      <c r="K14">
        <f t="shared" si="11"/>
        <v>4.7675804529201421E-2</v>
      </c>
      <c r="L14">
        <f t="shared" si="11"/>
        <v>4.7675804529201428E-2</v>
      </c>
      <c r="M14">
        <f t="shared" si="11"/>
        <v>4.7675804529201421E-2</v>
      </c>
      <c r="P14" s="1" t="s">
        <v>22</v>
      </c>
      <c r="Q14" s="1">
        <f>R12/S12</f>
        <v>-0.8562478662681704</v>
      </c>
      <c r="R14" s="1"/>
      <c r="S14" s="1"/>
      <c r="T14" s="1"/>
      <c r="U14" s="1">
        <f t="shared" si="7"/>
        <v>6.5058436955283323</v>
      </c>
      <c r="V14" s="1">
        <f t="shared" si="8"/>
        <v>9</v>
      </c>
      <c r="W14" s="1">
        <f t="shared" si="9"/>
        <v>-7.6519666269368294</v>
      </c>
      <c r="X14" s="1">
        <v>3</v>
      </c>
      <c r="Y14" s="1">
        <v>-2.5506555423122763</v>
      </c>
      <c r="Z14" s="1">
        <v>0.1</v>
      </c>
      <c r="AA14" s="1">
        <v>4.7675804529201428E-2</v>
      </c>
      <c r="AB14" s="1">
        <v>3</v>
      </c>
    </row>
    <row r="15" spans="2:28" x14ac:dyDescent="0.3">
      <c r="P15" s="1" t="s">
        <v>25</v>
      </c>
      <c r="Q15" s="1">
        <f>SQRT((1/5)*((T12/S12)-Q14^2))</f>
        <v>2.0650639999300446E-2</v>
      </c>
      <c r="R15" s="1"/>
      <c r="S15" s="1"/>
      <c r="T15" s="1"/>
      <c r="U15" s="1">
        <f t="shared" si="7"/>
        <v>4.5010732738474903</v>
      </c>
      <c r="V15" s="1">
        <f t="shared" si="8"/>
        <v>6.25</v>
      </c>
      <c r="W15" s="1">
        <f t="shared" si="9"/>
        <v>-5.3039332538736588</v>
      </c>
      <c r="X15" s="1">
        <v>2.5</v>
      </c>
      <c r="Y15" s="1">
        <v>-2.1215733015494633</v>
      </c>
      <c r="Z15" s="1">
        <v>0.1</v>
      </c>
      <c r="AA15" s="1">
        <v>4.7675804529201428E-2</v>
      </c>
      <c r="AB15" s="1">
        <v>4</v>
      </c>
    </row>
    <row r="16" spans="2:28" x14ac:dyDescent="0.3">
      <c r="G16" s="1"/>
      <c r="H16" s="3" t="s">
        <v>33</v>
      </c>
      <c r="I16" s="3"/>
      <c r="J16" s="3"/>
      <c r="K16" s="3"/>
      <c r="L16" s="3"/>
      <c r="M16" s="3"/>
      <c r="P16" s="1"/>
      <c r="Q16" s="1"/>
      <c r="R16" s="1"/>
      <c r="S16" s="1"/>
      <c r="T16" s="1"/>
      <c r="U16" s="1">
        <f t="shared" si="7"/>
        <v>2.3275339136067825</v>
      </c>
      <c r="V16" s="1">
        <f t="shared" si="8"/>
        <v>4</v>
      </c>
      <c r="W16" s="1">
        <f t="shared" si="9"/>
        <v>-3.0512514898688914</v>
      </c>
      <c r="X16" s="1">
        <v>2</v>
      </c>
      <c r="Y16" s="1">
        <v>-1.5256257449344457</v>
      </c>
      <c r="Z16" s="1">
        <v>0.1</v>
      </c>
      <c r="AA16" s="1">
        <v>4.7675804529201428E-2</v>
      </c>
      <c r="AB16" s="1">
        <v>5</v>
      </c>
    </row>
    <row r="17" spans="6:28" x14ac:dyDescent="0.3">
      <c r="G17" s="1"/>
      <c r="H17" s="1">
        <v>4</v>
      </c>
      <c r="I17" s="1">
        <v>3.5</v>
      </c>
      <c r="J17" s="1">
        <v>3</v>
      </c>
      <c r="K17" s="1">
        <v>2.5</v>
      </c>
      <c r="L17" s="1">
        <v>2</v>
      </c>
      <c r="M17" s="1">
        <v>1.5</v>
      </c>
      <c r="P17" s="1"/>
      <c r="Q17" s="1"/>
      <c r="R17" s="1"/>
      <c r="S17" s="1"/>
      <c r="T17" s="1"/>
      <c r="U17" s="1">
        <f t="shared" si="7"/>
        <v>1.1506973083627279</v>
      </c>
      <c r="V17" s="1">
        <f t="shared" si="8"/>
        <v>2.25</v>
      </c>
      <c r="W17" s="1">
        <f t="shared" si="9"/>
        <v>-1.6090584028605481</v>
      </c>
      <c r="X17" s="1">
        <v>1.5</v>
      </c>
      <c r="Y17" s="1">
        <v>-1.072705601907032</v>
      </c>
      <c r="Z17" s="1">
        <v>0.1</v>
      </c>
      <c r="AA17" s="1">
        <v>4.7675804529201428E-2</v>
      </c>
      <c r="AB17" s="1">
        <v>6</v>
      </c>
    </row>
    <row r="18" spans="6:28" x14ac:dyDescent="0.3">
      <c r="F18" t="s">
        <v>10</v>
      </c>
      <c r="G18" s="1" t="s">
        <v>6</v>
      </c>
      <c r="H18" s="1">
        <v>-142</v>
      </c>
      <c r="I18" s="1">
        <v>-120</v>
      </c>
      <c r="J18" s="1">
        <v>-102</v>
      </c>
      <c r="K18" s="1">
        <v>-81</v>
      </c>
      <c r="L18" s="1">
        <v>-62</v>
      </c>
      <c r="M18" s="1">
        <v>-44</v>
      </c>
    </row>
    <row r="19" spans="6:28" x14ac:dyDescent="0.3">
      <c r="G19" s="1" t="s">
        <v>7</v>
      </c>
      <c r="H19" s="1">
        <f>(42.4+43.2)/2</f>
        <v>42.8</v>
      </c>
      <c r="I19" s="1">
        <f t="shared" ref="I19:M19" si="12">(42.4+43.2)/2</f>
        <v>42.8</v>
      </c>
      <c r="J19" s="1">
        <f t="shared" si="12"/>
        <v>42.8</v>
      </c>
      <c r="K19" s="1">
        <f t="shared" si="12"/>
        <v>42.8</v>
      </c>
      <c r="L19" s="1">
        <f t="shared" si="12"/>
        <v>42.8</v>
      </c>
      <c r="M19" s="1">
        <f t="shared" si="12"/>
        <v>42.8</v>
      </c>
      <c r="P19" s="1" t="s">
        <v>16</v>
      </c>
      <c r="Q19" s="1" t="s">
        <v>17</v>
      </c>
      <c r="R19" s="1" t="s">
        <v>18</v>
      </c>
      <c r="S19" s="1" t="s">
        <v>21</v>
      </c>
      <c r="T19" s="1" t="s">
        <v>24</v>
      </c>
      <c r="U19" s="1" t="s">
        <v>23</v>
      </c>
      <c r="V19" s="1" t="s">
        <v>20</v>
      </c>
      <c r="W19" s="1" t="s">
        <v>19</v>
      </c>
      <c r="X19" s="1" t="s">
        <v>12</v>
      </c>
      <c r="Y19" s="1" t="s">
        <v>8</v>
      </c>
      <c r="Z19" s="1" t="s">
        <v>13</v>
      </c>
      <c r="AA19" s="1" t="s">
        <v>14</v>
      </c>
      <c r="AB19" s="1" t="s">
        <v>15</v>
      </c>
    </row>
    <row r="20" spans="6:28" x14ac:dyDescent="0.3">
      <c r="G20" s="1" t="s">
        <v>8</v>
      </c>
      <c r="H20" s="4">
        <f t="shared" ref="H20:M20" si="13">H18/H19</f>
        <v>-3.3177570093457946</v>
      </c>
      <c r="I20" s="4">
        <f t="shared" si="13"/>
        <v>-2.8037383177570097</v>
      </c>
      <c r="J20" s="4">
        <f t="shared" si="13"/>
        <v>-2.3831775700934581</v>
      </c>
      <c r="K20" s="4">
        <f t="shared" si="13"/>
        <v>-1.8925233644859814</v>
      </c>
      <c r="L20" s="4">
        <f t="shared" si="13"/>
        <v>-1.4485981308411215</v>
      </c>
      <c r="M20" s="4">
        <f t="shared" si="13"/>
        <v>-1.0280373831775702</v>
      </c>
      <c r="P20" s="1">
        <f>AVERAGE(X20:X25)</f>
        <v>2.75</v>
      </c>
      <c r="Q20" s="1">
        <f>AVERAGE(Y20:Y25)</f>
        <v>-2.1456386292834897</v>
      </c>
      <c r="R20" s="1">
        <f>AVERAGE(W20:W25)</f>
        <v>-6.567367601246108</v>
      </c>
      <c r="S20" s="1">
        <f>AVERAGE(V20:V25)</f>
        <v>8.2916666666666661</v>
      </c>
      <c r="T20" s="1">
        <f>AVERAGE(U20:U25)</f>
        <v>5.2141562581884902</v>
      </c>
      <c r="U20" s="1">
        <f t="shared" ref="U20:U25" si="14">Y20^2</f>
        <v>11.007511573063152</v>
      </c>
      <c r="V20" s="1">
        <f t="shared" ref="V20:V25" si="15">X20^2</f>
        <v>16</v>
      </c>
      <c r="W20" s="1">
        <f t="shared" ref="W20:W25" si="16">X20*Y20</f>
        <v>-13.271028037383179</v>
      </c>
      <c r="X20" s="1">
        <v>4</v>
      </c>
      <c r="Y20" s="1">
        <v>-3.3177570093457946</v>
      </c>
      <c r="Z20" s="1">
        <v>0.1</v>
      </c>
      <c r="AA20" s="1">
        <v>4.6728971962616828E-2</v>
      </c>
      <c r="AB20" s="1">
        <v>1</v>
      </c>
    </row>
    <row r="21" spans="6:28" x14ac:dyDescent="0.3">
      <c r="H21">
        <f t="shared" ref="H21" si="17">H20*2/H18</f>
        <v>4.6728971962616828E-2</v>
      </c>
      <c r="P21" s="1"/>
      <c r="Q21" s="1"/>
      <c r="R21" s="1"/>
      <c r="S21" s="1"/>
      <c r="T21" s="1"/>
      <c r="U21" s="1">
        <f t="shared" si="14"/>
        <v>7.8609485544589068</v>
      </c>
      <c r="V21" s="1">
        <f t="shared" si="15"/>
        <v>12.25</v>
      </c>
      <c r="W21" s="1">
        <f t="shared" si="16"/>
        <v>-9.813084112149534</v>
      </c>
      <c r="X21" s="1">
        <v>3.5</v>
      </c>
      <c r="Y21" s="1">
        <v>-2.8037383177570097</v>
      </c>
      <c r="Z21" s="1">
        <v>0.1</v>
      </c>
      <c r="AA21" s="1">
        <v>4.6728971962616828E-2</v>
      </c>
      <c r="AB21" s="1">
        <v>2</v>
      </c>
    </row>
    <row r="22" spans="6:28" x14ac:dyDescent="0.3">
      <c r="P22" s="1" t="s">
        <v>22</v>
      </c>
      <c r="Q22" s="1">
        <f>R20/S20</f>
        <v>-0.79204433381862616</v>
      </c>
      <c r="R22" s="1"/>
      <c r="S22" s="1"/>
      <c r="T22" s="1"/>
      <c r="U22" s="1">
        <f t="shared" si="14"/>
        <v>5.6795353305965595</v>
      </c>
      <c r="V22" s="1">
        <f t="shared" si="15"/>
        <v>9</v>
      </c>
      <c r="W22" s="1">
        <f t="shared" si="16"/>
        <v>-7.1495327102803738</v>
      </c>
      <c r="X22" s="1">
        <v>3</v>
      </c>
      <c r="Y22" s="1">
        <v>-2.3831775700934581</v>
      </c>
      <c r="Z22" s="1">
        <v>0.1</v>
      </c>
      <c r="AA22" s="1">
        <v>4.6728971962616828E-2</v>
      </c>
      <c r="AB22" s="1">
        <v>3</v>
      </c>
    </row>
    <row r="23" spans="6:28" x14ac:dyDescent="0.3">
      <c r="G23" s="1"/>
      <c r="H23" s="3" t="s">
        <v>33</v>
      </c>
      <c r="I23" s="3"/>
      <c r="J23" s="3"/>
      <c r="K23" s="3"/>
      <c r="L23" s="3"/>
      <c r="M23" s="3"/>
      <c r="P23" s="1" t="s">
        <v>25</v>
      </c>
      <c r="Q23" s="1">
        <f>SQRT((1/5)*((T20/S20)-Q22^2))</f>
        <v>1.73708898878897E-2</v>
      </c>
      <c r="R23" s="1"/>
      <c r="S23" s="1"/>
      <c r="T23" s="1"/>
      <c r="U23" s="1">
        <f t="shared" si="14"/>
        <v>3.5816446851253385</v>
      </c>
      <c r="V23" s="1">
        <f t="shared" si="15"/>
        <v>6.25</v>
      </c>
      <c r="W23" s="1">
        <f t="shared" si="16"/>
        <v>-4.731308411214953</v>
      </c>
      <c r="X23" s="1">
        <v>2.5</v>
      </c>
      <c r="Y23" s="1">
        <v>-1.8925233644859814</v>
      </c>
      <c r="Z23" s="1">
        <v>0.1</v>
      </c>
      <c r="AA23" s="1">
        <v>4.6728971962616828E-2</v>
      </c>
      <c r="AB23" s="1">
        <v>4</v>
      </c>
    </row>
    <row r="24" spans="6:28" x14ac:dyDescent="0.3">
      <c r="G24" s="1"/>
      <c r="H24" s="1">
        <v>4</v>
      </c>
      <c r="I24" s="1">
        <v>3.5</v>
      </c>
      <c r="J24" s="1">
        <v>3</v>
      </c>
      <c r="K24" s="1">
        <v>2.5</v>
      </c>
      <c r="L24" s="1">
        <v>2</v>
      </c>
      <c r="M24" s="1">
        <v>1.5</v>
      </c>
      <c r="P24" s="1"/>
      <c r="Q24" s="1"/>
      <c r="R24" s="1"/>
      <c r="S24" s="1"/>
      <c r="T24" s="1"/>
      <c r="U24" s="1">
        <f t="shared" si="14"/>
        <v>2.0984365446763911</v>
      </c>
      <c r="V24" s="1">
        <f t="shared" si="15"/>
        <v>4</v>
      </c>
      <c r="W24" s="1">
        <f t="shared" si="16"/>
        <v>-2.8971962616822431</v>
      </c>
      <c r="X24" s="1">
        <v>2</v>
      </c>
      <c r="Y24" s="1">
        <v>-1.4485981308411215</v>
      </c>
      <c r="Z24" s="1">
        <v>0.1</v>
      </c>
      <c r="AA24" s="1">
        <v>4.6728971962616828E-2</v>
      </c>
      <c r="AB24" s="1">
        <v>5</v>
      </c>
    </row>
    <row r="25" spans="6:28" x14ac:dyDescent="0.3">
      <c r="F25" t="s">
        <v>11</v>
      </c>
      <c r="G25" s="1" t="s">
        <v>6</v>
      </c>
      <c r="H25" s="1">
        <v>-135</v>
      </c>
      <c r="I25" s="1">
        <v>-114</v>
      </c>
      <c r="J25" s="1">
        <v>-96</v>
      </c>
      <c r="K25" s="1">
        <v>-79</v>
      </c>
      <c r="L25" s="1">
        <v>-58</v>
      </c>
      <c r="M25" s="1">
        <v>-44</v>
      </c>
      <c r="P25" s="1"/>
      <c r="Q25" s="1"/>
      <c r="R25" s="1"/>
      <c r="S25" s="1"/>
      <c r="T25" s="1"/>
      <c r="U25" s="1">
        <f t="shared" si="14"/>
        <v>1.0568608612105863</v>
      </c>
      <c r="V25" s="1">
        <f t="shared" si="15"/>
        <v>2.25</v>
      </c>
      <c r="W25" s="1">
        <f t="shared" si="16"/>
        <v>-1.5420560747663554</v>
      </c>
      <c r="X25" s="1">
        <v>1.5</v>
      </c>
      <c r="Y25" s="1">
        <v>-1.0280373831775702</v>
      </c>
      <c r="Z25" s="1">
        <v>0.1</v>
      </c>
      <c r="AA25" s="1">
        <v>4.6728971962616828E-2</v>
      </c>
      <c r="AB25" s="1">
        <v>6</v>
      </c>
    </row>
    <row r="26" spans="6:28" x14ac:dyDescent="0.3">
      <c r="F26" t="s">
        <v>4</v>
      </c>
      <c r="G26" s="1" t="s">
        <v>7</v>
      </c>
      <c r="H26" s="1">
        <f t="shared" ref="H26:M26" si="18">(43.2+44.1)/2</f>
        <v>43.650000000000006</v>
      </c>
      <c r="I26" s="1">
        <f t="shared" si="18"/>
        <v>43.650000000000006</v>
      </c>
      <c r="J26" s="1">
        <f t="shared" si="18"/>
        <v>43.650000000000006</v>
      </c>
      <c r="K26" s="1">
        <f t="shared" si="18"/>
        <v>43.650000000000006</v>
      </c>
      <c r="L26" s="1">
        <f t="shared" si="18"/>
        <v>43.650000000000006</v>
      </c>
      <c r="M26" s="1">
        <f t="shared" si="18"/>
        <v>43.650000000000006</v>
      </c>
    </row>
    <row r="27" spans="6:28" x14ac:dyDescent="0.3">
      <c r="G27" s="1" t="s">
        <v>8</v>
      </c>
      <c r="H27" s="4">
        <f t="shared" ref="H27:M27" si="19">H25/H26</f>
        <v>-3.0927835051546388</v>
      </c>
      <c r="I27" s="4">
        <f t="shared" si="19"/>
        <v>-2.6116838487972505</v>
      </c>
      <c r="J27" s="4">
        <f t="shared" si="19"/>
        <v>-2.199312714776632</v>
      </c>
      <c r="K27" s="4">
        <f t="shared" si="19"/>
        <v>-1.8098510882016035</v>
      </c>
      <c r="L27" s="4">
        <f t="shared" si="19"/>
        <v>-1.3287514318442151</v>
      </c>
      <c r="M27" s="4">
        <f t="shared" si="19"/>
        <v>-1.0080183276059564</v>
      </c>
      <c r="P27" s="1" t="s">
        <v>16</v>
      </c>
      <c r="Q27" s="1" t="s">
        <v>17</v>
      </c>
      <c r="R27" s="1" t="s">
        <v>18</v>
      </c>
      <c r="S27" s="1" t="s">
        <v>21</v>
      </c>
      <c r="T27" s="1" t="s">
        <v>24</v>
      </c>
      <c r="U27" s="1" t="s">
        <v>23</v>
      </c>
      <c r="V27" s="1" t="s">
        <v>20</v>
      </c>
      <c r="W27" s="1" t="s">
        <v>19</v>
      </c>
      <c r="X27" s="1" t="s">
        <v>12</v>
      </c>
      <c r="Y27" s="1" t="s">
        <v>8</v>
      </c>
      <c r="Z27" s="1" t="s">
        <v>13</v>
      </c>
      <c r="AA27" s="1" t="s">
        <v>14</v>
      </c>
      <c r="AB27" s="1" t="s">
        <v>15</v>
      </c>
    </row>
    <row r="28" spans="6:28" x14ac:dyDescent="0.3">
      <c r="H28">
        <f t="shared" ref="H28" si="20">H27*2/H25</f>
        <v>4.5819014891179836E-2</v>
      </c>
      <c r="P28" s="1">
        <f>AVERAGE(X28:X33)</f>
        <v>2.75</v>
      </c>
      <c r="Q28" s="1">
        <f>AVERAGE(Y28:Y33)</f>
        <v>-2.008400152730049</v>
      </c>
      <c r="R28" s="1">
        <f>AVERAGE(W28:W33)</f>
        <v>-6.1340206185567006</v>
      </c>
      <c r="S28" s="1">
        <f>AVERAGE(V28:V33)</f>
        <v>8.2916666666666661</v>
      </c>
      <c r="T28" s="1">
        <f>AVERAGE(U28:U33)</f>
        <v>4.5467368385142137</v>
      </c>
      <c r="U28" s="1">
        <f t="shared" ref="U28:U33" si="21">Y28^2</f>
        <v>9.5653098097566147</v>
      </c>
      <c r="V28" s="1">
        <f t="shared" ref="V28:V33" si="22">X28^2</f>
        <v>16</v>
      </c>
      <c r="W28" s="1">
        <f t="shared" ref="W28:W33" si="23">X28*Y28</f>
        <v>-12.371134020618555</v>
      </c>
      <c r="X28" s="1">
        <v>4</v>
      </c>
      <c r="Y28" s="1">
        <v>-3.0927835051546388</v>
      </c>
      <c r="Z28" s="1">
        <v>0.1</v>
      </c>
      <c r="AA28" s="1">
        <v>4.5819014891179836E-2</v>
      </c>
      <c r="AB28" s="1">
        <v>1</v>
      </c>
    </row>
    <row r="29" spans="6:28" x14ac:dyDescent="0.3">
      <c r="P29" s="1"/>
      <c r="Q29" s="1"/>
      <c r="R29" s="1"/>
      <c r="S29" s="1"/>
      <c r="T29" s="1"/>
      <c r="U29" s="1">
        <f t="shared" si="21"/>
        <v>6.8208925260684197</v>
      </c>
      <c r="V29" s="1">
        <f t="shared" si="22"/>
        <v>12.25</v>
      </c>
      <c r="W29" s="1">
        <f t="shared" si="23"/>
        <v>-9.1408934707903775</v>
      </c>
      <c r="X29" s="1">
        <v>3.5</v>
      </c>
      <c r="Y29" s="1">
        <v>-2.6116838487972505</v>
      </c>
      <c r="Z29" s="1">
        <v>0.1</v>
      </c>
      <c r="AA29" s="1">
        <v>4.5819014891179836E-2</v>
      </c>
      <c r="AB29" s="1">
        <v>2</v>
      </c>
    </row>
    <row r="30" spans="6:28" x14ac:dyDescent="0.3">
      <c r="P30" s="1" t="s">
        <v>22</v>
      </c>
      <c r="Q30" s="1">
        <f>R28/S28</f>
        <v>-0.7397813811324665</v>
      </c>
      <c r="R30" s="1"/>
      <c r="S30" s="1"/>
      <c r="T30" s="1"/>
      <c r="U30" s="1">
        <f t="shared" si="21"/>
        <v>4.8369764173781595</v>
      </c>
      <c r="V30" s="1">
        <f t="shared" si="22"/>
        <v>9</v>
      </c>
      <c r="W30" s="1">
        <f t="shared" si="23"/>
        <v>-6.5979381443298966</v>
      </c>
      <c r="X30" s="1">
        <v>3</v>
      </c>
      <c r="Y30" s="1">
        <v>-2.199312714776632</v>
      </c>
      <c r="Z30" s="1">
        <v>0.1</v>
      </c>
      <c r="AA30" s="1">
        <v>4.5819014891179836E-2</v>
      </c>
      <c r="AB30" s="1">
        <v>3</v>
      </c>
    </row>
    <row r="31" spans="6:28" x14ac:dyDescent="0.3">
      <c r="P31" s="1" t="s">
        <v>25</v>
      </c>
      <c r="Q31" s="1">
        <f>SQRT((1/5)*((T28/S28)-Q30^2))</f>
        <v>1.4653870538813469E-2</v>
      </c>
      <c r="R31" s="1"/>
      <c r="S31" s="1"/>
      <c r="T31" s="1"/>
      <c r="U31" s="1">
        <f t="shared" si="21"/>
        <v>3.275560961464528</v>
      </c>
      <c r="V31" s="1">
        <f t="shared" si="22"/>
        <v>6.25</v>
      </c>
      <c r="W31" s="1">
        <f t="shared" si="23"/>
        <v>-4.5246277205040091</v>
      </c>
      <c r="X31" s="1">
        <v>2.5</v>
      </c>
      <c r="Y31" s="1">
        <v>-1.8098510882016035</v>
      </c>
      <c r="Z31" s="1">
        <v>0.1</v>
      </c>
      <c r="AA31" s="1">
        <v>4.5819014891179836E-2</v>
      </c>
      <c r="AB31" s="1">
        <v>4</v>
      </c>
    </row>
    <row r="32" spans="6:28" x14ac:dyDescent="0.3">
      <c r="P32" s="1"/>
      <c r="Q32" s="1"/>
      <c r="R32" s="1"/>
      <c r="S32" s="1"/>
      <c r="T32" s="1"/>
      <c r="U32" s="1">
        <f t="shared" si="21"/>
        <v>1.7655803676280517</v>
      </c>
      <c r="V32" s="1">
        <f t="shared" si="22"/>
        <v>4</v>
      </c>
      <c r="W32" s="1">
        <f t="shared" si="23"/>
        <v>-2.6575028636884301</v>
      </c>
      <c r="X32" s="1">
        <v>2</v>
      </c>
      <c r="Y32" s="1">
        <v>-1.3287514318442151</v>
      </c>
      <c r="Z32" s="1">
        <v>0.1</v>
      </c>
      <c r="AA32" s="1">
        <v>4.5819014891179836E-2</v>
      </c>
      <c r="AB32" s="1">
        <v>5</v>
      </c>
    </row>
    <row r="33" spans="2:28" x14ac:dyDescent="0.3">
      <c r="P33" s="1"/>
      <c r="Q33" s="1"/>
      <c r="R33" s="1"/>
      <c r="S33" s="1"/>
      <c r="T33" s="1"/>
      <c r="U33" s="1">
        <f t="shared" si="21"/>
        <v>1.0161009487895094</v>
      </c>
      <c r="V33" s="1">
        <f t="shared" si="22"/>
        <v>2.25</v>
      </c>
      <c r="W33" s="1">
        <f t="shared" si="23"/>
        <v>-1.5120274914089347</v>
      </c>
      <c r="X33" s="1">
        <v>1.5</v>
      </c>
      <c r="Y33" s="1">
        <v>-1.0080183276059564</v>
      </c>
      <c r="Z33" s="1">
        <v>0.1</v>
      </c>
      <c r="AA33" s="1">
        <v>4.5819014891179836E-2</v>
      </c>
      <c r="AB33" s="1">
        <v>6</v>
      </c>
    </row>
    <row r="34" spans="2:28" x14ac:dyDescent="0.3"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 x14ac:dyDescent="0.3">
      <c r="B35" t="s">
        <v>24</v>
      </c>
      <c r="C35" t="s">
        <v>21</v>
      </c>
      <c r="D35" t="s">
        <v>18</v>
      </c>
      <c r="E35" t="s">
        <v>19</v>
      </c>
      <c r="F35" t="s">
        <v>23</v>
      </c>
      <c r="G35" t="s">
        <v>20</v>
      </c>
      <c r="H35" s="1" t="s">
        <v>26</v>
      </c>
      <c r="I35" s="1" t="s">
        <v>27</v>
      </c>
      <c r="J35" s="1" t="s">
        <v>28</v>
      </c>
      <c r="K35" s="1" t="s">
        <v>29</v>
      </c>
      <c r="L35" s="1" t="s">
        <v>30</v>
      </c>
      <c r="M35" s="1" t="s">
        <v>31</v>
      </c>
      <c r="N35" s="1" t="s">
        <v>15</v>
      </c>
    </row>
    <row r="36" spans="2:28" x14ac:dyDescent="0.3">
      <c r="B36">
        <f>AVERAGE(F36:F39)</f>
        <v>0.69099141491459992</v>
      </c>
      <c r="C36">
        <f>AVERAGE(G36:G39)</f>
        <v>9.9256446192339264E-6</v>
      </c>
      <c r="D36">
        <f>AVERAGE(E36:E39)</f>
        <v>2.6157881679094966E-3</v>
      </c>
      <c r="E36">
        <f>J36*K36</f>
        <v>3.0538211360658482E-3</v>
      </c>
      <c r="F36">
        <f>K36^2</f>
        <v>0.85619453256515399</v>
      </c>
      <c r="G36">
        <f>J36^2</f>
        <v>1.0892178326743566E-5</v>
      </c>
      <c r="H36" s="1">
        <v>30</v>
      </c>
      <c r="I36" s="1">
        <f>H36+273</f>
        <v>303</v>
      </c>
      <c r="J36" s="1">
        <f>1/I36</f>
        <v>3.3003300330033004E-3</v>
      </c>
      <c r="K36" s="1">
        <v>0.925307804227952</v>
      </c>
      <c r="L36" s="1">
        <f>Q7</f>
        <v>1.8250320340436454E-2</v>
      </c>
      <c r="M36" s="1">
        <f>J36*0.1/H36</f>
        <v>1.1001100110011001E-5</v>
      </c>
      <c r="N36" s="1">
        <v>1</v>
      </c>
    </row>
    <row r="37" spans="2:28" x14ac:dyDescent="0.3">
      <c r="B37" t="s">
        <v>16</v>
      </c>
      <c r="C37" t="s">
        <v>17</v>
      </c>
      <c r="E37">
        <f>J37*K37</f>
        <v>2.7356161861602887E-3</v>
      </c>
      <c r="F37">
        <f>K37^2</f>
        <v>0.7331604084887946</v>
      </c>
      <c r="G37">
        <f>J37^2</f>
        <v>1.020731047576274E-5</v>
      </c>
      <c r="H37" s="1">
        <v>40</v>
      </c>
      <c r="I37" s="1">
        <f>H37+273</f>
        <v>313</v>
      </c>
      <c r="J37" s="1">
        <f>1/I37</f>
        <v>3.1948881789137379E-3</v>
      </c>
      <c r="K37" s="1">
        <f>-Q14</f>
        <v>0.8562478662681704</v>
      </c>
      <c r="L37" s="1">
        <f>Q15</f>
        <v>2.0650639999300446E-2</v>
      </c>
      <c r="M37" s="1">
        <f>J37*0.1/H37</f>
        <v>7.9872204472843453E-6</v>
      </c>
      <c r="N37" s="1">
        <v>2</v>
      </c>
    </row>
    <row r="38" spans="2:28" x14ac:dyDescent="0.3">
      <c r="B38">
        <f>AVERAGE(J36:J39)</f>
        <v>3.1485491117795457E-3</v>
      </c>
      <c r="C38">
        <f>AVERAGE(K36:K39)</f>
        <v>0.82834534636180379</v>
      </c>
      <c r="E38">
        <f>J38*K38</f>
        <v>2.4521496403053442E-3</v>
      </c>
      <c r="F38">
        <f>K38^2</f>
        <v>0.62733422673419126</v>
      </c>
      <c r="G38">
        <f>J38^2</f>
        <v>9.585062638384343E-6</v>
      </c>
      <c r="H38" s="1">
        <v>50</v>
      </c>
      <c r="I38" s="1">
        <f>H38+273</f>
        <v>323</v>
      </c>
      <c r="J38" s="1">
        <f>1/I38</f>
        <v>3.0959752321981426E-3</v>
      </c>
      <c r="K38" s="1">
        <f>-Q22</f>
        <v>0.79204433381862616</v>
      </c>
      <c r="L38" s="1">
        <f>Q23</f>
        <v>1.73708898878897E-2</v>
      </c>
      <c r="M38" s="1">
        <f>J38*0.1/H38</f>
        <v>6.1919504643962853E-6</v>
      </c>
      <c r="N38" s="1">
        <v>3</v>
      </c>
    </row>
    <row r="39" spans="2:28" x14ac:dyDescent="0.3">
      <c r="E39">
        <f>J39*K39</f>
        <v>2.2215657091065062E-3</v>
      </c>
      <c r="F39">
        <f>K39^2</f>
        <v>0.54727649187025962</v>
      </c>
      <c r="G39">
        <f>J39^2</f>
        <v>9.0180270360450547E-6</v>
      </c>
      <c r="H39" s="1">
        <v>60</v>
      </c>
      <c r="I39" s="1">
        <f>H39+273</f>
        <v>333</v>
      </c>
      <c r="J39" s="1">
        <f>1/I39</f>
        <v>3.003003003003003E-3</v>
      </c>
      <c r="K39" s="1">
        <f>-Q30</f>
        <v>0.7397813811324665</v>
      </c>
      <c r="L39" s="1">
        <f>Q31</f>
        <v>1.4653870538813469E-2</v>
      </c>
      <c r="M39" s="1">
        <f>J39*0.1/H39</f>
        <v>5.0050050050050057E-6</v>
      </c>
      <c r="N39" s="1">
        <v>4</v>
      </c>
    </row>
    <row r="40" spans="2:28" x14ac:dyDescent="0.3">
      <c r="B40" t="s">
        <v>22</v>
      </c>
      <c r="D40" t="s">
        <v>32</v>
      </c>
    </row>
    <row r="41" spans="2:28" x14ac:dyDescent="0.3">
      <c r="B41">
        <f>(D36-C38*B38)/(C36-B38^2)</f>
        <v>627.05319817856275</v>
      </c>
      <c r="D41">
        <f>C38-B41*B38</f>
        <v>-1.1459624438018334</v>
      </c>
    </row>
    <row r="42" spans="2:28" x14ac:dyDescent="0.3">
      <c r="B42">
        <f>-D41/B41</f>
        <v>1.8275362395576262E-3</v>
      </c>
      <c r="C42">
        <f>1/B42</f>
        <v>547.18477169134565</v>
      </c>
    </row>
  </sheetData>
  <mergeCells count="4">
    <mergeCell ref="H2:M2"/>
    <mergeCell ref="H9:M9"/>
    <mergeCell ref="H16:M16"/>
    <mergeCell ref="H23:M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Головинов Георгий</dc:creator>
  <cp:lastModifiedBy>Головинов Георгий</cp:lastModifiedBy>
  <dcterms:created xsi:type="dcterms:W3CDTF">2024-02-27T06:15:20Z</dcterms:created>
  <dcterms:modified xsi:type="dcterms:W3CDTF">2024-03-08T11:28:58Z</dcterms:modified>
</cp:coreProperties>
</file>