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MIPT_TEX\labs\LAB_1_2_1\"/>
    </mc:Choice>
  </mc:AlternateContent>
  <xr:revisionPtr revIDLastSave="0" documentId="13_ncr:1_{EDAEFB0A-6013-4E0F-8260-FB72724464B3}" xr6:coauthVersionLast="47" xr6:coauthVersionMax="47" xr10:uidLastSave="{00000000-0000-0000-0000-000000000000}"/>
  <bookViews>
    <workbookView xWindow="-120" yWindow="-120" windowWidth="29040" windowHeight="15840" xr2:uid="{ABA302FE-0B14-43E7-9450-D5263E7C45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P35" i="1"/>
  <c r="U35" i="1" s="1"/>
  <c r="U33" i="1"/>
  <c r="I50" i="1"/>
  <c r="H50" i="1"/>
  <c r="G50" i="1"/>
  <c r="F50" i="1"/>
  <c r="E50" i="1"/>
  <c r="D50" i="1"/>
  <c r="I48" i="1"/>
  <c r="D7" i="2"/>
  <c r="B7" i="2"/>
  <c r="H49" i="1"/>
  <c r="G49" i="1"/>
  <c r="F49" i="1"/>
  <c r="E49" i="1"/>
  <c r="D49" i="1"/>
  <c r="H42" i="1"/>
  <c r="G42" i="1"/>
  <c r="F42" i="1"/>
  <c r="E42" i="1"/>
  <c r="D42" i="1"/>
  <c r="D43" i="1" s="1"/>
  <c r="D46" i="1"/>
  <c r="F47" i="1"/>
  <c r="H47" i="1"/>
  <c r="G47" i="1"/>
  <c r="E47" i="1"/>
  <c r="H48" i="1"/>
  <c r="G48" i="1"/>
  <c r="F48" i="1"/>
  <c r="E48" i="1"/>
  <c r="H31" i="1"/>
  <c r="G31" i="1"/>
  <c r="F31" i="1"/>
  <c r="E31" i="1"/>
  <c r="D31" i="1"/>
  <c r="H24" i="1"/>
  <c r="H23" i="1"/>
  <c r="H22" i="1"/>
  <c r="H21" i="1"/>
  <c r="H20" i="1"/>
  <c r="H19" i="1"/>
  <c r="H18" i="1"/>
  <c r="H17" i="1"/>
  <c r="H16" i="1"/>
  <c r="H15" i="1"/>
  <c r="H46" i="1"/>
  <c r="G46" i="1"/>
  <c r="F46" i="1"/>
  <c r="E46" i="1"/>
  <c r="H43" i="1"/>
  <c r="G43" i="1"/>
  <c r="F43" i="1"/>
  <c r="E43" i="1"/>
  <c r="M41" i="1"/>
  <c r="P46" i="1"/>
  <c r="P43" i="1"/>
  <c r="H32" i="1"/>
  <c r="G32" i="1"/>
  <c r="F32" i="1"/>
  <c r="E32" i="1"/>
  <c r="D32" i="1"/>
  <c r="O47" i="1"/>
  <c r="O44" i="1"/>
  <c r="M48" i="1"/>
  <c r="N48" i="1"/>
  <c r="L48" i="1"/>
  <c r="O48" i="1"/>
  <c r="P48" i="1" s="1"/>
  <c r="L47" i="1"/>
  <c r="N46" i="1"/>
  <c r="M46" i="1"/>
  <c r="L46" i="1"/>
  <c r="P45" i="1"/>
  <c r="O45" i="1"/>
  <c r="N45" i="1"/>
  <c r="M45" i="1"/>
  <c r="L45" i="1"/>
  <c r="L44" i="1"/>
  <c r="N43" i="1"/>
  <c r="M43" i="1"/>
  <c r="L43" i="1"/>
  <c r="Q18" i="1"/>
  <c r="R18" i="1"/>
  <c r="S18" i="1"/>
  <c r="T18" i="1"/>
  <c r="P18" i="1"/>
  <c r="M40" i="1"/>
  <c r="L39" i="1"/>
  <c r="M39" i="1"/>
  <c r="N39" i="1"/>
  <c r="O39" i="1"/>
  <c r="K39" i="1"/>
  <c r="K40" i="1"/>
  <c r="Q27" i="1"/>
  <c r="R27" i="1"/>
  <c r="S27" i="1"/>
  <c r="T27" i="1"/>
  <c r="P27" i="1"/>
  <c r="Q26" i="1"/>
  <c r="R26" i="1"/>
  <c r="S26" i="1"/>
  <c r="T26" i="1"/>
  <c r="P26" i="1"/>
  <c r="T24" i="1"/>
  <c r="Q24" i="1"/>
  <c r="R24" i="1"/>
  <c r="S24" i="1"/>
  <c r="P24" i="1"/>
  <c r="T23" i="1"/>
  <c r="S23" i="1"/>
  <c r="R23" i="1"/>
  <c r="Q23" i="1"/>
  <c r="P23" i="1"/>
  <c r="L16" i="1"/>
  <c r="L21" i="1" s="1"/>
  <c r="L17" i="1"/>
  <c r="L18" i="1"/>
  <c r="L19" i="1"/>
  <c r="L20" i="1"/>
  <c r="K21" i="1"/>
  <c r="G15" i="1"/>
  <c r="G16" i="1"/>
  <c r="G17" i="1"/>
  <c r="G18" i="1"/>
  <c r="G19" i="1"/>
  <c r="G20" i="1"/>
  <c r="G21" i="1"/>
  <c r="G22" i="1"/>
  <c r="G23" i="1"/>
  <c r="G24" i="1"/>
  <c r="D7" i="1"/>
  <c r="E7" i="1"/>
  <c r="F7" i="1"/>
  <c r="G7" i="1"/>
  <c r="H7" i="1"/>
  <c r="I7" i="1"/>
  <c r="I10" i="1" s="1"/>
  <c r="J7" i="1"/>
  <c r="J10" i="1" s="1"/>
  <c r="K7" i="1"/>
  <c r="K10" i="1" s="1"/>
  <c r="L7" i="1"/>
  <c r="L10" i="1" s="1"/>
  <c r="D8" i="1"/>
  <c r="E8" i="1"/>
  <c r="F8" i="1"/>
  <c r="F10" i="1" s="1"/>
  <c r="G8" i="1"/>
  <c r="G10" i="1" s="1"/>
  <c r="H8" i="1"/>
  <c r="H10" i="1" s="1"/>
  <c r="I8" i="1"/>
  <c r="J8" i="1"/>
  <c r="K8" i="1"/>
  <c r="L8" i="1"/>
  <c r="D9" i="1"/>
  <c r="E9" i="1"/>
  <c r="F9" i="1"/>
  <c r="G9" i="1"/>
  <c r="H9" i="1"/>
  <c r="I9" i="1"/>
  <c r="J9" i="1"/>
  <c r="K9" i="1"/>
  <c r="L9" i="1"/>
  <c r="C8" i="1"/>
  <c r="C9" i="1"/>
  <c r="C7" i="1"/>
  <c r="D10" i="1"/>
  <c r="E10" i="1"/>
  <c r="C10" i="1"/>
  <c r="D6" i="1"/>
  <c r="E6" i="1"/>
  <c r="F6" i="1"/>
  <c r="G6" i="1"/>
  <c r="H6" i="1"/>
  <c r="I6" i="1"/>
  <c r="J6" i="1"/>
  <c r="K6" i="1"/>
  <c r="L6" i="1"/>
  <c r="C6" i="1"/>
  <c r="D48" i="1" l="1"/>
  <c r="D47" i="1"/>
</calcChain>
</file>

<file path=xl/sharedStrings.xml><?xml version="1.0" encoding="utf-8"?>
<sst xmlns="http://schemas.openxmlformats.org/spreadsheetml/2006/main" count="58" uniqueCount="37">
  <si>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</si>
  <si>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</si>
  <si>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</si>
  <si>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</si>
  <si>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</si>
  <si>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</si>
  <si>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</si>
  <si>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</si>
  <si>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</si>
  <si>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</si>
  <si>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sigma m</t>
  </si>
  <si>
    <t>dx</t>
  </si>
  <si>
    <t>x</t>
  </si>
  <si>
    <t>sigma x</t>
  </si>
  <si>
    <t>L</t>
  </si>
  <si>
    <t>sigma L</t>
  </si>
  <si>
    <t>M</t>
  </si>
  <si>
    <t>sigma M</t>
  </si>
  <si>
    <t>m</t>
  </si>
  <si>
    <t>g</t>
  </si>
  <si>
    <t>u</t>
  </si>
  <si>
    <t>sigma u</t>
  </si>
  <si>
    <t>Пуля</t>
  </si>
  <si>
    <t>d</t>
  </si>
  <si>
    <t>sigma d</t>
  </si>
  <si>
    <t>T_1</t>
  </si>
  <si>
    <t>sigma T_1</t>
  </si>
  <si>
    <t>T_2</t>
  </si>
  <si>
    <t>sigma T_2</t>
  </si>
  <si>
    <t>varphi</t>
  </si>
  <si>
    <t>sigma varphi</t>
  </si>
  <si>
    <t>T1</t>
  </si>
  <si>
    <t>T2</t>
  </si>
  <si>
    <t>kI</t>
  </si>
  <si>
    <t>sigma kI</t>
  </si>
  <si>
    <t>R</t>
  </si>
  <si>
    <t>sigma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</si>
</sst>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5D45A-63C1-4D01-BCD7-D87A10E15313}">
  <dimension ref="B2:U50"/>
  <sheetViews>
    <sheetView tabSelected="1" topLeftCell="A21" workbookViewId="0">
      <selection activeCell="U35" sqref="U35"/>
    </sheetView>
  </sheetViews>
  <sheetFormatPr defaultRowHeight="15" x14ac:dyDescent="0.25"/>
  <cols>
    <col min="3" max="3" width="12" bestFit="1" customWidth="1"/>
    <col min="12" max="12" width="12" bestFit="1" customWidth="1"/>
  </cols>
  <sheetData>
    <row r="2" spans="2:1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12" x14ac:dyDescent="0.25">
      <c r="B3">
        <v>1</v>
      </c>
      <c r="C3" s="1">
        <v>0.503</v>
      </c>
      <c r="D3" s="1">
        <v>0.499</v>
      </c>
      <c r="E3" s="1">
        <v>0.51</v>
      </c>
      <c r="F3" s="1">
        <v>0.503</v>
      </c>
      <c r="G3" s="1">
        <v>0.50700000000000001</v>
      </c>
      <c r="H3" s="1">
        <v>0.502</v>
      </c>
      <c r="I3" s="1">
        <v>0.497</v>
      </c>
      <c r="J3" s="1">
        <v>0.498</v>
      </c>
      <c r="K3" s="1">
        <v>0.50800000000000001</v>
      </c>
      <c r="L3" s="1">
        <v>0.51600000000000001</v>
      </c>
    </row>
    <row r="4" spans="2:12" x14ac:dyDescent="0.25">
      <c r="B4">
        <v>2</v>
      </c>
      <c r="C4" s="1">
        <v>0.50800000000000001</v>
      </c>
      <c r="D4" s="1">
        <v>0.502</v>
      </c>
      <c r="E4" s="1">
        <v>0.51100000000000001</v>
      </c>
      <c r="F4" s="1">
        <v>0.503</v>
      </c>
      <c r="G4" s="1">
        <v>0.50800000000000001</v>
      </c>
      <c r="H4" s="1">
        <v>0.501</v>
      </c>
      <c r="I4" s="1">
        <v>0.498</v>
      </c>
      <c r="J4" s="1">
        <v>0.499</v>
      </c>
      <c r="K4" s="1">
        <v>0.51</v>
      </c>
      <c r="L4" s="1">
        <v>0.51700000000000002</v>
      </c>
    </row>
    <row r="5" spans="2:12" x14ac:dyDescent="0.25">
      <c r="B5">
        <v>3</v>
      </c>
      <c r="C5" s="1">
        <v>0.505</v>
      </c>
      <c r="D5" s="1">
        <v>0.5</v>
      </c>
      <c r="E5" s="1">
        <v>0.51100000000000001</v>
      </c>
      <c r="F5" s="1">
        <v>0.504</v>
      </c>
      <c r="G5" s="1">
        <v>0.50800000000000001</v>
      </c>
      <c r="H5" s="1">
        <v>0.503</v>
      </c>
      <c r="I5" s="1">
        <v>0.498</v>
      </c>
      <c r="J5" s="1">
        <v>0.5</v>
      </c>
      <c r="K5" s="1">
        <v>0.51</v>
      </c>
      <c r="L5" s="1">
        <v>0.51800000000000002</v>
      </c>
    </row>
    <row r="6" spans="2:12" x14ac:dyDescent="0.25">
      <c r="C6">
        <f>AVERAGE(C3:C5)</f>
        <v>0.5053333333333333</v>
      </c>
      <c r="D6">
        <f t="shared" ref="D6:L6" si="0">AVERAGE(D3:D5)</f>
        <v>0.5003333333333333</v>
      </c>
      <c r="E6">
        <f t="shared" si="0"/>
        <v>0.51066666666666671</v>
      </c>
      <c r="F6">
        <f t="shared" si="0"/>
        <v>0.5033333333333333</v>
      </c>
      <c r="G6">
        <f t="shared" si="0"/>
        <v>0.50766666666666671</v>
      </c>
      <c r="H6">
        <f t="shared" si="0"/>
        <v>0.50200000000000011</v>
      </c>
      <c r="I6">
        <f t="shared" si="0"/>
        <v>0.49766666666666665</v>
      </c>
      <c r="J6">
        <f t="shared" si="0"/>
        <v>0.49899999999999994</v>
      </c>
      <c r="K6">
        <f t="shared" si="0"/>
        <v>0.5093333333333333</v>
      </c>
      <c r="L6">
        <f t="shared" si="0"/>
        <v>0.51700000000000002</v>
      </c>
    </row>
    <row r="7" spans="2:12" x14ac:dyDescent="0.25">
      <c r="C7">
        <f>(C3-C$6)^2</f>
        <v>5.4444444444442813E-6</v>
      </c>
      <c r="D7">
        <f t="shared" ref="D7:L7" si="1">(D3-D$6)^2</f>
        <v>1.7777777777776822E-6</v>
      </c>
      <c r="E7">
        <f t="shared" si="1"/>
        <v>4.4444444444449457E-7</v>
      </c>
      <c r="F7">
        <f t="shared" si="1"/>
        <v>1.1111111111108664E-7</v>
      </c>
      <c r="G7">
        <f t="shared" si="1"/>
        <v>4.4444444444449457E-7</v>
      </c>
      <c r="H7">
        <f t="shared" si="1"/>
        <v>1.2325951644078309E-32</v>
      </c>
      <c r="I7">
        <f t="shared" si="1"/>
        <v>4.4444444444442056E-7</v>
      </c>
      <c r="J7">
        <f t="shared" si="1"/>
        <v>9.9999999999989069E-7</v>
      </c>
      <c r="K7">
        <f t="shared" si="1"/>
        <v>1.7777777777776822E-6</v>
      </c>
      <c r="L7">
        <f t="shared" si="1"/>
        <v>1.0000000000000019E-6</v>
      </c>
    </row>
    <row r="8" spans="2:12" x14ac:dyDescent="0.25">
      <c r="C8">
        <f t="shared" ref="C8:L9" si="2">(C4-C$6)^2</f>
        <v>7.111111111111321E-6</v>
      </c>
      <c r="D8">
        <f t="shared" si="2"/>
        <v>2.7777777777779062E-6</v>
      </c>
      <c r="E8">
        <f t="shared" si="2"/>
        <v>1.1111111111108664E-7</v>
      </c>
      <c r="F8">
        <f t="shared" si="2"/>
        <v>1.1111111111108664E-7</v>
      </c>
      <c r="G8">
        <f t="shared" si="2"/>
        <v>1.1111111111108664E-7</v>
      </c>
      <c r="H8">
        <f t="shared" si="2"/>
        <v>1.0000000000002238E-6</v>
      </c>
      <c r="I8">
        <f t="shared" si="2"/>
        <v>1.1111111111112364E-7</v>
      </c>
      <c r="J8">
        <f t="shared" si="2"/>
        <v>3.0814879110195774E-33</v>
      </c>
      <c r="K8">
        <f t="shared" si="2"/>
        <v>4.4444444444449457E-7</v>
      </c>
      <c r="L8">
        <f t="shared" si="2"/>
        <v>0</v>
      </c>
    </row>
    <row r="9" spans="2:12" x14ac:dyDescent="0.25">
      <c r="C9">
        <f t="shared" si="2"/>
        <v>1.1111111111108664E-7</v>
      </c>
      <c r="D9">
        <f t="shared" si="2"/>
        <v>1.1111111111108664E-7</v>
      </c>
      <c r="E9">
        <f t="shared" si="2"/>
        <v>1.1111111111108664E-7</v>
      </c>
      <c r="F9">
        <f t="shared" si="2"/>
        <v>4.4444444444449457E-7</v>
      </c>
      <c r="G9">
        <f t="shared" si="2"/>
        <v>1.1111111111108664E-7</v>
      </c>
      <c r="H9">
        <f t="shared" si="2"/>
        <v>9.9999999999977973E-7</v>
      </c>
      <c r="I9">
        <f t="shared" si="2"/>
        <v>1.1111111111112364E-7</v>
      </c>
      <c r="J9">
        <f t="shared" si="2"/>
        <v>1.0000000000001128E-6</v>
      </c>
      <c r="K9">
        <f t="shared" si="2"/>
        <v>4.4444444444449457E-7</v>
      </c>
      <c r="L9">
        <f t="shared" si="2"/>
        <v>1.0000000000000019E-6</v>
      </c>
    </row>
    <row r="10" spans="2:12" x14ac:dyDescent="0.25">
      <c r="C10">
        <f>SQRT(SUM(C7:C9)/2)</f>
        <v>2.5166114784235852E-3</v>
      </c>
      <c r="D10">
        <f t="shared" ref="D10:L10" si="3">SQRT(SUM(D7:D9)/2)</f>
        <v>1.5275252316519479E-3</v>
      </c>
      <c r="E10">
        <f t="shared" si="3"/>
        <v>5.7735026918962634E-4</v>
      </c>
      <c r="F10">
        <f t="shared" si="3"/>
        <v>5.7735026918962634E-4</v>
      </c>
      <c r="G10">
        <f t="shared" si="3"/>
        <v>5.7735026918962634E-4</v>
      </c>
      <c r="H10">
        <f t="shared" si="3"/>
        <v>1.0000000000000009E-3</v>
      </c>
      <c r="I10">
        <f t="shared" si="3"/>
        <v>5.7735026918962634E-4</v>
      </c>
      <c r="J10">
        <f t="shared" si="3"/>
        <v>1.0000000000000009E-3</v>
      </c>
      <c r="K10">
        <f t="shared" si="3"/>
        <v>1.1547005383792527E-3</v>
      </c>
      <c r="L10">
        <f t="shared" si="3"/>
        <v>1.0000000000000009E-3</v>
      </c>
    </row>
    <row r="14" spans="2:12" x14ac:dyDescent="0.25">
      <c r="D14">
        <v>1</v>
      </c>
      <c r="E14">
        <v>2</v>
      </c>
      <c r="F14">
        <v>3</v>
      </c>
      <c r="G14" t="s">
        <v>10</v>
      </c>
    </row>
    <row r="15" spans="2:12" x14ac:dyDescent="0.25">
      <c r="C15" t="s">
        <v>0</v>
      </c>
      <c r="D15" s="1">
        <v>0.503</v>
      </c>
      <c r="E15" s="1">
        <v>0.50800000000000001</v>
      </c>
      <c r="F15" s="1">
        <v>0.505</v>
      </c>
      <c r="G15">
        <f t="shared" ref="G15:G24" si="4">SQRT(SUM(D15:F15)/2)</f>
        <v>0.87063195438715668</v>
      </c>
      <c r="H15" s="1">
        <f>AVERAGE(D15:F15)</f>
        <v>0.5053333333333333</v>
      </c>
      <c r="K15" t="s">
        <v>11</v>
      </c>
    </row>
    <row r="16" spans="2:12" x14ac:dyDescent="0.25">
      <c r="C16" t="s">
        <v>1</v>
      </c>
      <c r="D16" s="1">
        <v>0.499</v>
      </c>
      <c r="E16" s="1">
        <v>0.502</v>
      </c>
      <c r="F16" s="1">
        <v>0.5</v>
      </c>
      <c r="G16">
        <f t="shared" si="4"/>
        <v>0.86631403082254177</v>
      </c>
      <c r="H16" s="1">
        <f t="shared" ref="H16:H24" si="5">AVERAGE(D16:F16)</f>
        <v>0.5003333333333333</v>
      </c>
      <c r="J16">
        <v>1</v>
      </c>
      <c r="K16">
        <v>12.75</v>
      </c>
      <c r="L16">
        <f t="shared" ref="L16:L19" si="6">($K$21-K16)^2</f>
        <v>0.25</v>
      </c>
    </row>
    <row r="17" spans="3:20" x14ac:dyDescent="0.25">
      <c r="C17" t="s">
        <v>2</v>
      </c>
      <c r="D17" s="1">
        <v>0.51</v>
      </c>
      <c r="E17" s="1">
        <v>0.51100000000000001</v>
      </c>
      <c r="F17" s="1">
        <v>0.51100000000000001</v>
      </c>
      <c r="G17">
        <f t="shared" si="4"/>
        <v>0.87521425948164255</v>
      </c>
      <c r="H17" s="1">
        <f t="shared" si="5"/>
        <v>0.51066666666666671</v>
      </c>
      <c r="J17">
        <v>2</v>
      </c>
      <c r="K17">
        <v>12</v>
      </c>
      <c r="L17">
        <f t="shared" si="6"/>
        <v>6.25E-2</v>
      </c>
      <c r="O17" t="s">
        <v>12</v>
      </c>
      <c r="P17">
        <v>12.75</v>
      </c>
      <c r="Q17">
        <v>12</v>
      </c>
      <c r="R17">
        <v>12.75</v>
      </c>
      <c r="S17">
        <v>12</v>
      </c>
      <c r="T17">
        <v>11.75</v>
      </c>
    </row>
    <row r="18" spans="3:20" x14ac:dyDescent="0.25">
      <c r="C18" t="s">
        <v>3</v>
      </c>
      <c r="D18" s="1">
        <v>0.503</v>
      </c>
      <c r="E18" s="1">
        <v>0.503</v>
      </c>
      <c r="F18" s="1">
        <v>0.504</v>
      </c>
      <c r="G18">
        <f t="shared" si="4"/>
        <v>0.86890735984913836</v>
      </c>
      <c r="H18" s="1">
        <f t="shared" si="5"/>
        <v>0.5033333333333333</v>
      </c>
      <c r="J18">
        <v>3</v>
      </c>
      <c r="K18">
        <v>12.75</v>
      </c>
      <c r="L18">
        <f t="shared" si="6"/>
        <v>0.25</v>
      </c>
      <c r="O18" t="s">
        <v>13</v>
      </c>
      <c r="P18">
        <f>SQRT($L$21^2+0.25^2)</f>
        <v>0.5303300858899106</v>
      </c>
      <c r="Q18">
        <f t="shared" ref="Q18:T18" si="7">SQRT($L$21^2+0.25^2)</f>
        <v>0.5303300858899106</v>
      </c>
      <c r="R18">
        <f t="shared" si="7"/>
        <v>0.5303300858899106</v>
      </c>
      <c r="S18">
        <f t="shared" si="7"/>
        <v>0.5303300858899106</v>
      </c>
      <c r="T18">
        <f t="shared" si="7"/>
        <v>0.5303300858899106</v>
      </c>
    </row>
    <row r="19" spans="3:20" x14ac:dyDescent="0.25">
      <c r="C19" t="s">
        <v>4</v>
      </c>
      <c r="D19" s="1">
        <v>0.50700000000000001</v>
      </c>
      <c r="E19" s="1">
        <v>0.50800000000000001</v>
      </c>
      <c r="F19" s="1">
        <v>0.50800000000000001</v>
      </c>
      <c r="G19">
        <f t="shared" si="4"/>
        <v>0.8726396736339691</v>
      </c>
      <c r="H19" s="1">
        <f t="shared" si="5"/>
        <v>0.50766666666666671</v>
      </c>
      <c r="J19">
        <v>4</v>
      </c>
      <c r="K19">
        <v>12</v>
      </c>
      <c r="L19">
        <f t="shared" si="6"/>
        <v>6.25E-2</v>
      </c>
      <c r="O19" t="s">
        <v>14</v>
      </c>
      <c r="P19">
        <v>223.5</v>
      </c>
      <c r="Q19">
        <v>223.5</v>
      </c>
      <c r="R19">
        <v>223.5</v>
      </c>
      <c r="S19">
        <v>223.5</v>
      </c>
      <c r="T19">
        <v>223.5</v>
      </c>
    </row>
    <row r="20" spans="3:20" x14ac:dyDescent="0.25">
      <c r="C20" t="s">
        <v>5</v>
      </c>
      <c r="D20" s="1">
        <v>0.502</v>
      </c>
      <c r="E20" s="1">
        <v>0.501</v>
      </c>
      <c r="F20" s="1">
        <v>0.503</v>
      </c>
      <c r="G20">
        <f t="shared" si="4"/>
        <v>0.86775572599666551</v>
      </c>
      <c r="H20" s="1">
        <f t="shared" si="5"/>
        <v>0.50200000000000011</v>
      </c>
      <c r="J20">
        <v>5</v>
      </c>
      <c r="K20">
        <v>11.75</v>
      </c>
      <c r="L20">
        <f>($K$21-K20)^2</f>
        <v>0.25</v>
      </c>
      <c r="O20" t="s">
        <v>15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3:20" x14ac:dyDescent="0.25">
      <c r="C21" t="s">
        <v>6</v>
      </c>
      <c r="D21" s="1">
        <v>0.497</v>
      </c>
      <c r="E21" s="1">
        <v>0.498</v>
      </c>
      <c r="F21" s="1">
        <v>0.498</v>
      </c>
      <c r="G21">
        <f t="shared" si="4"/>
        <v>0.86400231481171386</v>
      </c>
      <c r="H21" s="1">
        <f t="shared" si="5"/>
        <v>0.49766666666666665</v>
      </c>
      <c r="K21">
        <f>AVERAGE(K16:K20)</f>
        <v>12.25</v>
      </c>
      <c r="L21">
        <f>SQRT(SUM(L16:L20)/4)</f>
        <v>0.46770717334674267</v>
      </c>
      <c r="O21" t="s">
        <v>16</v>
      </c>
      <c r="P21">
        <v>2900</v>
      </c>
      <c r="Q21">
        <v>2900</v>
      </c>
      <c r="R21">
        <v>2900</v>
      </c>
      <c r="S21">
        <v>2900</v>
      </c>
      <c r="T21">
        <v>2900</v>
      </c>
    </row>
    <row r="22" spans="3:20" x14ac:dyDescent="0.25">
      <c r="C22" t="s">
        <v>7</v>
      </c>
      <c r="D22" s="1">
        <v>0.498</v>
      </c>
      <c r="E22" s="1">
        <v>0.499</v>
      </c>
      <c r="F22" s="1">
        <v>0.5</v>
      </c>
      <c r="G22">
        <f t="shared" si="4"/>
        <v>0.8651589449343976</v>
      </c>
      <c r="H22" s="1">
        <f t="shared" si="5"/>
        <v>0.49899999999999994</v>
      </c>
      <c r="O22" t="s">
        <v>17</v>
      </c>
      <c r="P22">
        <v>5</v>
      </c>
      <c r="Q22">
        <v>5</v>
      </c>
      <c r="R22">
        <v>5</v>
      </c>
      <c r="S22">
        <v>5</v>
      </c>
      <c r="T22">
        <v>5</v>
      </c>
    </row>
    <row r="23" spans="3:20" x14ac:dyDescent="0.25">
      <c r="C23" t="s">
        <v>8</v>
      </c>
      <c r="D23" s="1">
        <v>0.50800000000000001</v>
      </c>
      <c r="E23" s="1">
        <v>0.51</v>
      </c>
      <c r="F23" s="1">
        <v>0.51</v>
      </c>
      <c r="G23">
        <f t="shared" si="4"/>
        <v>0.87407093533648628</v>
      </c>
      <c r="H23" s="1">
        <f t="shared" si="5"/>
        <v>0.5093333333333333</v>
      </c>
      <c r="O23" t="s">
        <v>18</v>
      </c>
      <c r="P23" s="1">
        <f>AVERAGE(D15:F15)</f>
        <v>0.5053333333333333</v>
      </c>
      <c r="Q23" s="1">
        <f>AVERAGE(D16:F16)</f>
        <v>0.5003333333333333</v>
      </c>
      <c r="R23" s="1">
        <f>AVERAGE(D17:F17)</f>
        <v>0.51066666666666671</v>
      </c>
      <c r="S23" s="1">
        <f>AVERAGE(D18:F18)</f>
        <v>0.5033333333333333</v>
      </c>
      <c r="T23" s="1">
        <f>AVERAGE(D19:F19)</f>
        <v>0.50766666666666671</v>
      </c>
    </row>
    <row r="24" spans="3:20" x14ac:dyDescent="0.25">
      <c r="C24" t="s">
        <v>9</v>
      </c>
      <c r="D24" s="1">
        <v>0.51600000000000001</v>
      </c>
      <c r="E24" s="1">
        <v>0.51700000000000002</v>
      </c>
      <c r="F24" s="1">
        <v>0.51800000000000002</v>
      </c>
      <c r="G24">
        <f t="shared" si="4"/>
        <v>0.88062477821146956</v>
      </c>
      <c r="H24" s="1">
        <f t="shared" si="5"/>
        <v>0.51700000000000002</v>
      </c>
      <c r="O24" t="s">
        <v>10</v>
      </c>
      <c r="P24">
        <f>C10</f>
        <v>2.5166114784235852E-3</v>
      </c>
      <c r="Q24">
        <f t="shared" ref="Q24:S24" si="8">D10</f>
        <v>1.5275252316519479E-3</v>
      </c>
      <c r="R24">
        <f t="shared" si="8"/>
        <v>5.7735026918962634E-4</v>
      </c>
      <c r="S24">
        <f t="shared" si="8"/>
        <v>5.7735026918962634E-4</v>
      </c>
      <c r="T24">
        <f>G10</f>
        <v>5.7735026918962634E-4</v>
      </c>
    </row>
    <row r="25" spans="3:20" x14ac:dyDescent="0.25">
      <c r="O25" t="s">
        <v>19</v>
      </c>
      <c r="P25">
        <v>9.8155000000000001</v>
      </c>
      <c r="Q25">
        <v>9.8155000000000001</v>
      </c>
      <c r="R25">
        <v>9.8155000000000001</v>
      </c>
      <c r="S25">
        <v>9.8155000000000001</v>
      </c>
      <c r="T25">
        <v>9.8155000000000001</v>
      </c>
    </row>
    <row r="26" spans="3:20" x14ac:dyDescent="0.25">
      <c r="O26" t="s">
        <v>20</v>
      </c>
      <c r="P26">
        <f>((P21/1000)/(P23/1000))*SQRT(P25/(P19/100))*(P17/1000)</f>
        <v>153.3372555934271</v>
      </c>
      <c r="Q26">
        <f t="shared" ref="Q26:T26" si="9">((Q21/1000)/(Q23/1000))*SQRT(Q25/(Q19/100))*(Q17/1000)</f>
        <v>145.75962972426882</v>
      </c>
      <c r="R26">
        <f t="shared" si="9"/>
        <v>151.73582211464455</v>
      </c>
      <c r="S26">
        <f t="shared" si="9"/>
        <v>144.89086371928974</v>
      </c>
      <c r="T26">
        <f t="shared" si="9"/>
        <v>140.6613126252735</v>
      </c>
    </row>
    <row r="27" spans="3:20" x14ac:dyDescent="0.25">
      <c r="O27" t="s">
        <v>21</v>
      </c>
      <c r="P27">
        <f>P26*SQRT((P18/P17)^2+(P20/(2*P19))^2+(P24/P23)^2+(P22/P21)^2)</f>
        <v>6.4381247562339929</v>
      </c>
      <c r="Q27">
        <f t="shared" ref="Q27:T27" si="10">Q26*SQRT((Q18/Q17)^2+(Q20/(2*Q19))^2+(Q24/Q23)^2+(Q22/Q21)^2)</f>
        <v>6.4701898961265352</v>
      </c>
      <c r="R27">
        <f t="shared" si="10"/>
        <v>6.3282378332072486</v>
      </c>
      <c r="S27">
        <f t="shared" si="10"/>
        <v>6.4185477838760212</v>
      </c>
      <c r="T27">
        <f t="shared" si="10"/>
        <v>6.3631043460615224</v>
      </c>
    </row>
    <row r="30" spans="3:20" x14ac:dyDescent="0.25">
      <c r="C30" t="s">
        <v>18</v>
      </c>
      <c r="D30" s="1">
        <v>0.502</v>
      </c>
      <c r="E30" s="1">
        <v>0.498</v>
      </c>
      <c r="F30" s="1">
        <v>0.499</v>
      </c>
      <c r="G30" s="1">
        <v>0.50900000000000001</v>
      </c>
      <c r="H30" s="1">
        <v>0.51700000000000002</v>
      </c>
    </row>
    <row r="31" spans="3:20" x14ac:dyDescent="0.25">
      <c r="C31" t="s">
        <v>10</v>
      </c>
      <c r="D31">
        <f>H10</f>
        <v>1.0000000000000009E-3</v>
      </c>
      <c r="E31">
        <f t="shared" ref="E31:H31" si="11">I10</f>
        <v>5.7735026918962634E-4</v>
      </c>
      <c r="F31">
        <f t="shared" si="11"/>
        <v>1.0000000000000009E-3</v>
      </c>
      <c r="G31">
        <f t="shared" si="11"/>
        <v>1.1547005383792527E-3</v>
      </c>
      <c r="H31">
        <f t="shared" si="11"/>
        <v>1.0000000000000009E-3</v>
      </c>
    </row>
    <row r="32" spans="3:20" x14ac:dyDescent="0.25">
      <c r="C32" t="s">
        <v>16</v>
      </c>
      <c r="D32">
        <f>(0.7306+0.7134)/2</f>
        <v>0.72199999999999998</v>
      </c>
      <c r="E32">
        <f>(0.7306+0.7134)/2</f>
        <v>0.72199999999999998</v>
      </c>
      <c r="F32">
        <f>(0.7306+0.7134)/2</f>
        <v>0.72199999999999998</v>
      </c>
      <c r="G32">
        <f>(0.7306+0.7134)/2</f>
        <v>0.72199999999999998</v>
      </c>
      <c r="H32">
        <f t="shared" ref="H32" si="12">(0.7306+0.7134)/2</f>
        <v>0.72199999999999998</v>
      </c>
      <c r="O32" t="s">
        <v>22</v>
      </c>
      <c r="P32">
        <v>1</v>
      </c>
      <c r="Q32">
        <v>2</v>
      </c>
      <c r="R32">
        <v>3</v>
      </c>
      <c r="S32">
        <v>4</v>
      </c>
      <c r="T32">
        <v>5</v>
      </c>
    </row>
    <row r="33" spans="3:21" x14ac:dyDescent="0.25">
      <c r="C33" t="s">
        <v>17</v>
      </c>
      <c r="D33">
        <v>1E-3</v>
      </c>
      <c r="E33">
        <v>1E-3</v>
      </c>
      <c r="F33">
        <v>1E-3</v>
      </c>
      <c r="G33">
        <v>1E-3</v>
      </c>
      <c r="H33">
        <v>1E-3</v>
      </c>
      <c r="O33" t="s">
        <v>20</v>
      </c>
      <c r="P33">
        <v>153.3372555934271</v>
      </c>
      <c r="Q33">
        <v>145.75962972426882</v>
      </c>
      <c r="R33">
        <v>151.73582211464455</v>
      </c>
      <c r="S33">
        <v>144.89086371928974</v>
      </c>
      <c r="T33">
        <v>140.6613126252735</v>
      </c>
      <c r="U33">
        <f>AVERAGE(P33:T33)</f>
        <v>147.27697675538076</v>
      </c>
    </row>
    <row r="34" spans="3:21" x14ac:dyDescent="0.25">
      <c r="C34" t="s">
        <v>12</v>
      </c>
      <c r="D34">
        <v>5.9</v>
      </c>
      <c r="E34">
        <v>5.6</v>
      </c>
      <c r="F34">
        <v>6.1</v>
      </c>
      <c r="G34">
        <v>5.7</v>
      </c>
      <c r="H34">
        <v>6.1</v>
      </c>
      <c r="O34" t="s">
        <v>21</v>
      </c>
      <c r="P34">
        <v>5.6929543752208565</v>
      </c>
      <c r="Q34">
        <v>5.7133229995860884</v>
      </c>
      <c r="R34">
        <v>5.5852221485421332</v>
      </c>
      <c r="S34">
        <v>5.664455245474084</v>
      </c>
      <c r="T34">
        <v>5.6153612240815134</v>
      </c>
    </row>
    <row r="35" spans="3:21" x14ac:dyDescent="0.25">
      <c r="C35" t="s">
        <v>13</v>
      </c>
      <c r="D35">
        <v>0.24899799195977457</v>
      </c>
      <c r="E35">
        <v>0.24899799195977457</v>
      </c>
      <c r="F35">
        <v>0.24899799195977457</v>
      </c>
      <c r="G35">
        <v>0.24899799195977457</v>
      </c>
      <c r="H35">
        <v>0.24899799195977457</v>
      </c>
      <c r="P35">
        <f>1/P34^2</f>
        <v>3.0854931986825946E-2</v>
      </c>
      <c r="Q35">
        <f>1/Q34^2</f>
        <v>3.0635321706538751E-2</v>
      </c>
      <c r="R35">
        <f>1/R34^2</f>
        <v>3.2056720958372156E-2</v>
      </c>
      <c r="S35">
        <f>1/S34^2</f>
        <v>3.1166189025953663E-2</v>
      </c>
      <c r="T35">
        <f>1/T34^2</f>
        <v>3.1713531239066797E-2</v>
      </c>
      <c r="U35">
        <f>1/SQRT(SUM(P35:T35))</f>
        <v>2.5283929187108369</v>
      </c>
    </row>
    <row r="36" spans="3:21" x14ac:dyDescent="0.25">
      <c r="C36" t="s">
        <v>23</v>
      </c>
      <c r="D36">
        <v>130</v>
      </c>
      <c r="E36">
        <v>130</v>
      </c>
      <c r="F36">
        <v>130</v>
      </c>
      <c r="G36">
        <v>130</v>
      </c>
      <c r="H36">
        <v>130</v>
      </c>
    </row>
    <row r="37" spans="3:21" x14ac:dyDescent="0.25">
      <c r="C37" t="s">
        <v>24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3:21" x14ac:dyDescent="0.25">
      <c r="C38" t="s">
        <v>25</v>
      </c>
      <c r="D38">
        <v>6.36466666666667</v>
      </c>
      <c r="E38">
        <v>6.3646666666666674</v>
      </c>
      <c r="F38">
        <v>6.3646666666666674</v>
      </c>
      <c r="G38">
        <v>6.3646666666666674</v>
      </c>
      <c r="H38">
        <v>6.3646666666666674</v>
      </c>
      <c r="K38">
        <v>5.9</v>
      </c>
      <c r="L38">
        <v>5.6</v>
      </c>
      <c r="M38">
        <v>6.1</v>
      </c>
      <c r="N38">
        <v>5.7</v>
      </c>
      <c r="O38">
        <v>6.1</v>
      </c>
    </row>
    <row r="39" spans="3:21" x14ac:dyDescent="0.25">
      <c r="C39" t="s">
        <v>26</v>
      </c>
      <c r="D39">
        <v>7.3900834456272102E-2</v>
      </c>
      <c r="E39">
        <v>7.3900834456272144E-2</v>
      </c>
      <c r="F39">
        <v>7.3900834456272144E-2</v>
      </c>
      <c r="G39">
        <v>7.3900834456272144E-2</v>
      </c>
      <c r="H39">
        <v>7.3900834456272144E-2</v>
      </c>
      <c r="K39">
        <f>(K38-$K$40)^2</f>
        <v>4.0000000000001845E-4</v>
      </c>
      <c r="L39">
        <f t="shared" ref="L39:O39" si="13">(L38-$K$40)^2</f>
        <v>7.8400000000000136E-2</v>
      </c>
      <c r="M39">
        <f t="shared" si="13"/>
        <v>4.8399999999999888E-2</v>
      </c>
      <c r="N39">
        <f t="shared" si="13"/>
        <v>3.2399999999999901E-2</v>
      </c>
      <c r="O39">
        <f t="shared" si="13"/>
        <v>4.8399999999999888E-2</v>
      </c>
    </row>
    <row r="40" spans="3:21" x14ac:dyDescent="0.25">
      <c r="C40" t="s">
        <v>27</v>
      </c>
      <c r="D40">
        <v>4.7186666666666666</v>
      </c>
      <c r="E40">
        <v>4.7186666666666666</v>
      </c>
      <c r="F40">
        <v>4.7186666666666666</v>
      </c>
      <c r="G40">
        <v>4.7186666666666666</v>
      </c>
      <c r="H40">
        <v>4.7186666666666666</v>
      </c>
      <c r="K40">
        <f>AVERAGE(K38:O38)</f>
        <v>5.88</v>
      </c>
      <c r="M40">
        <f>SQRT(1/4*SUM(K39:O39))</f>
        <v>0.2280350850198275</v>
      </c>
    </row>
    <row r="41" spans="3:21" x14ac:dyDescent="0.25">
      <c r="C41" t="s">
        <v>28</v>
      </c>
      <c r="D41">
        <v>6.2492666236394004E-2</v>
      </c>
      <c r="E41">
        <v>6.2492666236394004E-2</v>
      </c>
      <c r="F41">
        <v>6.2492666236394004E-2</v>
      </c>
      <c r="G41">
        <v>6.2492666236394004E-2</v>
      </c>
      <c r="H41">
        <v>6.2492666236394004E-2</v>
      </c>
      <c r="M41">
        <f>SQRT(M40^2+0.1^2)</f>
        <v>0.24899799195977457</v>
      </c>
    </row>
    <row r="42" spans="3:21" x14ac:dyDescent="0.25">
      <c r="C42" t="s">
        <v>29</v>
      </c>
      <c r="D42">
        <f>(D34/100)/(D36/100)</f>
        <v>4.5384615384615384E-2</v>
      </c>
      <c r="E42">
        <f t="shared" ref="E42:H42" si="14">(E34/100)/(E36/100)</f>
        <v>4.3076923076923068E-2</v>
      </c>
      <c r="F42">
        <f t="shared" si="14"/>
        <v>4.6923076923076922E-2</v>
      </c>
      <c r="G42">
        <f t="shared" si="14"/>
        <v>4.3846153846153847E-2</v>
      </c>
      <c r="H42">
        <f t="shared" si="14"/>
        <v>4.6923076923076922E-2</v>
      </c>
    </row>
    <row r="43" spans="3:21" x14ac:dyDescent="0.25">
      <c r="C43" t="s">
        <v>30</v>
      </c>
      <c r="D43">
        <f>D42*SQRT((D37/D36)^2+(D35/D34)^2)</f>
        <v>1.9469254067033051E-3</v>
      </c>
      <c r="E43">
        <f t="shared" ref="E43:H43" si="15">E42*SQRT((E37/E36)^2+(E35/E34)^2)</f>
        <v>1.9438207556980529E-3</v>
      </c>
      <c r="F43">
        <f t="shared" si="15"/>
        <v>1.9490822472092678E-3</v>
      </c>
      <c r="G43">
        <f t="shared" si="15"/>
        <v>1.9448381871982686E-3</v>
      </c>
      <c r="H43">
        <f t="shared" si="15"/>
        <v>1.9490822472092678E-3</v>
      </c>
      <c r="K43" t="s">
        <v>31</v>
      </c>
      <c r="L43">
        <f>32.17/5</f>
        <v>6.4340000000000002</v>
      </c>
      <c r="M43">
        <f>31.57/5</f>
        <v>6.3140000000000001</v>
      </c>
      <c r="N43">
        <f>31.73/5</f>
        <v>6.3460000000000001</v>
      </c>
      <c r="P43">
        <f>AVERAGE(L43:N43)</f>
        <v>6.3646666666666674</v>
      </c>
    </row>
    <row r="44" spans="3:21" x14ac:dyDescent="0.25">
      <c r="C44" t="s">
        <v>35</v>
      </c>
      <c r="D44">
        <v>0.32500000000000001</v>
      </c>
      <c r="E44">
        <v>0.32500000000000001</v>
      </c>
      <c r="F44">
        <v>0.32500000000000001</v>
      </c>
      <c r="G44">
        <v>0.32500000000000001</v>
      </c>
      <c r="H44">
        <v>0.32500000000000001</v>
      </c>
      <c r="L44">
        <f>AVERAGE(L43:N43)</f>
        <v>6.3646666666666674</v>
      </c>
      <c r="O44">
        <f>0.2/5</f>
        <v>0.04</v>
      </c>
    </row>
    <row r="45" spans="3:21" x14ac:dyDescent="0.25">
      <c r="C45" t="s">
        <v>36</v>
      </c>
      <c r="D45">
        <v>0.01</v>
      </c>
      <c r="E45">
        <v>0.01</v>
      </c>
      <c r="F45">
        <v>0.01</v>
      </c>
      <c r="G45">
        <v>0.01</v>
      </c>
      <c r="H45">
        <v>0.01</v>
      </c>
      <c r="L45">
        <f>($L$44-L43)^2</f>
        <v>4.8071111111110372E-3</v>
      </c>
      <c r="M45">
        <f>($L$44-M43)^2</f>
        <v>2.5671111111111758E-3</v>
      </c>
      <c r="N45">
        <f>($L$44-N43)^2</f>
        <v>3.4844444444446718E-4</v>
      </c>
      <c r="O45">
        <f>SQRT(1/2*SUM(L45:N45))</f>
        <v>6.2139627721232285E-2</v>
      </c>
      <c r="P45">
        <f>SQRT(O45^2+O44^2)</f>
        <v>7.3900834456272144E-2</v>
      </c>
    </row>
    <row r="46" spans="3:21" x14ac:dyDescent="0.25">
      <c r="C46" t="s">
        <v>33</v>
      </c>
      <c r="D46">
        <f>(4*3.141592*D32*D44^2*D38)/(D38^2-D40^2)</f>
        <v>0.33434061032412371</v>
      </c>
      <c r="E46">
        <f>(4*PI()*E32*E44^2*E38)/(E38^2-E40^2)</f>
        <v>0.33434067988172761</v>
      </c>
      <c r="F46">
        <f>(4*PI()*F32*F44^2*F38)/(F38^2-F40^2)</f>
        <v>0.33434067988172761</v>
      </c>
      <c r="G46">
        <f>(4*PI()*G32*G44^2*G38)/(G38^2-G40^2)</f>
        <v>0.33434067988172761</v>
      </c>
      <c r="H46">
        <f>(4*PI()*H32*H44^2*H38)/(H38^2-H40^2)</f>
        <v>0.33434067988172761</v>
      </c>
      <c r="K46" t="s">
        <v>32</v>
      </c>
      <c r="L46">
        <f>23.6/5</f>
        <v>4.7200000000000006</v>
      </c>
      <c r="M46">
        <f>23.83/5</f>
        <v>4.766</v>
      </c>
      <c r="N46">
        <f>23.35/5</f>
        <v>4.67</v>
      </c>
      <c r="P46">
        <f>AVERAGE(L46:N46)</f>
        <v>4.7186666666666666</v>
      </c>
    </row>
    <row r="47" spans="3:21" x14ac:dyDescent="0.25">
      <c r="C47" t="s">
        <v>34</v>
      </c>
      <c r="D47">
        <f>D46*SQRT((D33/D32)^2+(2*D45/D44)^2+(3*D39/D38)^2+(2*D41/D40)^2)</f>
        <v>2.5250674446952788E-2</v>
      </c>
      <c r="E47">
        <f t="shared" ref="E47:H47" si="16">E46*SQRT((E33/E32)^2+(2*E45/E44)^2+(3*E39/E38)^2+(2*E41/E40)^2)</f>
        <v>2.5250679700207578E-2</v>
      </c>
      <c r="F47">
        <f>F46*SQRT((F33/F32)^2+(2*F45/F44)^2+(3*F39/F38)^2+(2*F41/F40)^2)</f>
        <v>2.5250679700207578E-2</v>
      </c>
      <c r="G47">
        <f t="shared" si="16"/>
        <v>2.5250679700207578E-2</v>
      </c>
      <c r="H47">
        <f t="shared" si="16"/>
        <v>2.5250679700207578E-2</v>
      </c>
      <c r="L47">
        <f>AVERAGE(L46:N46)</f>
        <v>4.7186666666666666</v>
      </c>
      <c r="O47">
        <f>0.2/5</f>
        <v>0.04</v>
      </c>
    </row>
    <row r="48" spans="3:21" x14ac:dyDescent="0.25">
      <c r="C48" t="s">
        <v>20</v>
      </c>
      <c r="D48">
        <f>D42*D46/((D30/1000)*0.21)</f>
        <v>143.93777278522029</v>
      </c>
      <c r="E48">
        <f t="shared" ref="E48:H48" si="17">E42*E46/((E30/1000)*0.21)</f>
        <v>137.71627221984454</v>
      </c>
      <c r="F48">
        <f t="shared" si="17"/>
        <v>149.71174196587597</v>
      </c>
      <c r="G48">
        <f t="shared" si="17"/>
        <v>137.1461585473094</v>
      </c>
      <c r="H48">
        <f t="shared" si="17"/>
        <v>144.49934089162883</v>
      </c>
      <c r="I48">
        <f>AVERAGE(D48:H48)</f>
        <v>142.6022572819758</v>
      </c>
      <c r="L48">
        <f>($L$47-L46)^2</f>
        <v>1.7777777777797547E-6</v>
      </c>
      <c r="M48">
        <f t="shared" ref="M48:N48" si="18">($L$47-M46)^2</f>
        <v>2.2404444444444555E-3</v>
      </c>
      <c r="N48">
        <f t="shared" si="18"/>
        <v>2.3684444444444413E-3</v>
      </c>
      <c r="O48">
        <f>SQRT(1/2*SUM(L48:N48))</f>
        <v>4.801388688008229E-2</v>
      </c>
      <c r="P48">
        <f>SQRT(O48^2+O47^2)</f>
        <v>6.2492666236394004E-2</v>
      </c>
    </row>
    <row r="49" spans="3:9" x14ac:dyDescent="0.25">
      <c r="C49" t="s">
        <v>21</v>
      </c>
      <c r="D49">
        <f>D48*SQRT((0.005/0.21)^2+(D47/D46)^2+(D43/D42)^2+(D31/D30)^2)</f>
        <v>12.966369199052494</v>
      </c>
      <c r="E49">
        <f t="shared" ref="E49:H49" si="19">E48*SQRT((0.005/0.21)^2+(E47/E46)^2+(E43/E42)^2+(E31/E30)^2)</f>
        <v>12.552817247989193</v>
      </c>
      <c r="F49">
        <f t="shared" si="19"/>
        <v>13.390746361744384</v>
      </c>
      <c r="G49">
        <f t="shared" si="19"/>
        <v>12.451886162014667</v>
      </c>
      <c r="H49">
        <f t="shared" si="19"/>
        <v>12.924308861104018</v>
      </c>
    </row>
    <row r="50" spans="3:9" x14ac:dyDescent="0.25">
      <c r="D50">
        <f>1/D49^2</f>
        <v>5.9478941794318943E-3</v>
      </c>
      <c r="E50">
        <f>1/E49^2</f>
        <v>6.3462560105913939E-3</v>
      </c>
      <c r="F50">
        <f>1/F49^2</f>
        <v>5.5768688573036235E-3</v>
      </c>
      <c r="G50">
        <f>1/G49^2</f>
        <v>6.4495544970429057E-3</v>
      </c>
      <c r="H50">
        <f>1/H49^2</f>
        <v>5.9866703359202139E-3</v>
      </c>
      <c r="I50">
        <f>1/SQRT(SUM(D50:H50))</f>
        <v>5.7441633030676744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24EE-E0A9-4027-8091-37D5C67CA52B}">
  <dimension ref="B7:D7"/>
  <sheetViews>
    <sheetView workbookViewId="0">
      <selection activeCell="D7" sqref="D7"/>
    </sheetView>
  </sheetViews>
  <sheetFormatPr defaultRowHeight="15" x14ac:dyDescent="0.25"/>
  <sheetData>
    <row r="7" spans="2:4" x14ac:dyDescent="0.25">
      <c r="B7">
        <f>$A4+D$3</f>
        <v>0</v>
      </c>
      <c r="D7">
        <f>$A4+F$3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2023-11-25T18:51:52Z</dcterms:created>
  <dcterms:modified xsi:type="dcterms:W3CDTF">2023-11-26T22:01:57Z</dcterms:modified>
</cp:coreProperties>
</file>