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9140123_qut_edu_au/Documents/IFB399/Vulnerabilities/"/>
    </mc:Choice>
  </mc:AlternateContent>
  <xr:revisionPtr revIDLastSave="952" documentId="8_{885D4D3D-E4D6-4E33-BEB9-85798E8A20A6}" xr6:coauthVersionLast="47" xr6:coauthVersionMax="47" xr10:uidLastSave="{A7F7371D-8D90-4058-9DBD-7EB61F1E7FA1}"/>
  <bookViews>
    <workbookView minimized="1" xWindow="390" yWindow="390" windowWidth="21600" windowHeight="11385" xr2:uid="{B287986F-3EA5-4880-A3BB-D108FBCD9F84}"/>
  </bookViews>
  <sheets>
    <sheet name="Vulnerability Analysis" sheetId="1" r:id="rId1"/>
    <sheet name="Severity Analysis" sheetId="2" r:id="rId2"/>
    <sheet name="Result Analysis" sheetId="16" r:id="rId3"/>
    <sheet name="Unique Vulnerabilities" sheetId="26" r:id="rId4"/>
    <sheet name="Arachni" sheetId="13" r:id="rId5"/>
    <sheet name="HTCAP" sheetId="14" r:id="rId6"/>
    <sheet name="Wapiti" sheetId="12" r:id="rId7"/>
    <sheet name="W3AF" sheetId="15" r:id="rId8"/>
    <sheet name="ZAP" sheetId="3" r:id="rId9"/>
    <sheet name="Vulnerability Dictionary" sheetId="4" r:id="rId10"/>
    <sheet name="Website Dictionary" sheetId="17" r:id="rId11"/>
    <sheet name="CWE_2_OWASP10" sheetId="5" r:id="rId12"/>
    <sheet name="OWASP Year Converter" sheetId="11" r:id="rId13"/>
    <sheet name="OWASP2017_Table" sheetId="6" r:id="rId14"/>
    <sheet name="NetSparker Dictionary" sheetId="7" r:id="rId15"/>
    <sheet name="Important_URL" sheetId="9" r:id="rId16"/>
  </sheets>
  <definedNames>
    <definedName name="ExternalData_7" localSheetId="3" hidden="1">'Unique Vulnerabilities'!$A$1:$J$87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6" l="1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2" i="26"/>
  <c r="I7" i="13" l="1"/>
  <c r="E7" i="13"/>
  <c r="I51" i="3"/>
  <c r="E51" i="3"/>
  <c r="I50" i="3"/>
  <c r="E50" i="3"/>
  <c r="I49" i="3"/>
  <c r="E49" i="3"/>
  <c r="I48" i="3"/>
  <c r="E48" i="3"/>
  <c r="I47" i="3"/>
  <c r="E47" i="3"/>
  <c r="I46" i="3"/>
  <c r="E46" i="3"/>
  <c r="I45" i="3"/>
  <c r="E45" i="3"/>
  <c r="I44" i="3"/>
  <c r="E44" i="3"/>
  <c r="I43" i="3"/>
  <c r="E43" i="3"/>
  <c r="I42" i="3"/>
  <c r="E42" i="3"/>
  <c r="I41" i="3"/>
  <c r="E41" i="3"/>
  <c r="I40" i="3"/>
  <c r="E40" i="3"/>
  <c r="I39" i="3"/>
  <c r="E39" i="3"/>
  <c r="I38" i="3"/>
  <c r="E38" i="3"/>
  <c r="I37" i="3"/>
  <c r="E37" i="3"/>
  <c r="I36" i="3"/>
  <c r="E36" i="3"/>
  <c r="I35" i="3"/>
  <c r="E35" i="3"/>
  <c r="I53" i="3"/>
  <c r="E53" i="3"/>
  <c r="I52" i="3"/>
  <c r="E52" i="3"/>
  <c r="I32" i="3"/>
  <c r="E32" i="3"/>
  <c r="I31" i="3"/>
  <c r="E31" i="3"/>
  <c r="I25" i="3"/>
  <c r="E25" i="3"/>
  <c r="I24" i="3"/>
  <c r="E24" i="3"/>
  <c r="I21" i="3"/>
  <c r="E21" i="3"/>
  <c r="I19" i="3"/>
  <c r="E19" i="3"/>
  <c r="I14" i="3"/>
  <c r="E14" i="3"/>
  <c r="I13" i="3"/>
  <c r="E13" i="3"/>
  <c r="I12" i="3"/>
  <c r="E12" i="3"/>
  <c r="I11" i="3"/>
  <c r="E11" i="3"/>
  <c r="I10" i="3"/>
  <c r="E10" i="3"/>
  <c r="I9" i="3"/>
  <c r="E9" i="3"/>
  <c r="I6" i="3"/>
  <c r="E6" i="3"/>
  <c r="I5" i="3"/>
  <c r="E5" i="3"/>
  <c r="E18" i="3"/>
  <c r="I18" i="3"/>
  <c r="I16" i="3"/>
  <c r="E16" i="3"/>
  <c r="I15" i="3"/>
  <c r="E15" i="3"/>
  <c r="I8" i="3"/>
  <c r="E8" i="3"/>
  <c r="E17" i="3"/>
  <c r="I17" i="3"/>
  <c r="I3" i="3"/>
  <c r="E3" i="3"/>
  <c r="I4" i="3"/>
  <c r="E4" i="3"/>
  <c r="I3" i="14"/>
  <c r="E3" i="14"/>
  <c r="E4" i="15"/>
  <c r="I4" i="15"/>
  <c r="I3" i="15"/>
  <c r="E3" i="15"/>
  <c r="I4" i="12"/>
  <c r="E4" i="12"/>
  <c r="I11" i="13"/>
  <c r="E11" i="13"/>
  <c r="I9" i="13"/>
  <c r="E9" i="13"/>
  <c r="I5" i="13"/>
  <c r="E5" i="13"/>
  <c r="I6" i="13"/>
  <c r="E6" i="13"/>
  <c r="I3" i="13"/>
  <c r="E3" i="13"/>
  <c r="G42" i="4"/>
  <c r="F42" i="4"/>
  <c r="E42" i="4"/>
  <c r="E2" i="13"/>
  <c r="E4" i="13"/>
  <c r="E12" i="13"/>
  <c r="E10" i="13"/>
  <c r="E8" i="13"/>
  <c r="G41" i="4"/>
  <c r="F41" i="4"/>
  <c r="E41" i="4"/>
  <c r="E55" i="3" l="1"/>
  <c r="I55" i="3"/>
  <c r="E54" i="3"/>
  <c r="I54" i="3"/>
  <c r="E34" i="3"/>
  <c r="E33" i="3"/>
  <c r="E30" i="3"/>
  <c r="E29" i="3"/>
  <c r="I29" i="3"/>
  <c r="E11" i="12"/>
  <c r="E10" i="12"/>
  <c r="E9" i="12"/>
  <c r="E8" i="12"/>
  <c r="E7" i="12"/>
  <c r="E6" i="12"/>
  <c r="E2" i="12"/>
  <c r="E8" i="15"/>
  <c r="E7" i="15"/>
  <c r="I5" i="15"/>
  <c r="E6" i="15"/>
  <c r="E4" i="14"/>
  <c r="E2" i="14"/>
  <c r="E3" i="12"/>
  <c r="E5" i="12"/>
  <c r="I8" i="13"/>
  <c r="I10" i="13"/>
  <c r="E20" i="3"/>
  <c r="E22" i="3"/>
  <c r="E23" i="3"/>
  <c r="E26" i="3"/>
  <c r="E27" i="3"/>
  <c r="E28" i="3"/>
  <c r="E2" i="3"/>
  <c r="E7" i="3"/>
  <c r="E5" i="15"/>
  <c r="E2" i="15"/>
  <c r="I7" i="15"/>
  <c r="C2" i="2" l="1"/>
  <c r="U3" i="26"/>
  <c r="U4" i="26"/>
  <c r="U5" i="26"/>
  <c r="U6" i="26"/>
  <c r="U8" i="26"/>
  <c r="U9" i="26"/>
  <c r="U10" i="26"/>
  <c r="U11" i="26"/>
  <c r="T3" i="26"/>
  <c r="T4" i="26"/>
  <c r="T5" i="26"/>
  <c r="T6" i="26"/>
  <c r="T7" i="26"/>
  <c r="T8" i="26"/>
  <c r="T9" i="26"/>
  <c r="T10" i="26"/>
  <c r="T11" i="26"/>
  <c r="S3" i="26"/>
  <c r="S4" i="26"/>
  <c r="S5" i="26"/>
  <c r="S6" i="26"/>
  <c r="S8" i="26"/>
  <c r="S9" i="26"/>
  <c r="S10" i="26"/>
  <c r="S11" i="26"/>
  <c r="S12" i="26"/>
  <c r="R3" i="26"/>
  <c r="R4" i="26"/>
  <c r="R5" i="26"/>
  <c r="R6" i="26"/>
  <c r="R7" i="26"/>
  <c r="R9" i="26"/>
  <c r="R10" i="26"/>
  <c r="R11" i="26"/>
  <c r="R12" i="26"/>
  <c r="Q3" i="26"/>
  <c r="Q4" i="26"/>
  <c r="Q5" i="26"/>
  <c r="Q8" i="26"/>
  <c r="Q9" i="26"/>
  <c r="Q10" i="26"/>
  <c r="Q11" i="26"/>
  <c r="Q12" i="26"/>
  <c r="T2" i="26"/>
  <c r="S2" i="26"/>
  <c r="R8" i="26"/>
  <c r="Q6" i="26"/>
  <c r="Q2" i="26"/>
  <c r="R2" i="26"/>
  <c r="U2" i="26"/>
  <c r="S7" i="26"/>
  <c r="N2" i="26" a="1"/>
  <c r="N2" i="26" s="1"/>
  <c r="G40" i="4"/>
  <c r="I6" i="12" s="1"/>
  <c r="G33" i="4"/>
  <c r="I7" i="12" s="1"/>
  <c r="G27" i="4"/>
  <c r="G11" i="4"/>
  <c r="E31" i="4"/>
  <c r="F31" i="4"/>
  <c r="G31" i="4" s="1"/>
  <c r="G22" i="4"/>
  <c r="G18" i="4"/>
  <c r="I7" i="3" s="1"/>
  <c r="G3" i="4"/>
  <c r="G9" i="4"/>
  <c r="H51" i="5"/>
  <c r="F6" i="4"/>
  <c r="G6" i="4" s="1"/>
  <c r="F13" i="4"/>
  <c r="G13" i="4" s="1"/>
  <c r="F14" i="4"/>
  <c r="G14" i="4" s="1"/>
  <c r="F15" i="4"/>
  <c r="G15" i="4" s="1"/>
  <c r="F28" i="4"/>
  <c r="G28" i="4" s="1"/>
  <c r="E6" i="4"/>
  <c r="E13" i="4"/>
  <c r="E14" i="4"/>
  <c r="E15" i="4"/>
  <c r="E28" i="4"/>
  <c r="F32" i="4"/>
  <c r="G32" i="4" s="1"/>
  <c r="I4" i="13" s="1"/>
  <c r="F3" i="16"/>
  <c r="F4" i="16"/>
  <c r="F2" i="16"/>
  <c r="E3" i="16"/>
  <c r="E4" i="16"/>
  <c r="E2" i="16"/>
  <c r="D3" i="16"/>
  <c r="D4" i="16"/>
  <c r="D2" i="16"/>
  <c r="C3" i="16"/>
  <c r="C4" i="16"/>
  <c r="B3" i="16"/>
  <c r="B4" i="16"/>
  <c r="C2" i="16"/>
  <c r="B2" i="16"/>
  <c r="H3" i="5"/>
  <c r="H4" i="5"/>
  <c r="F10" i="4" s="1"/>
  <c r="G10" i="4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2" i="5"/>
  <c r="F5" i="4" s="1"/>
  <c r="G5" i="4" s="1"/>
  <c r="F37" i="4"/>
  <c r="G37" i="4" s="1"/>
  <c r="F2" i="4"/>
  <c r="G2" i="4" s="1"/>
  <c r="I3" i="12" s="1"/>
  <c r="E269" i="7"/>
  <c r="E270" i="7"/>
  <c r="E271" i="7"/>
  <c r="E272" i="7"/>
  <c r="E273" i="7"/>
  <c r="E274" i="7"/>
  <c r="E275" i="7"/>
  <c r="E276" i="7"/>
  <c r="E277" i="7"/>
  <c r="E278" i="7"/>
  <c r="G278" i="7" s="1"/>
  <c r="E279" i="7"/>
  <c r="E280" i="7"/>
  <c r="G280" i="7" s="1"/>
  <c r="E281" i="7"/>
  <c r="E282" i="7"/>
  <c r="E283" i="7"/>
  <c r="E284" i="7"/>
  <c r="E285" i="7"/>
  <c r="E286" i="7"/>
  <c r="E287" i="7"/>
  <c r="E288" i="7"/>
  <c r="E289" i="7"/>
  <c r="E290" i="7"/>
  <c r="G290" i="7" s="1"/>
  <c r="E291" i="7"/>
  <c r="E292" i="7"/>
  <c r="G292" i="7" s="1"/>
  <c r="E293" i="7"/>
  <c r="E294" i="7"/>
  <c r="E295" i="7"/>
  <c r="E296" i="7"/>
  <c r="E297" i="7"/>
  <c r="E298" i="7"/>
  <c r="E299" i="7"/>
  <c r="E300" i="7"/>
  <c r="E301" i="7"/>
  <c r="E302" i="7"/>
  <c r="G302" i="7" s="1"/>
  <c r="E303" i="7"/>
  <c r="E304" i="7"/>
  <c r="G304" i="7" s="1"/>
  <c r="E305" i="7"/>
  <c r="E306" i="7"/>
  <c r="E307" i="7"/>
  <c r="E308" i="7"/>
  <c r="E309" i="7"/>
  <c r="E310" i="7"/>
  <c r="E311" i="7"/>
  <c r="E312" i="7"/>
  <c r="E313" i="7"/>
  <c r="E314" i="7"/>
  <c r="G314" i="7" s="1"/>
  <c r="E315" i="7"/>
  <c r="E316" i="7"/>
  <c r="G316" i="7" s="1"/>
  <c r="E317" i="7"/>
  <c r="E318" i="7"/>
  <c r="E319" i="7"/>
  <c r="E320" i="7"/>
  <c r="E321" i="7"/>
  <c r="E322" i="7"/>
  <c r="E323" i="7"/>
  <c r="E324" i="7"/>
  <c r="E325" i="7"/>
  <c r="E326" i="7"/>
  <c r="G326" i="7" s="1"/>
  <c r="E327" i="7"/>
  <c r="E328" i="7"/>
  <c r="G328" i="7" s="1"/>
  <c r="E329" i="7"/>
  <c r="E330" i="7"/>
  <c r="E331" i="7"/>
  <c r="E332" i="7"/>
  <c r="E333" i="7"/>
  <c r="E334" i="7"/>
  <c r="E335" i="7"/>
  <c r="E336" i="7"/>
  <c r="E337" i="7"/>
  <c r="E338" i="7"/>
  <c r="E339" i="7"/>
  <c r="E340" i="7"/>
  <c r="G340" i="7" s="1"/>
  <c r="E341" i="7"/>
  <c r="E342" i="7"/>
  <c r="E343" i="7"/>
  <c r="E344" i="7"/>
  <c r="E345" i="7"/>
  <c r="E346" i="7"/>
  <c r="E347" i="7"/>
  <c r="E348" i="7"/>
  <c r="E349" i="7"/>
  <c r="E350" i="7"/>
  <c r="G350" i="7" s="1"/>
  <c r="E351" i="7"/>
  <c r="E352" i="7"/>
  <c r="G352" i="7" s="1"/>
  <c r="E353" i="7"/>
  <c r="E354" i="7"/>
  <c r="E355" i="7"/>
  <c r="E356" i="7"/>
  <c r="E357" i="7"/>
  <c r="E358" i="7"/>
  <c r="E359" i="7"/>
  <c r="E360" i="7"/>
  <c r="E361" i="7"/>
  <c r="E362" i="7"/>
  <c r="G362" i="7" s="1"/>
  <c r="E363" i="7"/>
  <c r="E364" i="7"/>
  <c r="G364" i="7" s="1"/>
  <c r="E365" i="7"/>
  <c r="E366" i="7"/>
  <c r="E367" i="7"/>
  <c r="E368" i="7"/>
  <c r="E369" i="7"/>
  <c r="E370" i="7"/>
  <c r="E371" i="7"/>
  <c r="E372" i="7"/>
  <c r="E373" i="7"/>
  <c r="E374" i="7"/>
  <c r="G374" i="7" s="1"/>
  <c r="E375" i="7"/>
  <c r="E376" i="7"/>
  <c r="G376" i="7" s="1"/>
  <c r="E377" i="7"/>
  <c r="E378" i="7"/>
  <c r="E379" i="7"/>
  <c r="E380" i="7"/>
  <c r="E381" i="7"/>
  <c r="E382" i="7"/>
  <c r="E383" i="7"/>
  <c r="E384" i="7"/>
  <c r="E385" i="7"/>
  <c r="E386" i="7"/>
  <c r="E387" i="7"/>
  <c r="E388" i="7"/>
  <c r="G388" i="7" s="1"/>
  <c r="E389" i="7"/>
  <c r="E390" i="7"/>
  <c r="E391" i="7"/>
  <c r="E392" i="7"/>
  <c r="E393" i="7"/>
  <c r="E394" i="7"/>
  <c r="E395" i="7"/>
  <c r="E396" i="7"/>
  <c r="E397" i="7"/>
  <c r="E398" i="7"/>
  <c r="G398" i="7" s="1"/>
  <c r="E399" i="7"/>
  <c r="E400" i="7"/>
  <c r="G400" i="7" s="1"/>
  <c r="E401" i="7"/>
  <c r="E402" i="7"/>
  <c r="E403" i="7"/>
  <c r="E404" i="7"/>
  <c r="E405" i="7"/>
  <c r="E406" i="7"/>
  <c r="E407" i="7"/>
  <c r="E408" i="7"/>
  <c r="E409" i="7"/>
  <c r="E410" i="7"/>
  <c r="G410" i="7" s="1"/>
  <c r="E411" i="7"/>
  <c r="E412" i="7"/>
  <c r="G412" i="7" s="1"/>
  <c r="E413" i="7"/>
  <c r="E414" i="7"/>
  <c r="E415" i="7"/>
  <c r="E416" i="7"/>
  <c r="E417" i="7"/>
  <c r="E418" i="7"/>
  <c r="E419" i="7"/>
  <c r="E420" i="7"/>
  <c r="E421" i="7"/>
  <c r="E422" i="7"/>
  <c r="G422" i="7" s="1"/>
  <c r="E423" i="7"/>
  <c r="E424" i="7"/>
  <c r="G424" i="7" s="1"/>
  <c r="E425" i="7"/>
  <c r="E426" i="7"/>
  <c r="E427" i="7"/>
  <c r="E428" i="7"/>
  <c r="E429" i="7"/>
  <c r="E430" i="7"/>
  <c r="E431" i="7"/>
  <c r="E432" i="7"/>
  <c r="E433" i="7"/>
  <c r="E434" i="7"/>
  <c r="E435" i="7"/>
  <c r="E436" i="7"/>
  <c r="G436" i="7" s="1"/>
  <c r="E437" i="7"/>
  <c r="E438" i="7"/>
  <c r="E439" i="7"/>
  <c r="E440" i="7"/>
  <c r="E441" i="7"/>
  <c r="E442" i="7"/>
  <c r="E443" i="7"/>
  <c r="E444" i="7"/>
  <c r="E445" i="7"/>
  <c r="E446" i="7"/>
  <c r="G446" i="7" s="1"/>
  <c r="E447" i="7"/>
  <c r="E448" i="7"/>
  <c r="G448" i="7" s="1"/>
  <c r="E449" i="7"/>
  <c r="E450" i="7"/>
  <c r="E451" i="7"/>
  <c r="E452" i="7"/>
  <c r="E453" i="7"/>
  <c r="E454" i="7"/>
  <c r="E455" i="7"/>
  <c r="E456" i="7"/>
  <c r="E457" i="7"/>
  <c r="E458" i="7"/>
  <c r="G458" i="7" s="1"/>
  <c r="E459" i="7"/>
  <c r="E460" i="7"/>
  <c r="G460" i="7" s="1"/>
  <c r="E461" i="7"/>
  <c r="E462" i="7"/>
  <c r="E463" i="7"/>
  <c r="E464" i="7"/>
  <c r="E465" i="7"/>
  <c r="E466" i="7"/>
  <c r="E467" i="7"/>
  <c r="E468" i="7"/>
  <c r="E469" i="7"/>
  <c r="E470" i="7"/>
  <c r="G470" i="7" s="1"/>
  <c r="E471" i="7"/>
  <c r="E472" i="7"/>
  <c r="G472" i="7" s="1"/>
  <c r="E473" i="7"/>
  <c r="E474" i="7"/>
  <c r="E475" i="7"/>
  <c r="E476" i="7"/>
  <c r="E477" i="7"/>
  <c r="E478" i="7"/>
  <c r="E479" i="7"/>
  <c r="E480" i="7"/>
  <c r="E481" i="7"/>
  <c r="E482" i="7"/>
  <c r="E483" i="7"/>
  <c r="E484" i="7"/>
  <c r="G484" i="7" s="1"/>
  <c r="E485" i="7"/>
  <c r="E486" i="7"/>
  <c r="E487" i="7"/>
  <c r="E488" i="7"/>
  <c r="E489" i="7"/>
  <c r="E490" i="7"/>
  <c r="E491" i="7"/>
  <c r="E492" i="7"/>
  <c r="E493" i="7"/>
  <c r="E494" i="7"/>
  <c r="G494" i="7" s="1"/>
  <c r="E495" i="7"/>
  <c r="E496" i="7"/>
  <c r="G496" i="7" s="1"/>
  <c r="E497" i="7"/>
  <c r="E498" i="7"/>
  <c r="E499" i="7"/>
  <c r="E500" i="7"/>
  <c r="E501" i="7"/>
  <c r="E502" i="7"/>
  <c r="E503" i="7"/>
  <c r="E504" i="7"/>
  <c r="E505" i="7"/>
  <c r="E506" i="7"/>
  <c r="G506" i="7" s="1"/>
  <c r="E507" i="7"/>
  <c r="E508" i="7"/>
  <c r="G508" i="7" s="1"/>
  <c r="E509" i="7"/>
  <c r="E510" i="7"/>
  <c r="E511" i="7"/>
  <c r="E512" i="7"/>
  <c r="E513" i="7"/>
  <c r="E514" i="7"/>
  <c r="E515" i="7"/>
  <c r="E516" i="7"/>
  <c r="E517" i="7"/>
  <c r="E518" i="7"/>
  <c r="G518" i="7" s="1"/>
  <c r="E519" i="7"/>
  <c r="E520" i="7"/>
  <c r="G520" i="7" s="1"/>
  <c r="E521" i="7"/>
  <c r="E522" i="7"/>
  <c r="E523" i="7"/>
  <c r="E524" i="7"/>
  <c r="E525" i="7"/>
  <c r="E526" i="7"/>
  <c r="E527" i="7"/>
  <c r="E528" i="7"/>
  <c r="E529" i="7"/>
  <c r="E530" i="7"/>
  <c r="E531" i="7"/>
  <c r="E532" i="7"/>
  <c r="G532" i="7" s="1"/>
  <c r="E533" i="7"/>
  <c r="E534" i="7"/>
  <c r="E535" i="7"/>
  <c r="E536" i="7"/>
  <c r="E537" i="7"/>
  <c r="E538" i="7"/>
  <c r="E539" i="7"/>
  <c r="E540" i="7"/>
  <c r="E541" i="7"/>
  <c r="E542" i="7"/>
  <c r="G542" i="7" s="1"/>
  <c r="E543" i="7"/>
  <c r="E544" i="7"/>
  <c r="G544" i="7" s="1"/>
  <c r="E545" i="7"/>
  <c r="E546" i="7"/>
  <c r="E547" i="7"/>
  <c r="E548" i="7"/>
  <c r="E549" i="7"/>
  <c r="E550" i="7"/>
  <c r="E551" i="7"/>
  <c r="E552" i="7"/>
  <c r="E553" i="7"/>
  <c r="E554" i="7"/>
  <c r="G554" i="7" s="1"/>
  <c r="E555" i="7"/>
  <c r="E556" i="7"/>
  <c r="G556" i="7" s="1"/>
  <c r="E557" i="7"/>
  <c r="E558" i="7"/>
  <c r="E559" i="7"/>
  <c r="E560" i="7"/>
  <c r="E561" i="7"/>
  <c r="E562" i="7"/>
  <c r="E563" i="7"/>
  <c r="E564" i="7"/>
  <c r="E565" i="7"/>
  <c r="E566" i="7"/>
  <c r="G566" i="7" s="1"/>
  <c r="E567" i="7"/>
  <c r="E568" i="7"/>
  <c r="G568" i="7" s="1"/>
  <c r="E569" i="7"/>
  <c r="E570" i="7"/>
  <c r="E571" i="7"/>
  <c r="E572" i="7"/>
  <c r="E573" i="7"/>
  <c r="E574" i="7"/>
  <c r="E575" i="7"/>
  <c r="E576" i="7"/>
  <c r="E577" i="7"/>
  <c r="E578" i="7"/>
  <c r="E579" i="7"/>
  <c r="E580" i="7"/>
  <c r="G580" i="7" s="1"/>
  <c r="E581" i="7"/>
  <c r="E582" i="7"/>
  <c r="E583" i="7"/>
  <c r="E584" i="7"/>
  <c r="E585" i="7"/>
  <c r="E586" i="7"/>
  <c r="E587" i="7"/>
  <c r="E588" i="7"/>
  <c r="E589" i="7"/>
  <c r="E590" i="7"/>
  <c r="G590" i="7" s="1"/>
  <c r="E591" i="7"/>
  <c r="E592" i="7"/>
  <c r="G592" i="7" s="1"/>
  <c r="E593" i="7"/>
  <c r="E594" i="7"/>
  <c r="E595" i="7"/>
  <c r="E596" i="7"/>
  <c r="E597" i="7"/>
  <c r="E598" i="7"/>
  <c r="E599" i="7"/>
  <c r="E600" i="7"/>
  <c r="E601" i="7"/>
  <c r="E602" i="7"/>
  <c r="G602" i="7" s="1"/>
  <c r="E603" i="7"/>
  <c r="E604" i="7"/>
  <c r="G604" i="7" s="1"/>
  <c r="E605" i="7"/>
  <c r="E606" i="7"/>
  <c r="E607" i="7"/>
  <c r="E608" i="7"/>
  <c r="E609" i="7"/>
  <c r="E610" i="7"/>
  <c r="E611" i="7"/>
  <c r="E612" i="7"/>
  <c r="E613" i="7"/>
  <c r="E614" i="7"/>
  <c r="G614" i="7" s="1"/>
  <c r="E615" i="7"/>
  <c r="E616" i="7"/>
  <c r="G616" i="7" s="1"/>
  <c r="E617" i="7"/>
  <c r="E618" i="7"/>
  <c r="E619" i="7"/>
  <c r="E620" i="7"/>
  <c r="E621" i="7"/>
  <c r="E622" i="7"/>
  <c r="E623" i="7"/>
  <c r="E624" i="7"/>
  <c r="E625" i="7"/>
  <c r="E626" i="7"/>
  <c r="E627" i="7"/>
  <c r="E628" i="7"/>
  <c r="G628" i="7" s="1"/>
  <c r="E629" i="7"/>
  <c r="E630" i="7"/>
  <c r="E631" i="7"/>
  <c r="E632" i="7"/>
  <c r="E633" i="7"/>
  <c r="E634" i="7"/>
  <c r="E635" i="7"/>
  <c r="E636" i="7"/>
  <c r="E637" i="7"/>
  <c r="E638" i="7"/>
  <c r="G638" i="7" s="1"/>
  <c r="E639" i="7"/>
  <c r="E640" i="7"/>
  <c r="G640" i="7" s="1"/>
  <c r="E641" i="7"/>
  <c r="E642" i="7"/>
  <c r="E643" i="7"/>
  <c r="E644" i="7"/>
  <c r="E645" i="7"/>
  <c r="E646" i="7"/>
  <c r="E647" i="7"/>
  <c r="E648" i="7"/>
  <c r="E649" i="7"/>
  <c r="E650" i="7"/>
  <c r="G650" i="7" s="1"/>
  <c r="E651" i="7"/>
  <c r="E652" i="7"/>
  <c r="G652" i="7" s="1"/>
  <c r="E653" i="7"/>
  <c r="E654" i="7"/>
  <c r="E655" i="7"/>
  <c r="E656" i="7"/>
  <c r="E657" i="7"/>
  <c r="E658" i="7"/>
  <c r="E659" i="7"/>
  <c r="E660" i="7"/>
  <c r="E661" i="7"/>
  <c r="G661" i="7" s="1"/>
  <c r="E662" i="7"/>
  <c r="G662" i="7" s="1"/>
  <c r="E663" i="7"/>
  <c r="E664" i="7"/>
  <c r="G664" i="7" s="1"/>
  <c r="E665" i="7"/>
  <c r="E666" i="7"/>
  <c r="E667" i="7"/>
  <c r="E668" i="7"/>
  <c r="E669" i="7"/>
  <c r="E670" i="7"/>
  <c r="E671" i="7"/>
  <c r="E672" i="7"/>
  <c r="E673" i="7"/>
  <c r="G673" i="7" s="1"/>
  <c r="E674" i="7"/>
  <c r="E675" i="7"/>
  <c r="E676" i="7"/>
  <c r="G676" i="7" s="1"/>
  <c r="E677" i="7"/>
  <c r="E678" i="7"/>
  <c r="E679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G277" i="7"/>
  <c r="G289" i="7"/>
  <c r="G301" i="7"/>
  <c r="G313" i="7"/>
  <c r="G315" i="7"/>
  <c r="G325" i="7"/>
  <c r="G327" i="7"/>
  <c r="G337" i="7"/>
  <c r="G339" i="7"/>
  <c r="G349" i="7"/>
  <c r="G351" i="7"/>
  <c r="G361" i="7"/>
  <c r="G363" i="7"/>
  <c r="G373" i="7"/>
  <c r="G375" i="7"/>
  <c r="G385" i="7"/>
  <c r="G387" i="7"/>
  <c r="G397" i="7"/>
  <c r="G399" i="7"/>
  <c r="G409" i="7"/>
  <c r="G411" i="7"/>
  <c r="G421" i="7"/>
  <c r="G423" i="7"/>
  <c r="G433" i="7"/>
  <c r="G435" i="7"/>
  <c r="G445" i="7"/>
  <c r="G447" i="7"/>
  <c r="G457" i="7"/>
  <c r="G459" i="7"/>
  <c r="G469" i="7"/>
  <c r="G471" i="7"/>
  <c r="G481" i="7"/>
  <c r="G483" i="7"/>
  <c r="G493" i="7"/>
  <c r="G495" i="7"/>
  <c r="G505" i="7"/>
  <c r="G507" i="7"/>
  <c r="G517" i="7"/>
  <c r="G519" i="7"/>
  <c r="G529" i="7"/>
  <c r="G531" i="7"/>
  <c r="G541" i="7"/>
  <c r="G543" i="7"/>
  <c r="G553" i="7"/>
  <c r="G555" i="7"/>
  <c r="G565" i="7"/>
  <c r="G567" i="7"/>
  <c r="G577" i="7"/>
  <c r="G579" i="7"/>
  <c r="G589" i="7"/>
  <c r="G591" i="7"/>
  <c r="G601" i="7"/>
  <c r="G603" i="7"/>
  <c r="G613" i="7"/>
  <c r="G615" i="7"/>
  <c r="G625" i="7"/>
  <c r="G627" i="7"/>
  <c r="G637" i="7"/>
  <c r="G639" i="7"/>
  <c r="G649" i="7"/>
  <c r="G651" i="7"/>
  <c r="G663" i="7"/>
  <c r="G675" i="7"/>
  <c r="G269" i="7"/>
  <c r="G270" i="7"/>
  <c r="G271" i="7"/>
  <c r="G272" i="7"/>
  <c r="G273" i="7"/>
  <c r="G274" i="7"/>
  <c r="G275" i="7"/>
  <c r="G276" i="7"/>
  <c r="G279" i="7"/>
  <c r="G281" i="7"/>
  <c r="G282" i="7"/>
  <c r="G283" i="7"/>
  <c r="G284" i="7"/>
  <c r="G285" i="7"/>
  <c r="G286" i="7"/>
  <c r="G287" i="7"/>
  <c r="G288" i="7"/>
  <c r="G291" i="7"/>
  <c r="G293" i="7"/>
  <c r="G294" i="7"/>
  <c r="G295" i="7"/>
  <c r="G296" i="7"/>
  <c r="G297" i="7"/>
  <c r="G298" i="7"/>
  <c r="G299" i="7"/>
  <c r="G300" i="7"/>
  <c r="G303" i="7"/>
  <c r="G305" i="7"/>
  <c r="G306" i="7"/>
  <c r="G307" i="7"/>
  <c r="G308" i="7"/>
  <c r="G309" i="7"/>
  <c r="G310" i="7"/>
  <c r="G311" i="7"/>
  <c r="G312" i="7"/>
  <c r="G317" i="7"/>
  <c r="G318" i="7"/>
  <c r="G319" i="7"/>
  <c r="G320" i="7"/>
  <c r="G321" i="7"/>
  <c r="G322" i="7"/>
  <c r="G323" i="7"/>
  <c r="G324" i="7"/>
  <c r="G329" i="7"/>
  <c r="G330" i="7"/>
  <c r="G331" i="7"/>
  <c r="G332" i="7"/>
  <c r="G333" i="7"/>
  <c r="G334" i="7"/>
  <c r="G335" i="7"/>
  <c r="G336" i="7"/>
  <c r="G338" i="7"/>
  <c r="G341" i="7"/>
  <c r="G342" i="7"/>
  <c r="G343" i="7"/>
  <c r="G344" i="7"/>
  <c r="G345" i="7"/>
  <c r="G346" i="7"/>
  <c r="G347" i="7"/>
  <c r="G348" i="7"/>
  <c r="G353" i="7"/>
  <c r="G354" i="7"/>
  <c r="G355" i="7"/>
  <c r="G356" i="7"/>
  <c r="G357" i="7"/>
  <c r="G358" i="7"/>
  <c r="G359" i="7"/>
  <c r="G360" i="7"/>
  <c r="G365" i="7"/>
  <c r="G366" i="7"/>
  <c r="G367" i="7"/>
  <c r="G368" i="7"/>
  <c r="G369" i="7"/>
  <c r="G370" i="7"/>
  <c r="G371" i="7"/>
  <c r="G372" i="7"/>
  <c r="G377" i="7"/>
  <c r="G378" i="7"/>
  <c r="G379" i="7"/>
  <c r="G380" i="7"/>
  <c r="G381" i="7"/>
  <c r="G382" i="7"/>
  <c r="G383" i="7"/>
  <c r="G384" i="7"/>
  <c r="G386" i="7"/>
  <c r="G389" i="7"/>
  <c r="G390" i="7"/>
  <c r="G391" i="7"/>
  <c r="G392" i="7"/>
  <c r="G393" i="7"/>
  <c r="G394" i="7"/>
  <c r="G395" i="7"/>
  <c r="G396" i="7"/>
  <c r="G401" i="7"/>
  <c r="G402" i="7"/>
  <c r="G403" i="7"/>
  <c r="G404" i="7"/>
  <c r="G405" i="7"/>
  <c r="G406" i="7"/>
  <c r="G407" i="7"/>
  <c r="G408" i="7"/>
  <c r="G413" i="7"/>
  <c r="G414" i="7"/>
  <c r="G415" i="7"/>
  <c r="G416" i="7"/>
  <c r="G417" i="7"/>
  <c r="G418" i="7"/>
  <c r="G419" i="7"/>
  <c r="G420" i="7"/>
  <c r="G425" i="7"/>
  <c r="G426" i="7"/>
  <c r="G427" i="7"/>
  <c r="G428" i="7"/>
  <c r="G429" i="7"/>
  <c r="G430" i="7"/>
  <c r="G431" i="7"/>
  <c r="G432" i="7"/>
  <c r="G434" i="7"/>
  <c r="G437" i="7"/>
  <c r="G438" i="7"/>
  <c r="G439" i="7"/>
  <c r="G440" i="7"/>
  <c r="G441" i="7"/>
  <c r="G442" i="7"/>
  <c r="G443" i="7"/>
  <c r="G444" i="7"/>
  <c r="G449" i="7"/>
  <c r="G450" i="7"/>
  <c r="G451" i="7"/>
  <c r="G452" i="7"/>
  <c r="G453" i="7"/>
  <c r="G454" i="7"/>
  <c r="G455" i="7"/>
  <c r="G456" i="7"/>
  <c r="G461" i="7"/>
  <c r="G462" i="7"/>
  <c r="G463" i="7"/>
  <c r="G464" i="7"/>
  <c r="G465" i="7"/>
  <c r="G466" i="7"/>
  <c r="G467" i="7"/>
  <c r="G468" i="7"/>
  <c r="G473" i="7"/>
  <c r="G474" i="7"/>
  <c r="G475" i="7"/>
  <c r="G476" i="7"/>
  <c r="G477" i="7"/>
  <c r="G478" i="7"/>
  <c r="G479" i="7"/>
  <c r="G480" i="7"/>
  <c r="G482" i="7"/>
  <c r="G485" i="7"/>
  <c r="G486" i="7"/>
  <c r="G487" i="7"/>
  <c r="G488" i="7"/>
  <c r="G489" i="7"/>
  <c r="G490" i="7"/>
  <c r="G491" i="7"/>
  <c r="G492" i="7"/>
  <c r="G497" i="7"/>
  <c r="G498" i="7"/>
  <c r="G499" i="7"/>
  <c r="G500" i="7"/>
  <c r="G501" i="7"/>
  <c r="G502" i="7"/>
  <c r="G503" i="7"/>
  <c r="G504" i="7"/>
  <c r="G509" i="7"/>
  <c r="G510" i="7"/>
  <c r="G511" i="7"/>
  <c r="G512" i="7"/>
  <c r="G513" i="7"/>
  <c r="G514" i="7"/>
  <c r="G515" i="7"/>
  <c r="G516" i="7"/>
  <c r="G521" i="7"/>
  <c r="G522" i="7"/>
  <c r="G523" i="7"/>
  <c r="G524" i="7"/>
  <c r="G525" i="7"/>
  <c r="G526" i="7"/>
  <c r="G527" i="7"/>
  <c r="G528" i="7"/>
  <c r="G530" i="7"/>
  <c r="G533" i="7"/>
  <c r="G534" i="7"/>
  <c r="G535" i="7"/>
  <c r="G536" i="7"/>
  <c r="G537" i="7"/>
  <c r="G538" i="7"/>
  <c r="G539" i="7"/>
  <c r="G540" i="7"/>
  <c r="G545" i="7"/>
  <c r="G546" i="7"/>
  <c r="G547" i="7"/>
  <c r="G548" i="7"/>
  <c r="G549" i="7"/>
  <c r="G550" i="7"/>
  <c r="G551" i="7"/>
  <c r="G552" i="7"/>
  <c r="G557" i="7"/>
  <c r="G558" i="7"/>
  <c r="G559" i="7"/>
  <c r="G560" i="7"/>
  <c r="G561" i="7"/>
  <c r="G562" i="7"/>
  <c r="G563" i="7"/>
  <c r="G564" i="7"/>
  <c r="G569" i="7"/>
  <c r="G570" i="7"/>
  <c r="G571" i="7"/>
  <c r="G572" i="7"/>
  <c r="G573" i="7"/>
  <c r="G574" i="7"/>
  <c r="G575" i="7"/>
  <c r="G576" i="7"/>
  <c r="G578" i="7"/>
  <c r="G581" i="7"/>
  <c r="G582" i="7"/>
  <c r="G583" i="7"/>
  <c r="G584" i="7"/>
  <c r="G585" i="7"/>
  <c r="G586" i="7"/>
  <c r="G587" i="7"/>
  <c r="G588" i="7"/>
  <c r="G593" i="7"/>
  <c r="G594" i="7"/>
  <c r="G595" i="7"/>
  <c r="G596" i="7"/>
  <c r="G597" i="7"/>
  <c r="G598" i="7"/>
  <c r="G599" i="7"/>
  <c r="G600" i="7"/>
  <c r="G605" i="7"/>
  <c r="G606" i="7"/>
  <c r="G607" i="7"/>
  <c r="G608" i="7"/>
  <c r="G609" i="7"/>
  <c r="G610" i="7"/>
  <c r="G611" i="7"/>
  <c r="G612" i="7"/>
  <c r="G617" i="7"/>
  <c r="G618" i="7"/>
  <c r="G619" i="7"/>
  <c r="G620" i="7"/>
  <c r="G621" i="7"/>
  <c r="G622" i="7"/>
  <c r="G623" i="7"/>
  <c r="G624" i="7"/>
  <c r="G626" i="7"/>
  <c r="G629" i="7"/>
  <c r="G630" i="7"/>
  <c r="G631" i="7"/>
  <c r="G632" i="7"/>
  <c r="G633" i="7"/>
  <c r="G634" i="7"/>
  <c r="G635" i="7"/>
  <c r="G636" i="7"/>
  <c r="G641" i="7"/>
  <c r="G642" i="7"/>
  <c r="G643" i="7"/>
  <c r="G644" i="7"/>
  <c r="G645" i="7"/>
  <c r="G646" i="7"/>
  <c r="G647" i="7"/>
  <c r="G648" i="7"/>
  <c r="G653" i="7"/>
  <c r="G654" i="7"/>
  <c r="G655" i="7"/>
  <c r="G656" i="7"/>
  <c r="G657" i="7"/>
  <c r="G658" i="7"/>
  <c r="G659" i="7"/>
  <c r="G660" i="7"/>
  <c r="G665" i="7"/>
  <c r="G666" i="7"/>
  <c r="G667" i="7"/>
  <c r="G668" i="7"/>
  <c r="G669" i="7"/>
  <c r="G670" i="7"/>
  <c r="G671" i="7"/>
  <c r="G672" i="7"/>
  <c r="G674" i="7"/>
  <c r="G677" i="7"/>
  <c r="G678" i="7"/>
  <c r="G679" i="7"/>
  <c r="E172" i="7"/>
  <c r="G172" i="7" s="1"/>
  <c r="E173" i="7"/>
  <c r="E174" i="7"/>
  <c r="G174" i="7" s="1"/>
  <c r="E175" i="7"/>
  <c r="E176" i="7"/>
  <c r="G176" i="7" s="1"/>
  <c r="E177" i="7"/>
  <c r="E178" i="7"/>
  <c r="E179" i="7"/>
  <c r="E180" i="7"/>
  <c r="G180" i="7" s="1"/>
  <c r="E181" i="7"/>
  <c r="E182" i="7"/>
  <c r="G182" i="7" s="1"/>
  <c r="E183" i="7"/>
  <c r="G183" i="7" s="1"/>
  <c r="E184" i="7"/>
  <c r="E185" i="7"/>
  <c r="E186" i="7"/>
  <c r="G186" i="7" s="1"/>
  <c r="E187" i="7"/>
  <c r="E188" i="7"/>
  <c r="G188" i="7" s="1"/>
  <c r="E189" i="7"/>
  <c r="E190" i="7"/>
  <c r="E191" i="7"/>
  <c r="E192" i="7"/>
  <c r="G192" i="7" s="1"/>
  <c r="E193" i="7"/>
  <c r="E194" i="7"/>
  <c r="G194" i="7" s="1"/>
  <c r="E195" i="7"/>
  <c r="G195" i="7" s="1"/>
  <c r="E196" i="7"/>
  <c r="G196" i="7" s="1"/>
  <c r="E197" i="7"/>
  <c r="E198" i="7"/>
  <c r="G198" i="7" s="1"/>
  <c r="E199" i="7"/>
  <c r="E200" i="7"/>
  <c r="G200" i="7" s="1"/>
  <c r="E201" i="7"/>
  <c r="E202" i="7"/>
  <c r="E203" i="7"/>
  <c r="E204" i="7"/>
  <c r="G204" i="7" s="1"/>
  <c r="E205" i="7"/>
  <c r="E206" i="7"/>
  <c r="G206" i="7" s="1"/>
  <c r="E207" i="7"/>
  <c r="E208" i="7"/>
  <c r="E209" i="7"/>
  <c r="E210" i="7"/>
  <c r="G210" i="7" s="1"/>
  <c r="E211" i="7"/>
  <c r="E212" i="7"/>
  <c r="E213" i="7"/>
  <c r="E214" i="7"/>
  <c r="E215" i="7"/>
  <c r="E216" i="7"/>
  <c r="E217" i="7"/>
  <c r="E218" i="7"/>
  <c r="G218" i="7" s="1"/>
  <c r="E219" i="7"/>
  <c r="G219" i="7" s="1"/>
  <c r="E220" i="7"/>
  <c r="G220" i="7" s="1"/>
  <c r="E221" i="7"/>
  <c r="E222" i="7"/>
  <c r="G222" i="7" s="1"/>
  <c r="E223" i="7"/>
  <c r="E224" i="7"/>
  <c r="G224" i="7" s="1"/>
  <c r="E225" i="7"/>
  <c r="E226" i="7"/>
  <c r="E227" i="7"/>
  <c r="E228" i="7"/>
  <c r="G228" i="7" s="1"/>
  <c r="E229" i="7"/>
  <c r="E230" i="7"/>
  <c r="G230" i="7" s="1"/>
  <c r="E231" i="7"/>
  <c r="G231" i="7" s="1"/>
  <c r="E232" i="7"/>
  <c r="E233" i="7"/>
  <c r="E234" i="7"/>
  <c r="G234" i="7" s="1"/>
  <c r="E235" i="7"/>
  <c r="G235" i="7" s="1"/>
  <c r="E236" i="7"/>
  <c r="G236" i="7" s="1"/>
  <c r="E237" i="7"/>
  <c r="E238" i="7"/>
  <c r="E239" i="7"/>
  <c r="E240" i="7"/>
  <c r="G240" i="7" s="1"/>
  <c r="E241" i="7"/>
  <c r="E242" i="7"/>
  <c r="G242" i="7" s="1"/>
  <c r="E243" i="7"/>
  <c r="G243" i="7" s="1"/>
  <c r="E244" i="7"/>
  <c r="G244" i="7" s="1"/>
  <c r="E245" i="7"/>
  <c r="E246" i="7"/>
  <c r="G246" i="7" s="1"/>
  <c r="E247" i="7"/>
  <c r="E248" i="7"/>
  <c r="G248" i="7" s="1"/>
  <c r="E249" i="7"/>
  <c r="G249" i="7" s="1"/>
  <c r="E250" i="7"/>
  <c r="E251" i="7"/>
  <c r="E252" i="7"/>
  <c r="G252" i="7" s="1"/>
  <c r="E253" i="7"/>
  <c r="E254" i="7"/>
  <c r="G254" i="7" s="1"/>
  <c r="E255" i="7"/>
  <c r="G255" i="7" s="1"/>
  <c r="E256" i="7"/>
  <c r="E257" i="7"/>
  <c r="E258" i="7"/>
  <c r="G258" i="7" s="1"/>
  <c r="E259" i="7"/>
  <c r="E260" i="7"/>
  <c r="E261" i="7"/>
  <c r="E262" i="7"/>
  <c r="E263" i="7"/>
  <c r="E264" i="7"/>
  <c r="G264" i="7" s="1"/>
  <c r="E265" i="7"/>
  <c r="E266" i="7"/>
  <c r="G266" i="7" s="1"/>
  <c r="E267" i="7"/>
  <c r="G267" i="7" s="1"/>
  <c r="E268" i="7"/>
  <c r="G268" i="7" s="1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G207" i="7"/>
  <c r="G216" i="7"/>
  <c r="G173" i="7"/>
  <c r="G175" i="7"/>
  <c r="G177" i="7"/>
  <c r="G178" i="7"/>
  <c r="G179" i="7"/>
  <c r="G181" i="7"/>
  <c r="G184" i="7"/>
  <c r="G185" i="7"/>
  <c r="G187" i="7"/>
  <c r="G189" i="7"/>
  <c r="G190" i="7"/>
  <c r="G191" i="7"/>
  <c r="G193" i="7"/>
  <c r="G197" i="7"/>
  <c r="G199" i="7"/>
  <c r="G201" i="7"/>
  <c r="G202" i="7"/>
  <c r="G203" i="7"/>
  <c r="G205" i="7"/>
  <c r="G208" i="7"/>
  <c r="G209" i="7"/>
  <c r="G211" i="7"/>
  <c r="G212" i="7"/>
  <c r="G213" i="7"/>
  <c r="G214" i="7"/>
  <c r="G215" i="7"/>
  <c r="G217" i="7"/>
  <c r="G221" i="7"/>
  <c r="G223" i="7"/>
  <c r="G225" i="7"/>
  <c r="G226" i="7"/>
  <c r="G227" i="7"/>
  <c r="G229" i="7"/>
  <c r="G232" i="7"/>
  <c r="G233" i="7"/>
  <c r="G237" i="7"/>
  <c r="G238" i="7"/>
  <c r="G239" i="7"/>
  <c r="G241" i="7"/>
  <c r="G245" i="7"/>
  <c r="G247" i="7"/>
  <c r="G250" i="7"/>
  <c r="G251" i="7"/>
  <c r="G253" i="7"/>
  <c r="G256" i="7"/>
  <c r="G257" i="7"/>
  <c r="G259" i="7"/>
  <c r="G260" i="7"/>
  <c r="G261" i="7"/>
  <c r="G262" i="7"/>
  <c r="G263" i="7"/>
  <c r="G265" i="7"/>
  <c r="E121" i="7"/>
  <c r="E122" i="7"/>
  <c r="E123" i="7"/>
  <c r="E124" i="7"/>
  <c r="G124" i="7" s="1"/>
  <c r="E125" i="7"/>
  <c r="G125" i="7" s="1"/>
  <c r="E126" i="7"/>
  <c r="G126" i="7" s="1"/>
  <c r="E127" i="7"/>
  <c r="G127" i="7" s="1"/>
  <c r="E128" i="7"/>
  <c r="E129" i="7"/>
  <c r="G129" i="7" s="1"/>
  <c r="E130" i="7"/>
  <c r="E131" i="7"/>
  <c r="G131" i="7" s="1"/>
  <c r="E132" i="7"/>
  <c r="G132" i="7" s="1"/>
  <c r="E133" i="7"/>
  <c r="G133" i="7" s="1"/>
  <c r="E134" i="7"/>
  <c r="E135" i="7"/>
  <c r="G135" i="7" s="1"/>
  <c r="E136" i="7"/>
  <c r="E137" i="7"/>
  <c r="G137" i="7" s="1"/>
  <c r="E138" i="7"/>
  <c r="G138" i="7" s="1"/>
  <c r="E139" i="7"/>
  <c r="G139" i="7" s="1"/>
  <c r="E140" i="7"/>
  <c r="E141" i="7"/>
  <c r="G141" i="7" s="1"/>
  <c r="E142" i="7"/>
  <c r="E143" i="7"/>
  <c r="G143" i="7" s="1"/>
  <c r="E144" i="7"/>
  <c r="G144" i="7" s="1"/>
  <c r="E145" i="7"/>
  <c r="E146" i="7"/>
  <c r="G146" i="7" s="1"/>
  <c r="E147" i="7"/>
  <c r="G147" i="7" s="1"/>
  <c r="E148" i="7"/>
  <c r="G148" i="7" s="1"/>
  <c r="E149" i="7"/>
  <c r="G149" i="7" s="1"/>
  <c r="E150" i="7"/>
  <c r="E151" i="7"/>
  <c r="G151" i="7" s="1"/>
  <c r="E152" i="7"/>
  <c r="G152" i="7" s="1"/>
  <c r="E153" i="7"/>
  <c r="G153" i="7" s="1"/>
  <c r="E154" i="7"/>
  <c r="E155" i="7"/>
  <c r="E156" i="7"/>
  <c r="G156" i="7" s="1"/>
  <c r="E157" i="7"/>
  <c r="G157" i="7" s="1"/>
  <c r="E158" i="7"/>
  <c r="G158" i="7" s="1"/>
  <c r="E159" i="7"/>
  <c r="E160" i="7"/>
  <c r="G160" i="7" s="1"/>
  <c r="E161" i="7"/>
  <c r="G161" i="7" s="1"/>
  <c r="E162" i="7"/>
  <c r="G162" i="7" s="1"/>
  <c r="E163" i="7"/>
  <c r="G163" i="7" s="1"/>
  <c r="E164" i="7"/>
  <c r="G164" i="7" s="1"/>
  <c r="E165" i="7"/>
  <c r="G165" i="7" s="1"/>
  <c r="E166" i="7"/>
  <c r="G166" i="7" s="1"/>
  <c r="E167" i="7"/>
  <c r="G167" i="7" s="1"/>
  <c r="E168" i="7"/>
  <c r="G168" i="7" s="1"/>
  <c r="E169" i="7"/>
  <c r="E170" i="7"/>
  <c r="E171" i="7"/>
  <c r="G171" i="7" s="1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G121" i="7"/>
  <c r="G122" i="7"/>
  <c r="G123" i="7"/>
  <c r="G128" i="7"/>
  <c r="G130" i="7"/>
  <c r="G134" i="7"/>
  <c r="G136" i="7"/>
  <c r="G140" i="7"/>
  <c r="G142" i="7"/>
  <c r="G145" i="7"/>
  <c r="G150" i="7"/>
  <c r="G154" i="7"/>
  <c r="G155" i="7"/>
  <c r="G159" i="7"/>
  <c r="G169" i="7"/>
  <c r="G170" i="7"/>
  <c r="E85" i="7"/>
  <c r="E86" i="7"/>
  <c r="E87" i="7"/>
  <c r="E88" i="7"/>
  <c r="E89" i="7"/>
  <c r="G89" i="7" s="1"/>
  <c r="E90" i="7"/>
  <c r="G90" i="7" s="1"/>
  <c r="E91" i="7"/>
  <c r="G91" i="7" s="1"/>
  <c r="E92" i="7"/>
  <c r="G92" i="7" s="1"/>
  <c r="E93" i="7"/>
  <c r="G93" i="7" s="1"/>
  <c r="E94" i="7"/>
  <c r="G94" i="7" s="1"/>
  <c r="E95" i="7"/>
  <c r="G95" i="7" s="1"/>
  <c r="E96" i="7"/>
  <c r="G96" i="7" s="1"/>
  <c r="E97" i="7"/>
  <c r="G97" i="7" s="1"/>
  <c r="E98" i="7"/>
  <c r="G98" i="7" s="1"/>
  <c r="E99" i="7"/>
  <c r="G99" i="7" s="1"/>
  <c r="E100" i="7"/>
  <c r="G100" i="7" s="1"/>
  <c r="E101" i="7"/>
  <c r="G101" i="7" s="1"/>
  <c r="E102" i="7"/>
  <c r="G102" i="7" s="1"/>
  <c r="E103" i="7"/>
  <c r="G103" i="7" s="1"/>
  <c r="E104" i="7"/>
  <c r="G104" i="7" s="1"/>
  <c r="E105" i="7"/>
  <c r="G105" i="7" s="1"/>
  <c r="E106" i="7"/>
  <c r="G106" i="7" s="1"/>
  <c r="E107" i="7"/>
  <c r="E108" i="7"/>
  <c r="G108" i="7" s="1"/>
  <c r="E109" i="7"/>
  <c r="G109" i="7" s="1"/>
  <c r="E110" i="7"/>
  <c r="G110" i="7" s="1"/>
  <c r="E111" i="7"/>
  <c r="G111" i="7" s="1"/>
  <c r="E112" i="7"/>
  <c r="G112" i="7" s="1"/>
  <c r="E113" i="7"/>
  <c r="G113" i="7" s="1"/>
  <c r="E114" i="7"/>
  <c r="G114" i="7" s="1"/>
  <c r="E115" i="7"/>
  <c r="G115" i="7" s="1"/>
  <c r="E116" i="7"/>
  <c r="G116" i="7" s="1"/>
  <c r="E117" i="7"/>
  <c r="G117" i="7" s="1"/>
  <c r="E118" i="7"/>
  <c r="G118" i="7" s="1"/>
  <c r="E119" i="7"/>
  <c r="G119" i="7" s="1"/>
  <c r="E120" i="7"/>
  <c r="G120" i="7" s="1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G85" i="7"/>
  <c r="G86" i="7"/>
  <c r="G87" i="7"/>
  <c r="G88" i="7"/>
  <c r="G107" i="7"/>
  <c r="E3" i="7"/>
  <c r="G3" i="7" s="1"/>
  <c r="E4" i="7"/>
  <c r="G4" i="7" s="1"/>
  <c r="E5" i="7"/>
  <c r="G5" i="7" s="1"/>
  <c r="E6" i="7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17" i="7"/>
  <c r="G17" i="7" s="1"/>
  <c r="E18" i="7"/>
  <c r="G18" i="7" s="1"/>
  <c r="E19" i="7"/>
  <c r="G19" i="7" s="1"/>
  <c r="E20" i="7"/>
  <c r="G20" i="7" s="1"/>
  <c r="E21" i="7"/>
  <c r="G21" i="7" s="1"/>
  <c r="E22" i="7"/>
  <c r="G22" i="7" s="1"/>
  <c r="E23" i="7"/>
  <c r="G23" i="7" s="1"/>
  <c r="E24" i="7"/>
  <c r="G24" i="7" s="1"/>
  <c r="E25" i="7"/>
  <c r="G25" i="7" s="1"/>
  <c r="E26" i="7"/>
  <c r="G26" i="7" s="1"/>
  <c r="E27" i="7"/>
  <c r="G27" i="7" s="1"/>
  <c r="E28" i="7"/>
  <c r="G28" i="7" s="1"/>
  <c r="E29" i="7"/>
  <c r="G29" i="7" s="1"/>
  <c r="E30" i="7"/>
  <c r="G30" i="7" s="1"/>
  <c r="E31" i="7"/>
  <c r="G31" i="7" s="1"/>
  <c r="E32" i="7"/>
  <c r="G32" i="7" s="1"/>
  <c r="E33" i="7"/>
  <c r="G33" i="7" s="1"/>
  <c r="E34" i="7"/>
  <c r="G34" i="7" s="1"/>
  <c r="E35" i="7"/>
  <c r="G35" i="7" s="1"/>
  <c r="E36" i="7"/>
  <c r="G36" i="7" s="1"/>
  <c r="E37" i="7"/>
  <c r="G37" i="7" s="1"/>
  <c r="E38" i="7"/>
  <c r="G38" i="7" s="1"/>
  <c r="E39" i="7"/>
  <c r="G39" i="7" s="1"/>
  <c r="E40" i="7"/>
  <c r="G40" i="7" s="1"/>
  <c r="E41" i="7"/>
  <c r="G41" i="7" s="1"/>
  <c r="E42" i="7"/>
  <c r="G42" i="7" s="1"/>
  <c r="E43" i="7"/>
  <c r="G43" i="7" s="1"/>
  <c r="E44" i="7"/>
  <c r="G44" i="7" s="1"/>
  <c r="E45" i="7"/>
  <c r="G45" i="7" s="1"/>
  <c r="E46" i="7"/>
  <c r="G46" i="7" s="1"/>
  <c r="E47" i="7"/>
  <c r="G47" i="7" s="1"/>
  <c r="E48" i="7"/>
  <c r="G48" i="7" s="1"/>
  <c r="E49" i="7"/>
  <c r="G49" i="7" s="1"/>
  <c r="E50" i="7"/>
  <c r="G50" i="7" s="1"/>
  <c r="E51" i="7"/>
  <c r="G51" i="7" s="1"/>
  <c r="E52" i="7"/>
  <c r="G52" i="7" s="1"/>
  <c r="E53" i="7"/>
  <c r="G53" i="7" s="1"/>
  <c r="E54" i="7"/>
  <c r="G54" i="7" s="1"/>
  <c r="E55" i="7"/>
  <c r="G55" i="7" s="1"/>
  <c r="E56" i="7"/>
  <c r="G56" i="7" s="1"/>
  <c r="E57" i="7"/>
  <c r="G57" i="7" s="1"/>
  <c r="E58" i="7"/>
  <c r="G58" i="7" s="1"/>
  <c r="E59" i="7"/>
  <c r="G59" i="7" s="1"/>
  <c r="E60" i="7"/>
  <c r="G60" i="7" s="1"/>
  <c r="E61" i="7"/>
  <c r="G61" i="7" s="1"/>
  <c r="E62" i="7"/>
  <c r="G62" i="7" s="1"/>
  <c r="E63" i="7"/>
  <c r="G63" i="7" s="1"/>
  <c r="E64" i="7"/>
  <c r="G64" i="7" s="1"/>
  <c r="E65" i="7"/>
  <c r="G65" i="7" s="1"/>
  <c r="E66" i="7"/>
  <c r="G66" i="7" s="1"/>
  <c r="E67" i="7"/>
  <c r="G67" i="7" s="1"/>
  <c r="E68" i="7"/>
  <c r="G68" i="7" s="1"/>
  <c r="E69" i="7"/>
  <c r="G69" i="7" s="1"/>
  <c r="E70" i="7"/>
  <c r="G70" i="7" s="1"/>
  <c r="E71" i="7"/>
  <c r="G71" i="7" s="1"/>
  <c r="E72" i="7"/>
  <c r="G72" i="7" s="1"/>
  <c r="E73" i="7"/>
  <c r="G73" i="7" s="1"/>
  <c r="E74" i="7"/>
  <c r="G74" i="7" s="1"/>
  <c r="E75" i="7"/>
  <c r="G75" i="7" s="1"/>
  <c r="E76" i="7"/>
  <c r="G76" i="7" s="1"/>
  <c r="E77" i="7"/>
  <c r="G77" i="7" s="1"/>
  <c r="E78" i="7"/>
  <c r="G78" i="7" s="1"/>
  <c r="E79" i="7"/>
  <c r="G79" i="7" s="1"/>
  <c r="E80" i="7"/>
  <c r="G80" i="7" s="1"/>
  <c r="E81" i="7"/>
  <c r="G81" i="7" s="1"/>
  <c r="E82" i="7"/>
  <c r="G82" i="7" s="1"/>
  <c r="E83" i="7"/>
  <c r="G83" i="7" s="1"/>
  <c r="E84" i="7"/>
  <c r="G84" i="7" s="1"/>
  <c r="E2" i="7"/>
  <c r="G2" i="7" s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2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E2" i="4"/>
  <c r="B11" i="6"/>
  <c r="B3" i="6"/>
  <c r="B4" i="6"/>
  <c r="B5" i="6"/>
  <c r="B6" i="6"/>
  <c r="B7" i="6"/>
  <c r="B8" i="6"/>
  <c r="B9" i="6"/>
  <c r="B10" i="6"/>
  <c r="B2" i="6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V6" i="26" l="1"/>
  <c r="V11" i="26"/>
  <c r="S13" i="26"/>
  <c r="V10" i="26"/>
  <c r="V9" i="26"/>
  <c r="V8" i="26"/>
  <c r="V5" i="26"/>
  <c r="V4" i="26"/>
  <c r="V2" i="26"/>
  <c r="V3" i="26"/>
  <c r="R13" i="26"/>
  <c r="I11" i="12"/>
  <c r="I10" i="12"/>
  <c r="I4" i="14"/>
  <c r="I2" i="15"/>
  <c r="I2" i="14"/>
  <c r="I2" i="12"/>
  <c r="I8" i="15"/>
  <c r="I2" i="3"/>
  <c r="E3" i="2"/>
  <c r="U12" i="26"/>
  <c r="U7" i="26"/>
  <c r="Q7" i="26"/>
  <c r="T12" i="26"/>
  <c r="T13" i="26" s="1"/>
  <c r="D3" i="2"/>
  <c r="F3" i="2"/>
  <c r="C3" i="2"/>
  <c r="E2" i="2"/>
  <c r="F2" i="2"/>
  <c r="C4" i="2"/>
  <c r="E4" i="2"/>
  <c r="F4" i="2"/>
  <c r="B2" i="2"/>
  <c r="B3" i="2"/>
  <c r="B4" i="2"/>
  <c r="D4" i="2"/>
  <c r="D2" i="2"/>
  <c r="I2" i="13"/>
  <c r="F5" i="16"/>
  <c r="E32" i="4"/>
  <c r="E30" i="4"/>
  <c r="F30" i="4"/>
  <c r="G30" i="4" s="1"/>
  <c r="F19" i="4"/>
  <c r="G19" i="4" s="1"/>
  <c r="I27" i="3" s="1"/>
  <c r="E17" i="4"/>
  <c r="F17" i="4"/>
  <c r="G17" i="4" s="1"/>
  <c r="G24" i="4"/>
  <c r="E12" i="4"/>
  <c r="F12" i="4"/>
  <c r="G12" i="4" s="1"/>
  <c r="E34" i="4"/>
  <c r="E4" i="4"/>
  <c r="F4" i="4"/>
  <c r="G4" i="4" s="1"/>
  <c r="I33" i="3" s="1"/>
  <c r="E20" i="4"/>
  <c r="F20" i="4"/>
  <c r="G20" i="4" s="1"/>
  <c r="E9" i="4"/>
  <c r="E39" i="4"/>
  <c r="E26" i="4"/>
  <c r="F26" i="4"/>
  <c r="G26" i="4" s="1"/>
  <c r="I6" i="15" s="1"/>
  <c r="E21" i="4"/>
  <c r="F21" i="4"/>
  <c r="G21" i="4" s="1"/>
  <c r="E5" i="16"/>
  <c r="D5" i="16"/>
  <c r="C5" i="16"/>
  <c r="B5" i="16"/>
  <c r="F34" i="4"/>
  <c r="G34" i="4" s="1"/>
  <c r="F25" i="4"/>
  <c r="G25" i="4" s="1"/>
  <c r="F23" i="4"/>
  <c r="G23" i="4" s="1"/>
  <c r="F38" i="4"/>
  <c r="F29" i="4"/>
  <c r="G29" i="4" s="1"/>
  <c r="F39" i="4"/>
  <c r="E25" i="4"/>
  <c r="E23" i="4"/>
  <c r="E10" i="4"/>
  <c r="E38" i="4"/>
  <c r="E29" i="4"/>
  <c r="E19" i="4"/>
  <c r="E37" i="4"/>
  <c r="E5" i="4"/>
  <c r="U13" i="26" l="1"/>
  <c r="Q13" i="26"/>
  <c r="V7" i="26"/>
  <c r="V12" i="26"/>
  <c r="I23" i="3"/>
  <c r="I34" i="3"/>
  <c r="I9" i="12"/>
  <c r="I26" i="3"/>
  <c r="I22" i="3"/>
  <c r="C9" i="1"/>
  <c r="C10" i="1"/>
  <c r="C11" i="1"/>
  <c r="C8" i="1"/>
  <c r="C12" i="1"/>
  <c r="C2" i="1"/>
  <c r="C3" i="1"/>
  <c r="C4" i="1"/>
  <c r="C5" i="1"/>
  <c r="C6" i="1"/>
  <c r="C7" i="1"/>
  <c r="G38" i="4"/>
  <c r="G39" i="4"/>
  <c r="D5" i="2"/>
  <c r="B5" i="2"/>
  <c r="E5" i="2"/>
  <c r="C5" i="2"/>
  <c r="F5" i="2"/>
  <c r="V13" i="26" l="1"/>
  <c r="C13" i="1"/>
  <c r="I12" i="13"/>
  <c r="I5" i="12"/>
  <c r="I30" i="3"/>
  <c r="I28" i="3"/>
  <c r="I8" i="12"/>
  <c r="I20" i="3"/>
  <c r="E8" i="1"/>
  <c r="E9" i="1"/>
  <c r="E10" i="1"/>
  <c r="E11" i="1"/>
  <c r="E12" i="1"/>
  <c r="E2" i="1"/>
  <c r="E3" i="1"/>
  <c r="E4" i="1"/>
  <c r="E7" i="1"/>
  <c r="E5" i="1"/>
  <c r="E6" i="1"/>
  <c r="E13" i="1" l="1"/>
  <c r="F8" i="1"/>
  <c r="D3" i="1"/>
  <c r="D5" i="1"/>
  <c r="D6" i="1"/>
  <c r="D8" i="1"/>
  <c r="D4" i="1"/>
  <c r="D12" i="1"/>
  <c r="D2" i="1"/>
  <c r="D7" i="1"/>
  <c r="D11" i="1"/>
  <c r="D9" i="1"/>
  <c r="D10" i="1"/>
  <c r="F7" i="1"/>
  <c r="F5" i="1"/>
  <c r="F9" i="1"/>
  <c r="F10" i="1"/>
  <c r="F11" i="1"/>
  <c r="F2" i="1"/>
  <c r="F6" i="1"/>
  <c r="F12" i="1"/>
  <c r="F3" i="1"/>
  <c r="F4" i="1"/>
  <c r="B12" i="1"/>
  <c r="G12" i="1" s="1"/>
  <c r="B3" i="1"/>
  <c r="G3" i="1" s="1"/>
  <c r="B6" i="1"/>
  <c r="G6" i="1" s="1"/>
  <c r="B8" i="1"/>
  <c r="G8" i="1" s="1"/>
  <c r="B4" i="1"/>
  <c r="G4" i="1" s="1"/>
  <c r="B5" i="1"/>
  <c r="G5" i="1" s="1"/>
  <c r="B2" i="1"/>
  <c r="B11" i="1"/>
  <c r="G11" i="1" s="1"/>
  <c r="B7" i="1"/>
  <c r="G7" i="1" s="1"/>
  <c r="B9" i="1"/>
  <c r="G9" i="1" s="1"/>
  <c r="B10" i="1"/>
  <c r="G10" i="1" s="1"/>
  <c r="D13" i="1" l="1"/>
  <c r="G2" i="1"/>
  <c r="G13" i="1" s="1"/>
  <c r="B13" i="1"/>
  <c r="F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tc={7D3C19DC-EC37-4094-8BBB-40AE020D1BD4}</author>
  </authors>
  <commentList>
    <comment ref="A40" authorId="0" shapeId="0" xr:uid="{7D3C19DC-EC37-4094-8BBB-40AE020D1BD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widely supported by browsers Deprecated: 2020-02-11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44369-7291-43AA-BD59-06F7BFCAA441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81E82C41-7452-49B2-8848-7D9916D08A2F}" keepAlive="1" name="Query - Arachni" description="Connection to the 'Arachni' query in the workbook." type="5" refreshedVersion="0" background="1" saveData="1">
    <dbPr connection="Provider=Microsoft.Mashup.OleDb.1;Data Source=$Workbook$;Location=Arachni;Extended Properties=&quot;&quot;" command="SELECT * FROM [Arachni]"/>
  </connection>
  <connection id="3" xr16:uid="{1E324C3A-EEAE-4570-9E04-3DC5B1BB26C5}" keepAlive="1" name="Query - HTCAP" description="Connection to the 'HTCAP' query in the workbook." type="5" refreshedVersion="0" background="1" saveData="1">
    <dbPr connection="Provider=Microsoft.Mashup.OleDb.1;Data Source=$Workbook$;Location=HTCAP;Extended Properties=&quot;&quot;" command="SELECT * FROM [HTCAP]"/>
  </connection>
  <connection id="4" xr16:uid="{E1284114-B97E-4D35-8333-4E773DEB6586}" keepAlive="1" name="Query - Main" description="Connection to the 'Main' query in the workbook." type="5" refreshedVersion="0" background="1" saveData="1">
    <dbPr connection="Provider=Microsoft.Mashup.OleDb.1;Data Source=$Workbook$;Location=Main;Extended Properties=&quot;&quot;" command="SELECT * FROM [Main]"/>
  </connection>
  <connection id="5" xr16:uid="{A93F9FCA-2AD6-4506-817F-B4E7D4517C98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6" xr16:uid="{A3A70E1F-1EE0-4EDD-9719-CF2324B23DEB}" keepAlive="1" name="Query - W3AF" description="Connection to the 'W3AF' query in the workbook." type="5" refreshedVersion="0" background="1" saveData="1">
    <dbPr connection="Provider=Microsoft.Mashup.OleDb.1;Data Source=$Workbook$;Location=W3AF;Extended Properties=&quot;&quot;" command="SELECT * FROM [W3AF]"/>
  </connection>
  <connection id="7" xr16:uid="{3D8D000E-07C1-4262-9B0D-C31F1F2BFBC3}" keepAlive="1" name="Query - Wapiti" description="Connection to the 'Wapiti' query in the workbook." type="5" refreshedVersion="0" background="1" saveData="1">
    <dbPr connection="Provider=Microsoft.Mashup.OleDb.1;Data Source=$Workbook$;Location=Wapiti;Extended Properties=&quot;&quot;" command="SELECT * FROM [Wapiti]"/>
  </connection>
  <connection id="8" xr16:uid="{30EC751E-06A8-4AD3-83B2-3DA26041064E}" keepAlive="1" name="Query - ZAP" description="Connection to the 'ZAP' query in the workbook." type="5" refreshedVersion="0" background="1" saveData="1">
    <dbPr connection="Provider=Microsoft.Mashup.OleDb.1;Data Source=$Workbook$;Location=ZAP;Extended Properties=&quot;&quot;" command="SELECT * FROM [ZA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<sst xmlns="http://schemas.openxmlformats.org/spreadsheetml/2006/main" count="3933" uniqueCount="1293">
  <si>
    <t>Arachni</t>
  </si>
  <si>
    <t>Wapiti</t>
  </si>
  <si>
    <t>W3AF</t>
  </si>
  <si>
    <t>ZAP</t>
  </si>
  <si>
    <t>Injection</t>
  </si>
  <si>
    <t>Broken Authentication</t>
  </si>
  <si>
    <t>Sensitive Data Exposure</t>
  </si>
  <si>
    <t>XML External Entities (XXE)</t>
  </si>
  <si>
    <t>Broken Access Control</t>
  </si>
  <si>
    <t>Security Misconfiguration</t>
  </si>
  <si>
    <t>Cross Site Scripting (XSS)</t>
  </si>
  <si>
    <t>Insecure Deserialization</t>
  </si>
  <si>
    <t>Using Components with Known Vulnerabilities</t>
  </si>
  <si>
    <t>Insufficient Logging &amp; Monitoring</t>
  </si>
  <si>
    <t>Other</t>
  </si>
  <si>
    <t>Total</t>
  </si>
  <si>
    <t>High</t>
  </si>
  <si>
    <t>Medium</t>
  </si>
  <si>
    <t>Low</t>
  </si>
  <si>
    <t>Info</t>
  </si>
  <si>
    <t>TP</t>
  </si>
  <si>
    <t>FP</t>
  </si>
  <si>
    <t>FN</t>
  </si>
  <si>
    <t>Vulnerability</t>
  </si>
  <si>
    <t>Severity</t>
  </si>
  <si>
    <t>URL</t>
  </si>
  <si>
    <t>Payload</t>
  </si>
  <si>
    <t>Result</t>
  </si>
  <si>
    <t>Class</t>
  </si>
  <si>
    <t>Auth Credential Capture</t>
  </si>
  <si>
    <t>CSP: Wildcard Directive</t>
  </si>
  <si>
    <t>Weak Authentication</t>
  </si>
  <si>
    <t>Absence of Anti-CSRF Tokens</t>
  </si>
  <si>
    <t>Server leaks info via X-Powered-By</t>
  </si>
  <si>
    <t>X-Content-Type-Options Header missing</t>
  </si>
  <si>
    <t>Content-Type Header Missing</t>
  </si>
  <si>
    <t>Information Disclosure – Suspicious Comments</t>
  </si>
  <si>
    <t>Loosely Scoped Cookie</t>
  </si>
  <si>
    <t>Timestamp Disclosure - Unix</t>
  </si>
  <si>
    <t>CWE ID</t>
  </si>
  <si>
    <t>WASC ID</t>
  </si>
  <si>
    <t>OWASP2010</t>
  </si>
  <si>
    <t>OWASP2017</t>
  </si>
  <si>
    <t>OWASP2017 Description</t>
  </si>
  <si>
    <t>01</t>
  </si>
  <si>
    <t>15</t>
  </si>
  <si>
    <t>04</t>
  </si>
  <si>
    <t>09</t>
  </si>
  <si>
    <t>13</t>
  </si>
  <si>
    <t>03</t>
  </si>
  <si>
    <t>WASC ID No.</t>
  </si>
  <si>
    <t>Name</t>
  </si>
  <si>
    <t>CAPEC ID</t>
  </si>
  <si>
    <t>SANS/CWE Top 25 2009</t>
  </si>
  <si>
    <t>OWASP Top Ten 2010</t>
  </si>
  <si>
    <t>OWASP Top Ten 2017</t>
  </si>
  <si>
    <t>WASC-01</t>
  </si>
  <si>
    <t>Insufficient Authentication</t>
  </si>
  <si>
    <t>287 </t>
  </si>
  <si>
    <t>A3 - Broken Authentication and Session Management</t>
  </si>
  <si>
    <t>WASC-02</t>
  </si>
  <si>
    <t>Insufficient Authorization</t>
  </si>
  <si>
    <t>284 </t>
  </si>
  <si>
    <t>A4 - Insecure Direct Object References</t>
  </si>
  <si>
    <t>WASC-03</t>
  </si>
  <si>
    <t>Integer Overflows</t>
  </si>
  <si>
    <t>190 </t>
  </si>
  <si>
    <t>128 </t>
  </si>
  <si>
    <t>WASC-04</t>
  </si>
  <si>
    <t>Insufficient Transport Layer Protection</t>
  </si>
  <si>
    <r>
      <t>311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523</t>
    </r>
    <r>
      <rPr>
        <sz val="10"/>
        <color rgb="FF444444"/>
        <rFont val="Inherit"/>
      </rPr>
      <t> </t>
    </r>
  </si>
  <si>
    <t>A9 - Insufficient Transport Layer Protection</t>
  </si>
  <si>
    <t>WASC-05</t>
  </si>
  <si>
    <t>Remote File Inclusion</t>
  </si>
  <si>
    <t>98 </t>
  </si>
  <si>
    <r>
      <t>193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253</t>
    </r>
    <r>
      <rPr>
        <sz val="10"/>
        <color rgb="FF444444"/>
        <rFont val="Inherit"/>
      </rPr>
      <t> </t>
    </r>
  </si>
  <si>
    <t>WASC-06</t>
  </si>
  <si>
    <t>Format String</t>
  </si>
  <si>
    <t>134 </t>
  </si>
  <si>
    <t>67 </t>
  </si>
  <si>
    <t>WASC-07</t>
  </si>
  <si>
    <t>Buffer Overflow</t>
  </si>
  <si>
    <r>
      <t>119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120</t>
    </r>
    <r>
      <rPr>
        <sz val="10"/>
        <color rgb="FF444444"/>
        <rFont val="Inherit"/>
      </rPr>
      <t> </t>
    </r>
  </si>
  <si>
    <r>
      <t>10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100</t>
    </r>
    <r>
      <rPr>
        <sz val="10"/>
        <color rgb="FF444444"/>
        <rFont val="Inherit"/>
      </rPr>
      <t> </t>
    </r>
  </si>
  <si>
    <t>WASC-08</t>
  </si>
  <si>
    <t>Cross-site Scripting</t>
  </si>
  <si>
    <t>79 </t>
  </si>
  <si>
    <r>
      <t>18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63</t>
    </r>
    <r>
      <rPr>
        <sz val="10"/>
        <color rgb="FF444444"/>
        <rFont val="Inherit"/>
      </rPr>
      <t> </t>
    </r>
  </si>
  <si>
    <t>A2 - Cross-Site Scripting</t>
  </si>
  <si>
    <t>WASC-09</t>
  </si>
  <si>
    <t>Cross-site Request Forgery</t>
  </si>
  <si>
    <t>352 </t>
  </si>
  <si>
    <t>62 </t>
  </si>
  <si>
    <t>A5 - Cross-Site Request Forgery</t>
  </si>
  <si>
    <t>WASC-10</t>
  </si>
  <si>
    <t>Denial of Service</t>
  </si>
  <si>
    <t>400 </t>
  </si>
  <si>
    <t>119 </t>
  </si>
  <si>
    <t>A8 - Failure to Restrict URL Access</t>
  </si>
  <si>
    <t>WASC-11</t>
  </si>
  <si>
    <t>Brute Force</t>
  </si>
  <si>
    <r>
      <t>330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331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340</t>
    </r>
    <r>
      <rPr>
        <sz val="10"/>
        <color rgb="FF444444"/>
        <rFont val="Inherit"/>
      </rPr>
      <t> </t>
    </r>
  </si>
  <si>
    <t>112 </t>
  </si>
  <si>
    <t>WASC-12</t>
  </si>
  <si>
    <t>Content Spoofing</t>
  </si>
  <si>
    <t>345 </t>
  </si>
  <si>
    <t>148 </t>
  </si>
  <si>
    <t>WASC-13</t>
  </si>
  <si>
    <t>Information Leakage</t>
  </si>
  <si>
    <t>200 </t>
  </si>
  <si>
    <t>118 </t>
  </si>
  <si>
    <t>WASC-14</t>
  </si>
  <si>
    <t>Server Misconfiguration</t>
  </si>
  <si>
    <t>16 </t>
  </si>
  <si>
    <t>A6 - Security Misconfiguration</t>
  </si>
  <si>
    <t>WASC-15</t>
  </si>
  <si>
    <t>Application Misconfiguration</t>
  </si>
  <si>
    <t>WASC-16</t>
  </si>
  <si>
    <t>Directory Indexing</t>
  </si>
  <si>
    <t>548 </t>
  </si>
  <si>
    <t>127 </t>
  </si>
  <si>
    <t>WASC-17</t>
  </si>
  <si>
    <t>Improper Filesystem Permissions</t>
  </si>
  <si>
    <t>280 </t>
  </si>
  <si>
    <t>17 </t>
  </si>
  <si>
    <r>
      <t>732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250</t>
    </r>
  </si>
  <si>
    <t>WASC-18</t>
  </si>
  <si>
    <t>Credential/Session Prediction</t>
  </si>
  <si>
    <t>330 </t>
  </si>
  <si>
    <t>59 </t>
  </si>
  <si>
    <t>WASC-19</t>
  </si>
  <si>
    <t>SQL Injection</t>
  </si>
  <si>
    <t>89 </t>
  </si>
  <si>
    <t>66 </t>
  </si>
  <si>
    <t>A1 - Injection</t>
  </si>
  <si>
    <t>WASC-20</t>
  </si>
  <si>
    <t>Improper Input Handling</t>
  </si>
  <si>
    <t>20 </t>
  </si>
  <si>
    <r>
      <t>20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73</t>
    </r>
  </si>
  <si>
    <t>WASC-21</t>
  </si>
  <si>
    <t>Insufficient Anti-Automation</t>
  </si>
  <si>
    <r>
      <t>799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804</t>
    </r>
    <r>
      <rPr>
        <sz val="10"/>
        <color rgb="FF444444"/>
        <rFont val="Inherit"/>
      </rPr>
      <t> </t>
    </r>
  </si>
  <si>
    <t>WASC-22</t>
  </si>
  <si>
    <t>Improper Output Handling</t>
  </si>
  <si>
    <t>116 </t>
  </si>
  <si>
    <t>WASC-23</t>
  </si>
  <si>
    <t>XML Injection</t>
  </si>
  <si>
    <t>91 </t>
  </si>
  <si>
    <t>250 </t>
  </si>
  <si>
    <t>WASC-24</t>
  </si>
  <si>
    <t>HTTP Request Splitting</t>
  </si>
  <si>
    <t>93 </t>
  </si>
  <si>
    <t>105 </t>
  </si>
  <si>
    <t>WASC-25</t>
  </si>
  <si>
    <t>HTTP Response Splitting</t>
  </si>
  <si>
    <t>113 </t>
  </si>
  <si>
    <t>34 </t>
  </si>
  <si>
    <t>WASC-26</t>
  </si>
  <si>
    <t>HTTP Request Smuggling</t>
  </si>
  <si>
    <t>444 </t>
  </si>
  <si>
    <t>33 </t>
  </si>
  <si>
    <t>WASC-27</t>
  </si>
  <si>
    <t>HTTP Response Smuggling</t>
  </si>
  <si>
    <t>436 </t>
  </si>
  <si>
    <t>273 </t>
  </si>
  <si>
    <t>WASC-28</t>
  </si>
  <si>
    <t>Null Byte Injection</t>
  </si>
  <si>
    <t>158 </t>
  </si>
  <si>
    <t>52 </t>
  </si>
  <si>
    <t>WASC-29</t>
  </si>
  <si>
    <t>LDAP Injection</t>
  </si>
  <si>
    <t>90 </t>
  </si>
  <si>
    <t>136 </t>
  </si>
  <si>
    <t>WASC-30</t>
  </si>
  <si>
    <t>Mail Command Injection</t>
  </si>
  <si>
    <t>88 </t>
  </si>
  <si>
    <t>WASC-31</t>
  </si>
  <si>
    <t>OS Commanding</t>
  </si>
  <si>
    <t>78 </t>
  </si>
  <si>
    <t>WASC-32</t>
  </si>
  <si>
    <t>Routing Detour</t>
  </si>
  <si>
    <r>
      <t>300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441</t>
    </r>
    <r>
      <rPr>
        <sz val="10"/>
        <color rgb="FF444444"/>
        <rFont val="Inherit"/>
      </rPr>
      <t> </t>
    </r>
  </si>
  <si>
    <t>219 </t>
  </si>
  <si>
    <t>WASC-33</t>
  </si>
  <si>
    <t>Path Traversal</t>
  </si>
  <si>
    <t>22 </t>
  </si>
  <si>
    <t>126 </t>
  </si>
  <si>
    <r>
      <t>73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426</t>
    </r>
  </si>
  <si>
    <t>WASC-34</t>
  </si>
  <si>
    <t>Predictable Resource Location</t>
  </si>
  <si>
    <t>425 </t>
  </si>
  <si>
    <t>87 </t>
  </si>
  <si>
    <t>WASC-35</t>
  </si>
  <si>
    <t>SOAP Array Abuse</t>
  </si>
  <si>
    <t>789 </t>
  </si>
  <si>
    <t>256 </t>
  </si>
  <si>
    <t>WASC-36</t>
  </si>
  <si>
    <t>SSI Injection</t>
  </si>
  <si>
    <t>97 </t>
  </si>
  <si>
    <t>101 </t>
  </si>
  <si>
    <t>WASC-37</t>
  </si>
  <si>
    <t>Session Fixation</t>
  </si>
  <si>
    <t>384 </t>
  </si>
  <si>
    <t>61 </t>
  </si>
  <si>
    <t>WASC-38</t>
  </si>
  <si>
    <t>URl Redirector Abuse</t>
  </si>
  <si>
    <t>601 </t>
  </si>
  <si>
    <t>A10 - Unvalidated Redirects and Forwards</t>
  </si>
  <si>
    <t>WASC-39</t>
  </si>
  <si>
    <t>XPath Injection</t>
  </si>
  <si>
    <t>643 </t>
  </si>
  <si>
    <t>83 </t>
  </si>
  <si>
    <t>WASC-40</t>
  </si>
  <si>
    <t>Insufficient Process Validation</t>
  </si>
  <si>
    <t>691 </t>
  </si>
  <si>
    <t>WASC-41</t>
  </si>
  <si>
    <t>XML Attribute Blowup</t>
  </si>
  <si>
    <r>
      <t>400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405</t>
    </r>
    <r>
      <rPr>
        <sz val="10"/>
        <color rgb="FF444444"/>
        <rFont val="Inherit"/>
      </rPr>
      <t> </t>
    </r>
  </si>
  <si>
    <t>229 </t>
  </si>
  <si>
    <t>WASC-42</t>
  </si>
  <si>
    <t>Abuse of Functionality</t>
  </si>
  <si>
    <t>227 </t>
  </si>
  <si>
    <t>210 </t>
  </si>
  <si>
    <t>WASC-43</t>
  </si>
  <si>
    <t>XML External Entities</t>
  </si>
  <si>
    <t>611 </t>
  </si>
  <si>
    <t>221 </t>
  </si>
  <si>
    <t>WASC-44</t>
  </si>
  <si>
    <t>XML Entity Expansion</t>
  </si>
  <si>
    <t>776 </t>
  </si>
  <si>
    <t>197 </t>
  </si>
  <si>
    <t>WASC-45</t>
  </si>
  <si>
    <t>Fingerprinting</t>
  </si>
  <si>
    <t>205 </t>
  </si>
  <si>
    <t>224 </t>
  </si>
  <si>
    <t>WASC-46</t>
  </si>
  <si>
    <t>XQuery Injection</t>
  </si>
  <si>
    <t>652 </t>
  </si>
  <si>
    <t>84 </t>
  </si>
  <si>
    <t>WASC-47</t>
  </si>
  <si>
    <t>Insufficient Session Expiration</t>
  </si>
  <si>
    <t>613 </t>
  </si>
  <si>
    <t>60 </t>
  </si>
  <si>
    <t>WASC-48</t>
  </si>
  <si>
    <t>Insecure Indexing</t>
  </si>
  <si>
    <t>612 </t>
  </si>
  <si>
    <t>WASC-49</t>
  </si>
  <si>
    <t>Insufficient Password Recovery</t>
  </si>
  <si>
    <t>640 </t>
  </si>
  <si>
    <t>50 </t>
  </si>
  <si>
    <t>OWASP Top Ten 2007</t>
  </si>
  <si>
    <t>OWASP Top Ten 2013</t>
  </si>
  <si>
    <t>A2 - Injection Flaws</t>
  </si>
  <si>
    <t>A10 - Insufficient Logging and Monitoring</t>
  </si>
  <si>
    <t>A7 - Broken Authentication and Session Management</t>
  </si>
  <si>
    <t>A2 - Broken Authentication and Session Management</t>
  </si>
  <si>
    <t>A2 - Broken Authentication</t>
  </si>
  <si>
    <t>A7 - Insecure Cruptographic Storage</t>
  </si>
  <si>
    <t>A6 - Sensitive Data Exposure</t>
  </si>
  <si>
    <t>A3 - Sensitive Data Exposure</t>
  </si>
  <si>
    <t>A9 - Insecure Communications</t>
  </si>
  <si>
    <t>A4 - XML External Entities</t>
  </si>
  <si>
    <t>A4 - Insecure Direct Object Reference</t>
  </si>
  <si>
    <t>A5 - Broken Access Control</t>
  </si>
  <si>
    <t>A10 - Failure to Restrict URL Access</t>
  </si>
  <si>
    <t>A7 - Missing Function Level Access Control</t>
  </si>
  <si>
    <t>A5 - Security Misconfiguration</t>
  </si>
  <si>
    <t>A1 - Cross Site Scripting (XSS)</t>
  </si>
  <si>
    <t>A3 - Cross-Site Scripting</t>
  </si>
  <si>
    <t>A7 - Cross-Site Scripting</t>
  </si>
  <si>
    <t>A8 - Insecure Deserialization</t>
  </si>
  <si>
    <t>A9 - Using Components with Known Vulnerabilities</t>
  </si>
  <si>
    <t>A5 - Cross Site Request Forgery (CSRF)</t>
  </si>
  <si>
    <t>A8 - Cross-Site Request Forgery</t>
  </si>
  <si>
    <t> 2017 Top 10</t>
  </si>
  <si>
    <t>ID</t>
  </si>
  <si>
    <t>Description</t>
  </si>
  <si>
    <t>A1:2017-Injection</t>
  </si>
  <si>
    <t>A2:2017-Broken Authentication</t>
  </si>
  <si>
    <t>A3:2017-Sensitive Data Exposure</t>
  </si>
  <si>
    <t>A4:2017-XML External Entities (XXE)</t>
  </si>
  <si>
    <t>A5:2017-Broken Access Control</t>
  </si>
  <si>
    <t>A6:2017-Security Misconfiguration</t>
  </si>
  <si>
    <t>A7:2017-Cross-Site Scripting (XSS)</t>
  </si>
  <si>
    <t>A8:2017-Insecure Deserialization</t>
  </si>
  <si>
    <t>A9:2017-Using Components with Known Vulnerabilities</t>
  </si>
  <si>
    <t>A10:2017-Insufficient Logging &amp; Monitoring</t>
  </si>
  <si>
    <t>Vulnerability Name</t>
  </si>
  <si>
    <t>Classifications</t>
  </si>
  <si>
    <t>CWE</t>
  </si>
  <si>
    <t>WASC</t>
  </si>
  <si>
    <t>OWASP 2017</t>
  </si>
  <si>
    <t>OWASP Description</t>
  </si>
  <si>
    <t>Bash Command Injection Vulnerability (Shellshock Bug)</t>
  </si>
  <si>
    <t>PCI v3.2-, CAPEC-88, CWE-78, HIPAA-78, ISO27001-A.14.2.5, WASC-31, OWASP 2013-A1, OWASP 2017-A9</t>
  </si>
  <si>
    <t>Critical</t>
  </si>
  <si>
    <t>Blind Command Injection</t>
  </si>
  <si>
    <t>PCI v3.2-, CAPEC-88, CWE-78, HIPAA-78, ISO27001-A.14.2.5, WASC-31, OWASP 2013-A1, OWASP 2017-A1</t>
  </si>
  <si>
    <t>Blind SQL Injection</t>
  </si>
  <si>
    <t>PCI v3.2-, CAPEC-66, CWE-89, HIPAA-89, ISO27001-A.14.2.5, WASC-19, OWASP 2013-A1, OWASP 2017-A1</t>
  </si>
  <si>
    <t>Boolean Based SQL Injection</t>
  </si>
  <si>
    <t>Code Evaluation (Apache Struts S02-53)</t>
  </si>
  <si>
    <t>PCI v3.2-, CAPEC-23, CWE-94, HIPAA-94, ISO27001-A.14.2.5, OWASP 2013-A1, OWASP 2017-A1</t>
  </si>
  <si>
    <t>Code Evaluation (Apache Struts)</t>
  </si>
  <si>
    <t>Code Evaluation (Apache Struts) S2-016</t>
  </si>
  <si>
    <t>Code Evaluation (Apache Struts) S2-045</t>
  </si>
  <si>
    <t>Code Evaluation (Apache Struts) S2-046</t>
  </si>
  <si>
    <t>Code Evaluation (ASP)</t>
  </si>
  <si>
    <t>Code Evaluation (Node.js)</t>
  </si>
  <si>
    <t>Code Evaluation (Perl)</t>
  </si>
  <si>
    <t>Code Evaluation (PHP)</t>
  </si>
  <si>
    <t>Code Evaluation (Python)</t>
  </si>
  <si>
    <t>Code Evaluation (RoR - JSON)</t>
  </si>
  <si>
    <t>PCI v3.2-, CAPEC-356, CWE-94, HIPAA-94, ISO27001-A.14.2.5, WASC-23, OWASP 2013-A1, OWASP 2017-A1</t>
  </si>
  <si>
    <t>Code Evaluation (RoR)</t>
  </si>
  <si>
    <t>Code Evaluation (Ruby)</t>
  </si>
  <si>
    <t>Code Evaluation via Local File Inclusion (PHP)</t>
  </si>
  <si>
    <t>PCI v3.2-, CAPEC-251, CWE-94, HIPAA-94, ISO27001-A.14.2.5, WASC-33, OWASP 2013-A1, OWASP 2017-A1</t>
  </si>
  <si>
    <t>Code Execution via File Upload</t>
  </si>
  <si>
    <t>PCI v3.2-, CAPEC-210, CWE-94, HIPAA-94, ISO27001-A.14.2.5, WASC-42, OWASP 2013-A1, OWASP 2017-A1</t>
  </si>
  <si>
    <t>Code Execution via Local File Inclusion</t>
  </si>
  <si>
    <t>PCI v3.2-, CAPEC-170, CWE-94, HIPAA-94, ISO27001-A.14.2.5, WASC-33, OWASP 2013-A1, OWASP 2017-A1</t>
  </si>
  <si>
    <t>Code Execution via SSTI</t>
  </si>
  <si>
    <t>Code Execution via SSTI (ASP.NET Razor)</t>
  </si>
  <si>
    <t>Code Execution via SSTI (Java FreeMarker)</t>
  </si>
  <si>
    <t>Code Execution via SSTI (Java Pebble)</t>
  </si>
  <si>
    <t>Code Execution via SSTI (Java Velocity)</t>
  </si>
  <si>
    <t>Code Execution via SSTI (Node.js Dot)</t>
  </si>
  <si>
    <t>Code Execution via SSTI (Node.js EJS)</t>
  </si>
  <si>
    <t>Code Execution via SSTI (Node.js Marko)</t>
  </si>
  <si>
    <t>Code Execution via SSTI (Node.js Nunjucks)</t>
  </si>
  <si>
    <t>Code Execution via SSTI (Node.js Pug (Jade))</t>
  </si>
  <si>
    <t>Code Execution via SSTI (PHP Smarty)</t>
  </si>
  <si>
    <t>Code Execution via SSTI (PHP Twig)</t>
  </si>
  <si>
    <t>Code Execution via SSTI (Python Jinja)</t>
  </si>
  <si>
    <t>Code Execution via SSTI (Python Mako)</t>
  </si>
  <si>
    <t>Code Execution via SSTI (Python Tornado)</t>
  </si>
  <si>
    <t>Code Execution via SSTI (Ruby ERB)</t>
  </si>
  <si>
    <t>Code Execution via SSTI (Ruby Slim)</t>
  </si>
  <si>
    <t>Code Execution via WebDAV</t>
  </si>
  <si>
    <t>PCI v3.2-, CAPEC-17, CWE-94, HIPAA-94, ISO27001-A.14.2.5, WASC-17, OWASP 2017-A6</t>
  </si>
  <si>
    <t>Command Injection</t>
  </si>
  <si>
    <t>Drupal Core - Remote Code Execution (CVE-2019-6340)</t>
  </si>
  <si>
    <t>PCI v3.2-, CAPEC-242, CWE-94, HIPAA-94, ISO27001-A.14.2.5, OWASP 2013-A1, OWASP 2017-A1</t>
  </si>
  <si>
    <t>Malware Identified</t>
  </si>
  <si>
    <t>CWE-506</t>
  </si>
  <si>
    <t>OpenSSL Heartbleed</t>
  </si>
  <si>
    <t>PCI v3.2-, CAPEC-216, CWE-119, ISO27001-A.14.2.5, OWASP 2013-A6, OWASP 2017-A9</t>
  </si>
  <si>
    <t>Oracle WebLogic Remote Code Execution (CVE-2020-14882)</t>
  </si>
  <si>
    <t>Out of Band Code Evaluation (Apache Struts 2)</t>
  </si>
  <si>
    <t>PCI v3.2-, CWE-94, HIPAA-94, ISO27001-A.14.2.5, OWASP 2013-A1, OWASP 2017-A1</t>
  </si>
  <si>
    <t>Out of Band Code Evaluation (Apache Struts 2) S2-053</t>
  </si>
  <si>
    <t>Out of Band Code Evaluation (ASP)</t>
  </si>
  <si>
    <t>Out of Band Code Evaluation (Perl)</t>
  </si>
  <si>
    <t>Out of Band Code Evaluation (PHP)</t>
  </si>
  <si>
    <t>Out of Band Code Evaluation (Python)</t>
  </si>
  <si>
    <t>Out of Band Code Evaluation (RoR - JSON)</t>
  </si>
  <si>
    <t>Out of Band Code Evaluation (RoR)</t>
  </si>
  <si>
    <t>Out of Band Code Evaluation (Ruby)</t>
  </si>
  <si>
    <t>Out of Band Code Execution via SSTI</t>
  </si>
  <si>
    <t>Out of Band Code Execution via SSTI (Java FreeMarker)</t>
  </si>
  <si>
    <t>Out of Band Code Execution via SSTI (Java Velocity)</t>
  </si>
  <si>
    <t>Out of Band Code Execution via SSTI (Node.js Dot)</t>
  </si>
  <si>
    <t>Out of Band Code Execution via SSTI (Node.js EJS)</t>
  </si>
  <si>
    <t>Out of Band Code Execution via SSTI (Node.js Marko)</t>
  </si>
  <si>
    <t>Out of Band Code Execution via SSTI (Node.js Nunjucks)</t>
  </si>
  <si>
    <t>Out of Band Code Execution via SSTI (Node.js Pug (Jade))</t>
  </si>
  <si>
    <t>Out of Band Code Execution via SSTI (PHP Smarty)</t>
  </si>
  <si>
    <t>Out of Band Code Execution via SSTI (PHP Twig)</t>
  </si>
  <si>
    <t>Out of Band Code Execution via SSTI (Python Jinja)</t>
  </si>
  <si>
    <t>Out of Band Code Execution via SSTI (Python Mako)</t>
  </si>
  <si>
    <t>Out of Band Code Execution via SSTI (Python Tornado)</t>
  </si>
  <si>
    <t>Out of Band Command Injection</t>
  </si>
  <si>
    <t>Out of Band Remote File Inclusion</t>
  </si>
  <si>
    <t>PCI v3.2-, CAPEC-193, CWE-98, HIPAA-98, ISO27001-A.14.2.5, WASC-5, OWASP 2013-A1, OWASP 2017-A1</t>
  </si>
  <si>
    <t>Out of Band SQL Injection</t>
  </si>
  <si>
    <t>Remote Code Execution and DoS in HTTP.sys (IIS)</t>
  </si>
  <si>
    <t>PCI v3.2-, CAPEC-340, CWE-20, HIPAA-20, ISO27001-A.14.2.5, WASC-7, OWASP 2013-A1, OWASP 2017-A1</t>
  </si>
  <si>
    <t>Server-Side Request Forgery (Oracle Cloud)</t>
  </si>
  <si>
    <t>CWE-918, ISO27001-A.14.2.5, OWASP 2013-A5, OWASP 2017-A6</t>
  </si>
  <si>
    <t>Server-Side Request Forgery (Packet Cloud)</t>
  </si>
  <si>
    <t>Server-Side Request Forgery (trace.axd)</t>
  </si>
  <si>
    <t>PCI v3.2-, CAPEC-347, CWE-918, HIPAA-918, ISO27001-A.14.2.5, WASC-15, OWASP 2013-A5, OWASP 2017-A6</t>
  </si>
  <si>
    <t>Server-Side Template Injection</t>
  </si>
  <si>
    <t>PCI v3.2-, CWE-74, HIPAA-74, ISO27001-A.14.2.5, OWASP 2013-A1, OWASP 2017-A1</t>
  </si>
  <si>
    <t>Server-Side Template Injection (ASP.NET Razor)</t>
  </si>
  <si>
    <t>Server-Side Template Injection (Java FreeMarker)</t>
  </si>
  <si>
    <t>Server-Side Template Injection (Java Pebble)</t>
  </si>
  <si>
    <t>Server-Side Template Injection (Java Velocity)</t>
  </si>
  <si>
    <t>Server-Side Template Injection (Node.js Dot)</t>
  </si>
  <si>
    <t>Server-Side Template Injection (Node.js EJS)</t>
  </si>
  <si>
    <t>Server-Side Template Injection (Ruby ERB)</t>
  </si>
  <si>
    <t>Web Backdoor Detected</t>
  </si>
  <si>
    <t>PCI v3.2-, CAPEC-443, CWE-507, HIPAA-507, ISO27001-A.12.2.1, OWASP 2017-A10</t>
  </si>
  <si>
    <t>Web Cache Deception</t>
  </si>
  <si>
    <t>PCI v3.2-, CAPEC-CAPEC, ISO27001-A.14.1.3, WASC-6, OWASP 2013-A5, OWASP 2017-A6</t>
  </si>
  <si>
    <t>Backup Source Code Detected</t>
  </si>
  <si>
    <t>PCI v3.2-, CAPEC-87, CWE-530, HIPAA-530, ISO27001-A.18.1.3, WASC-34, OWASP 2013-A7, OWASP 2017-A5</t>
  </si>
  <si>
    <t>Basic Authorization over HTTP</t>
  </si>
  <si>
    <t>PCI v3.2-, CAPEC-65, CWE-319, ISO27001-A.14.1.3, WASC-4, OWASP 2013-A6, OWASP 2017-A3</t>
  </si>
  <si>
    <t>Blind Cross-site Scripting</t>
  </si>
  <si>
    <t>PCI v3.2-, CAPEC-19, CWE-79, HIPAA-79, ISO27001-A.14.2.5, WASC-8, OWASP 2013-A3, OWASP 2017-A7</t>
  </si>
  <si>
    <t>Certificate is Signed Using a Weak Signature Algorithm</t>
  </si>
  <si>
    <t>PCI v3.2-, CAPEC-459, ISO27001-A.10, WASC-4, OWASP 2013-A6, OWASP 2017-A3</t>
  </si>
  <si>
    <t>Cross-site Scripting (DOM based)</t>
  </si>
  <si>
    <t>Cross-site Scripting via Remote File Inclusion</t>
  </si>
  <si>
    <t>Database User Has Admin Privileges</t>
  </si>
  <si>
    <t>PCI v3.2-, CWE-267, ISO27001-A.9.2.2, WASC-14, OWASP 2013-A5, OWASP 2017-A6</t>
  </si>
  <si>
    <t>Elmah.axd / Errorlog.axd Detected</t>
  </si>
  <si>
    <t>PCI v3.2-, CAPEC-347, CWE-16, HIPAA-16, ISO27001-A.18.1.3, WASC-15, OWASP 2013-A5, OWASP 2017-A6</t>
  </si>
  <si>
    <t>Expression Language Injection</t>
  </si>
  <si>
    <t>PCI v3.2-, CWE-20, HIPAA-20, ISO27001-A.14.2.5, OWASP 2013-A1, OWASP 2017-A1</t>
  </si>
  <si>
    <t>F5 Big-IP Local File Inclusion (CVE-2020-5902)</t>
  </si>
  <si>
    <t>PCI v3.2-, CAPEC-252, CWE-22, HIPAA-22, ISO27001-A.14.2.5, WASC-33, OWASP 2013-A4, OWASP 2017-A5</t>
  </si>
  <si>
    <t>Insecure Transportation Security Protocol Supported (SSLv2)</t>
  </si>
  <si>
    <t>PCI v3.2-, CAPEC-217, CWE-326, HIPAA-326, ISO27001-A.14.1.3, WASC-4, OWASP 2013-A6, OWASP 2017-A3</t>
  </si>
  <si>
    <t>Local File Inclusion</t>
  </si>
  <si>
    <t>Oracle WebLogic Authentication Bypass (CVE-2020-14883)</t>
  </si>
  <si>
    <t>CWE-288, OWASP 2013-A2, OWASP 2017-A2</t>
  </si>
  <si>
    <t>Out of Band XML External Entity Injection</t>
  </si>
  <si>
    <t>PCI v3.2-, CAPEC-376, CWE-611, HIPAA-611, ISO27001-A.14.2.5, WASC-43, OWASP 2013-A1, OWASP 2017-A4</t>
  </si>
  <si>
    <t>Out-of-date Version (Microsoft SQL Server)</t>
  </si>
  <si>
    <t>PCI v3.2-, CAPEC-310, CWE-829, HIPAA-829, ISO27001-A.14.1.2, OWASP 2013-A9, OWASP 2017-A9</t>
  </si>
  <si>
    <t>Out-of-date Version (MySQL)</t>
  </si>
  <si>
    <t>Out-of-date Version (Oracle)</t>
  </si>
  <si>
    <t>Out-of-date Version (PostgreSQL)</t>
  </si>
  <si>
    <t>Password Transmitted over HTTP</t>
  </si>
  <si>
    <t>ROBOT Attack Detected (Strong Oracle)</t>
  </si>
  <si>
    <t>PCI v3.2-, CAPEC-217, ISO27001-A.14.1.3, WASC-4, OWASP 2013-A6, OWASP 2017-A3</t>
  </si>
  <si>
    <t>ROBOT Attack Detected (Weak Oracle)</t>
  </si>
  <si>
    <t>Ruby on Rails File Content Disclosure (CVE-2019-5418)</t>
  </si>
  <si>
    <t>PCI v3.2-, CAPEC-252, CWE-98, HIPAA-98, ISO27001-A.14.2.5, WASC-33, OWASP 2013-A4, OWASP 2017-A5</t>
  </si>
  <si>
    <t>Server-Side Request Forgery (Apache Server Status)</t>
  </si>
  <si>
    <t>Server-Side Request Forgery (AWS)</t>
  </si>
  <si>
    <t>CWE-918, ISO27001-A.14.2.5, OWASP 2017-A5</t>
  </si>
  <si>
    <t>Server-Side Request Forgery (elmah MVC)</t>
  </si>
  <si>
    <t>Server-Side Request Forgery (elmah)</t>
  </si>
  <si>
    <t>Server-Side Request Forgery (MySQL)</t>
  </si>
  <si>
    <t>Server-Side Request Forgery (SSH)</t>
  </si>
  <si>
    <t>Session Cookie Not Marked as Secure</t>
  </si>
  <si>
    <t>PCI v3.2-, CAPEC-102, CWE-614, ISO27001-A.14.1.2, WASC-15, OWASP 2013-A6, OWASP 2017-A3</t>
  </si>
  <si>
    <t>SVN Detected</t>
  </si>
  <si>
    <t>CAPEC-118, CWE-527, ISO27001-A.9.4.1, WASC-13, OWASP 2013-A5, OWASP 2017-A6</t>
  </si>
  <si>
    <t>Trace.axd Detected</t>
  </si>
  <si>
    <t>Unrestricted File Upload</t>
  </si>
  <si>
    <t>PCI v3.2-, CWE-434, ISO27001-A.14.2.5, OWASP 2013-A1, OWASP 2017-A1</t>
  </si>
  <si>
    <t>Weak Basic Authentication Credentials</t>
  </si>
  <si>
    <t>PCI v3.2-, CAPEC-16, CWE-521, ISO27001-A.9.4.3, WASC-15, OWASP 2013-A6, OWASP 2017-A3</t>
  </si>
  <si>
    <t>WebDAV Directory Has Write Permissions</t>
  </si>
  <si>
    <t>PCI v3.2-, CWE-732, ISO27001-A.9.4.1, WASC-17, OWASP 2017-A6</t>
  </si>
  <si>
    <t>XML External Entity Injection</t>
  </si>
  <si>
    <t>Active Mixed Content over HTTPS</t>
  </si>
  <si>
    <t>CWE-319, ISO27001-A.14.1.3, OWASP 2013-A6, OWASP 2017-A3</t>
  </si>
  <si>
    <t>Anonymous Ciphers Supported</t>
  </si>
  <si>
    <t>PCI v3.2-, CAPEC-117, CWE-311, ISO27001-A.14.1.3, WASC-4, OWASP 2013-A6, OWASP 2017-A3</t>
  </si>
  <si>
    <t>Apache Server-Info Detected</t>
  </si>
  <si>
    <t>CAPEC-347, CWE-16, ISO27001-A.18.1.3, WASC-14, OWASP 2013-A5, OWASP 2017-A6</t>
  </si>
  <si>
    <t>Apache Server-Status Detected</t>
  </si>
  <si>
    <t>Base Tag Hijacking</t>
  </si>
  <si>
    <t>PCI v3.2-, CAPEC-19, CWE-20, HIPAA-20, ISO27001-A.14.2.5, WASC-8, OWASP 2013-A3, OWASP 2017-A7</t>
  </si>
  <si>
    <t>BREACH Attack Detected</t>
  </si>
  <si>
    <t>CWE-310, OWASP 2013-A9, OWASP 2017-A9</t>
  </si>
  <si>
    <t>Critical Form Send to HTTP</t>
  </si>
  <si>
    <t>Critical Form Served over HTTP</t>
  </si>
  <si>
    <t>CVS Detected</t>
  </si>
  <si>
    <t>CAPEC-118, CWE-527, ISO27001-A.9.4.5, WASC-13, OWASP 2013-A5, OWASP 2017-A6</t>
  </si>
  <si>
    <t>Frame Injection</t>
  </si>
  <si>
    <t>PCI v3.2-, CWE-601, HIPAA-601, ISO27001-A.14.2.5, WASC-38, OWASP 2013-A1, OWASP 2017-A1</t>
  </si>
  <si>
    <t>GIT Detected</t>
  </si>
  <si>
    <t>HTTP Header Injection</t>
  </si>
  <si>
    <t>PCI v3.2-, CAPEC-105, CWE-93, HIPAA-93, ISO27001-A.14.2.5, WASC-24, OWASP 2013-A1, OWASP 2017-A1</t>
  </si>
  <si>
    <t>HTTP Strict Transport Security (HSTS) Errors and Warnings</t>
  </si>
  <si>
    <t>CWE-16, ISO27001-A.14.1.2, WASC-15, OWASP 2013-A5, OWASP 2017-A6</t>
  </si>
  <si>
    <t>HTTP Strict Transport Security (HSTS) Policy Not Enabled</t>
  </si>
  <si>
    <t>CAPEC-217, CWE-523, ISO27001-A.14.1.2, WASC-4, OWASP 2013-A6, OWASP 2017-A3</t>
  </si>
  <si>
    <t>Insecure HTTP Usage</t>
  </si>
  <si>
    <t>ISO27001-A.14.1.3, WASC-4, OWASP 2013-A5, OWASP 2017-A3</t>
  </si>
  <si>
    <t>Insecure Transportation Security Protocol Supported (SSLv3)</t>
  </si>
  <si>
    <t>Invalid SSL Certificate</t>
  </si>
  <si>
    <t>PCI v3.2-, CAPEC-459, CWE-295, ISO27001-A.14.1.3, WASC-4, OWASP 2013-A6, OWASP 2017-A3</t>
  </si>
  <si>
    <t>Microsoft Access Database File Detected</t>
  </si>
  <si>
    <t>PCI v3.2-, CWE-284, ISO27001-A.18.1.3, WASC-2, OWASP 2013-A7, OWASP 2017-A3</t>
  </si>
  <si>
    <t>Open Policy Crossdomain.xml Detected</t>
  </si>
  <si>
    <t>CWE-16, ISO27001-A.14.2.5, WASC-15, OWASP 2013-A5, OWASP 2017-A6</t>
  </si>
  <si>
    <t>Open Redirection</t>
  </si>
  <si>
    <t>CWE-601, ISO27001-A.14.2.5, WASC-38, OWASP 2013-A10</t>
  </si>
  <si>
    <t>Open Redirection (DOM based)</t>
  </si>
  <si>
    <t>Open Silverlight Client Access Policy</t>
  </si>
  <si>
    <t>Password Transmitted over Query String</t>
  </si>
  <si>
    <t>PCI v3.2-, CWE-598, ISO27001-A.14.2.5, WASC-13, OWASP 2013-A6, OWASP 2017-A3</t>
  </si>
  <si>
    <t>RSA Private Key Detected</t>
  </si>
  <si>
    <t>CAPEC-118, CWE-200, ISO27001-A.18.1.3, WASC-13, OWASP 2013-A6, OWASP 2017-A3</t>
  </si>
  <si>
    <t>Server-Side Request Forgery</t>
  </si>
  <si>
    <t>CWE-918, ISO27001-A.14.2.5, WASC-20, OWASP 2013-A1, OWASP 2017-A1</t>
  </si>
  <si>
    <t>Server-Side Request Forgery (Time Based)</t>
  </si>
  <si>
    <t>Source Code Disclosure (ASP.NET)</t>
  </si>
  <si>
    <t>CAPEC-118, CWE-540, HIPAA-540, ISO27001-A.18.1.3, WASC-13, OWASP 2013-A5, OWASP 2017-A3</t>
  </si>
  <si>
    <t>Source Code Disclosure (ColdFusion)</t>
  </si>
  <si>
    <t>Source Code Disclosure (Generic)</t>
  </si>
  <si>
    <t>CAPEC-118, CWE-540, HIPAA-540, ISO27001-A.9.4.5, WASC-13, OWASP 2013-A5, OWASP 2017-A3</t>
  </si>
  <si>
    <t>Source Code Disclosure (Java Servlet)</t>
  </si>
  <si>
    <t>Source Code Disclosure (Java)</t>
  </si>
  <si>
    <t>Source Code Disclosure (JSP)</t>
  </si>
  <si>
    <t>Source Code Disclosure (Perl)</t>
  </si>
  <si>
    <t>Source Code Disclosure (PHP)</t>
  </si>
  <si>
    <t>Source Code Disclosure (Python)</t>
  </si>
  <si>
    <t>Source Code Disclosure (Ruby)</t>
  </si>
  <si>
    <t>Source Code Disclosure (Tomcat)</t>
  </si>
  <si>
    <t>SQLite Database File Found</t>
  </si>
  <si>
    <t>SSL/TLS Not Implemented</t>
  </si>
  <si>
    <t>PCI v3.2-, CAPEC-217, CWE-311, HIPAA-311, ISO27001-A.14.1.3, WASC-4, OWASP 2013-A6, OWASP 2017-A3</t>
  </si>
  <si>
    <t>Stack Trace Disclosure (ColdFusion)</t>
  </si>
  <si>
    <t>PCI v3.2-, CAPEC-214, CWE-248, HIPAA-248, ISO27001-A.18.1.3, WASC-14, OWASP 2013-A5, OWASP 2017-A6</t>
  </si>
  <si>
    <t>Stack Trace Disclosure (Django)</t>
  </si>
  <si>
    <t>Stack Trace Disclosure (Java)</t>
  </si>
  <si>
    <t>Stack Trace Disclosure (Laravel)</t>
  </si>
  <si>
    <t>Stack Trace Disclosure (Python)</t>
  </si>
  <si>
    <t>Stack Trace Disclosure (RoR)</t>
  </si>
  <si>
    <t>Stack Trace Disclosure (Ruby-Sinatra Framework)</t>
  </si>
  <si>
    <t>Sublime SFTP Config File Detected</t>
  </si>
  <si>
    <t>CWE-16, ISO27001-A.18.1.3, WASC-15, OWASP 2013-A5, OWASP 2017-A6</t>
  </si>
  <si>
    <t>Unicode Transformation (Best-Fit Mapping)</t>
  </si>
  <si>
    <t>CWE-20</t>
  </si>
  <si>
    <t>ViewState MAC Disabled</t>
  </si>
  <si>
    <t>CWE-16, HIPAA-16, ISO27001-A.14.2.5, WASC-15, OWASP 2017-A6</t>
  </si>
  <si>
    <t>Weak Ciphers Enabled</t>
  </si>
  <si>
    <t>PCI v3.2-, CAPEC-217, CWE-327, ISO27001-A.14.1.3, WASC-4, OWASP 2013-A6, OWASP 2017-A3</t>
  </si>
  <si>
    <t>WordPress Setup Configuration File</t>
  </si>
  <si>
    <t>PCI v3.2-, CAPEC-212, CWE-665, HIPAA-665, ISO27001-A.18.1.3, WASC-14, OWASP 2013-A5, OWASP 2017-A6</t>
  </si>
  <si>
    <t>.DS_Store File Found</t>
  </si>
  <si>
    <t>PCI v3.2-, CWE-284, ISO27001-A.18.1.3, WASC-2, OWASP 2013-A7, OWASP 2017-A5</t>
  </si>
  <si>
    <t>Apache Multiple Choices Enabled</t>
  </si>
  <si>
    <t>CWE-16, ISO27001-A.9.4.1, WASC-14, OWASP 2013-A5, OWASP 2017-A6</t>
  </si>
  <si>
    <t>Apache MultiViews Enabled</t>
  </si>
  <si>
    <t>Autocomplete is Enabled</t>
  </si>
  <si>
    <t>Backup File Disclosure</t>
  </si>
  <si>
    <t>Cookie Not Marked as HttpOnly</t>
  </si>
  <si>
    <t>CAPEC-107, CWE-16, ISO27001-A.14.2.5, WASC-15, OWASP 2013-A5, OWASP 2017-A6</t>
  </si>
  <si>
    <t>Cookie Not Marked as Secure</t>
  </si>
  <si>
    <t>Cookie Values Used in Anti-CSRF Token</t>
  </si>
  <si>
    <t>CWE-352, HIPAA-352, ISO27001-A.14.1.2, OWASP 2013-A5, OWASP 2017-A6</t>
  </si>
  <si>
    <t>PCI v3.2-, CAPEC-62, CWE-352, HIPAA-352, ISO27001-A.14.2.5, WASC-9, OWASP 2013-A8, OWASP 2017-A5</t>
  </si>
  <si>
    <t>Cross-site Request Forgery in Login Form</t>
  </si>
  <si>
    <t>Database Error Message Disclosure</t>
  </si>
  <si>
    <t>PCI v3.2-, CAPEC-118, CWE-210, HIPAA-210, ISO27001-A.18.1.3, WASC-13, OWASP 2013-A5, OWASP 2017-A6</t>
  </si>
  <si>
    <t>Database Name Disclosure (Microsoft SQL Server)</t>
  </si>
  <si>
    <t>PCI v3.2-, CAPEC-118, CWE-201, HIPAA-201, ISO27001-A.18.1.3, WASC-13, OWASP 2013-A5, OWASP 2017-A6</t>
  </si>
  <si>
    <t>Database Name Disclosure (MySQL)</t>
  </si>
  <si>
    <t>Django Debug Mode Enabled</t>
  </si>
  <si>
    <t>PCI v3.2-, CAPEC-214, CWE-16, ISO27001-A.18.1.3, WASC-14, OWASP 2013-A5, OWASP 2017-A6</t>
  </si>
  <si>
    <t>Exception Report Disclosure (Tomcat)</t>
  </si>
  <si>
    <t>Form Hijacking</t>
  </si>
  <si>
    <t>CWE-20, ISO27001-A.14.2.5, WASC-20, OWASP 2013-A1, OWASP 2017-A1</t>
  </si>
  <si>
    <t>Information Disclosure (Microsoft Office)</t>
  </si>
  <si>
    <t>PCI v3.2-, CAPEC-118, CWE-200, ISO27001-A.18.1.3, WASC-13</t>
  </si>
  <si>
    <t>Information Disclosure (phpinfo())</t>
  </si>
  <si>
    <t>CAPEC-346, CWE-213, ISO27001-A.18.1.3, WASC-13, OWASP 2013-A6, OWASP 2017-A3</t>
  </si>
  <si>
    <t>Insecure Frame (External)</t>
  </si>
  <si>
    <t>CWE-16, ISO27001-A.14.1.2, WASC-15, OWASP 2017-A6</t>
  </si>
  <si>
    <t>Insecure JSONP Endpoint</t>
  </si>
  <si>
    <t>CWE-20, ISO27001-A.14.2.5, WASC-15, OWASP 2013-A5, OWASP 2017-A1</t>
  </si>
  <si>
    <t>Insecure Reflected Content</t>
  </si>
  <si>
    <t>CWE-16, ISO27001-A.14.2.5, WASC-15, OWASP 2013-A5, OWASP 2017-A1</t>
  </si>
  <si>
    <t>Insecure Transportation Security Protocol Supported (TLS 1.0)</t>
  </si>
  <si>
    <t>Internal IP Address Disclosure</t>
  </si>
  <si>
    <t>CWE-200, ISO27001-A.18.1.4, OWASP 2013-A6, OWASP 2017-A3</t>
  </si>
  <si>
    <t>Internal Server Error</t>
  </si>
  <si>
    <t>CWE-550, ISO27001-A.14.1.2, WASC-13</t>
  </si>
  <si>
    <t>Laravel Debug Mode Enabled</t>
  </si>
  <si>
    <t>PCI v3.2-, CAPEC-214, CWE-16, ISO27001-A.14.1.2, WASC-14, OWASP 2013-A5, OWASP 2017-A6</t>
  </si>
  <si>
    <t>Laravel Environment Configuration File Detected</t>
  </si>
  <si>
    <t>CWE-16, ISO27001-A.9.4.1, WASC-15, OWASP 2013-A5, OWASP 2017-A6</t>
  </si>
  <si>
    <t>Microsoft IIS Log File Detected</t>
  </si>
  <si>
    <t>PCI v3.2-, CAPEC-87, CWE-425, HIPAA-425, ISO27001-A.18.1.3, WASC-34, OWASP 2013-A7, OWASP 2017-A5</t>
  </si>
  <si>
    <t>Microsoft Outlook Personal Folders File (.pst) Found</t>
  </si>
  <si>
    <t>Misconfigured Access-Control-Allow-Origin Header</t>
  </si>
  <si>
    <t>Misconfigured Frame</t>
  </si>
  <si>
    <t>Misconfigured X-Frame-Options Header</t>
  </si>
  <si>
    <t>CAPEC-103, CWE-693, ISO27001-A.14.2.5, OWASP 2013-A5, OWASP 2017-A6</t>
  </si>
  <si>
    <t>Missing Content-Type Header</t>
  </si>
  <si>
    <t>Missing X-Frame-Options Header</t>
  </si>
  <si>
    <t>Multiple Declarations in X-Frame-Options Header</t>
  </si>
  <si>
    <t>Open Redirection in POST method</t>
  </si>
  <si>
    <t>CWE-601, ISO27001-A.14.2.5, WASC-38, OWASP 2013-A10, OWASP 2017-A5</t>
  </si>
  <si>
    <t>Passive Mixed Content over HTTPS</t>
  </si>
  <si>
    <t>Passive Web Backdoor Detected</t>
  </si>
  <si>
    <t>PCI v3.2-, CWE-507, HIPAA-507, ISO27001-A.12.2.1, OWASP 2017-A10</t>
  </si>
  <si>
    <t>Phishing by Navigating Browser Tabs</t>
  </si>
  <si>
    <t>Programming Error Message</t>
  </si>
  <si>
    <t>Programming Error Message (Ruby)</t>
  </si>
  <si>
    <t>Reflected File Download</t>
  </si>
  <si>
    <t>PCI v3.2-, CAPEC-375, CWE-840, ISO27001-A.14.2.5, WASC-42, OWASP 2013-A1, OWASP 2017-A1</t>
  </si>
  <si>
    <t>RoR Database Configuration File Detected</t>
  </si>
  <si>
    <t>RoR Development Mode Enabled</t>
  </si>
  <si>
    <t>PCI v3.2-, CAPEC-214, CWE-16, ISO27001-A.14.1.1, WASC-14, OWASP 2013-A5, OWASP 2017-A6</t>
  </si>
  <si>
    <t>Social Security Number Disclosure</t>
  </si>
  <si>
    <t>PCI v3.2-, CAPEC-118, CWE-213, ISO27001-A.18.1.3, WASC-13, OWASP 2013-A6, OWASP 2017-A3</t>
  </si>
  <si>
    <t>Stack Trace Disclosure (Apache MyFaces)</t>
  </si>
  <si>
    <t>PCI v3.2-, CAPEC-214, CWE-248, HIPAA-248, ISO27001-A.9.2.3, WASC-14, OWASP 2013-A5, OWASP 2017-A6</t>
  </si>
  <si>
    <t>Stack Trace Disclosure (ASP.NET)</t>
  </si>
  <si>
    <t>Stack Trace Disclosure (CakePHP Framework)</t>
  </si>
  <si>
    <t>Stack Trace Disclosure (CherryPy)</t>
  </si>
  <si>
    <t>Stack Trace Disclosure (Grails)</t>
  </si>
  <si>
    <t>Struts2 Development Mode Enabled</t>
  </si>
  <si>
    <t>Subresource Integrity (SRI) Hash Invalid</t>
  </si>
  <si>
    <t>CWE-16, ISO27001-A.14.2.5, WASC-15</t>
  </si>
  <si>
    <t>TRACE/TRACK Method Detected</t>
  </si>
  <si>
    <t>CAPEC-107, CWE-16, ISO27001-A.14.1.2, WASC-14, OWASP 2013-A5, OWASP 2017-A6</t>
  </si>
  <si>
    <t>Unexpected Redirect Response Body (Two Responses)</t>
  </si>
  <si>
    <t>CWE-698, ISO27001-A.14.2.5, WASC-25</t>
  </si>
  <si>
    <t>User Controllable Cookie</t>
  </si>
  <si>
    <t>CWE-20, ISO27001-A.14.2.5, WASC-20</t>
  </si>
  <si>
    <t>Username Disclosure (Microsoft SQL Server)</t>
  </si>
  <si>
    <t>PCI v3.2-, CAPEC-118, CWE-201, HIPAA-201, ISO27001-A.18.1.4, WASC-13, OWASP 2013-A5, OWASP 2017-A3</t>
  </si>
  <si>
    <t>Username Disclosure (MySQL)</t>
  </si>
  <si>
    <t>Version Disclosure (Apache Coyote)</t>
  </si>
  <si>
    <t>CAPEC-170, CWE-205, HIPAA-205, ISO27001-A.18.1.3, WASC-45, OWASP 2013-A5, OWASP 2017-A6</t>
  </si>
  <si>
    <t>Version Disclosure (Apache Module)</t>
  </si>
  <si>
    <t>Version Disclosure (Apache Traffic Server)</t>
  </si>
  <si>
    <t>Version Disclosure (Apache)</t>
  </si>
  <si>
    <t>Version Disclosure (ASP.NET MVC)</t>
  </si>
  <si>
    <t>Version Disclosure (ASP.NET)</t>
  </si>
  <si>
    <t>Version Disclosure (CakePHP Framework)</t>
  </si>
  <si>
    <t>Version Disclosure (Cherokee)</t>
  </si>
  <si>
    <t>Version Disclosure (CherryPy)</t>
  </si>
  <si>
    <t>Version Disclosure (Django)</t>
  </si>
  <si>
    <t>Version Disclosure (Frontpage)</t>
  </si>
  <si>
    <t>Version Disclosure (GlassFish)</t>
  </si>
  <si>
    <t>Version Disclosure (Grafana)</t>
  </si>
  <si>
    <t>Version Disclosure (Hiawatha)</t>
  </si>
  <si>
    <t>Version Disclosure (Java Servlet)</t>
  </si>
  <si>
    <t>Version Disclosure (Java)</t>
  </si>
  <si>
    <t>Version Disclosure (JBoss)</t>
  </si>
  <si>
    <t>Version Disclosure (Jenkins)</t>
  </si>
  <si>
    <t>Version Disclosure (Jolokia)</t>
  </si>
  <si>
    <t>Version Disclosure (Lighttpd)</t>
  </si>
  <si>
    <t>Version Disclosure (mod_ssl)</t>
  </si>
  <si>
    <t>Version Disclosure (Mongrel Web Server)</t>
  </si>
  <si>
    <t>Version Disclosure (Nginx)</t>
  </si>
  <si>
    <t>Version Disclosure (NuSOAP)</t>
  </si>
  <si>
    <t>Version Disclosure (OpenSSL)</t>
  </si>
  <si>
    <t>Version Disclosure (Oracle)</t>
  </si>
  <si>
    <t>Version Disclosure (Perl)</t>
  </si>
  <si>
    <t>Version Disclosure (PHP)</t>
  </si>
  <si>
    <t>Version Disclosure (Python)</t>
  </si>
  <si>
    <t>Version Disclosure (RoR)</t>
  </si>
  <si>
    <t>Version Disclosure (Ruby)</t>
  </si>
  <si>
    <t>Version Disclosure (RubyGems)</t>
  </si>
  <si>
    <t>Version Disclosure (SharePoint)</t>
  </si>
  <si>
    <t>Version Disclosure (Tomcat)</t>
  </si>
  <si>
    <t>Version Disclosure (Undertow Web Server)</t>
  </si>
  <si>
    <t>Version Disclosure (WebLogic)</t>
  </si>
  <si>
    <t>Version Disclosure (WEBrick)</t>
  </si>
  <si>
    <t>ViewState is not Encrypted</t>
  </si>
  <si>
    <t>Windows Short Filename</t>
  </si>
  <si>
    <t>PCI v3.2-, CAPEC-87, CWE-538, HIPAA-538, ISO27001-A.8.2.3, WASC-34, OWASP 2013-A7, OWASP 2017-A6</t>
  </si>
  <si>
    <t>Windows Username Disclosure</t>
  </si>
  <si>
    <t>PCI v3.2-, CAPEC-118, CWE-200, ISO27001-A.18.1.3, WASC-13, OWASP 2013-A6, OWASP 2017-A3</t>
  </si>
  <si>
    <t>WP Engine Configuration File Detected</t>
  </si>
  <si>
    <t>.htaccess File Detected</t>
  </si>
  <si>
    <t>CWE-16, OWASP 2013-A5, OWASP 2017-A6</t>
  </si>
  <si>
    <t>aah Go Server Identified</t>
  </si>
  <si>
    <t>CWE-200, ISO27001-A.18.1.3, WASC-13, OWASP PC-C7</t>
  </si>
  <si>
    <t>AbanteCart Detected</t>
  </si>
  <si>
    <t>Adminer Detected</t>
  </si>
  <si>
    <t>CWE-200, ISO27001-A.18.1.3, WASC-13, OWASP PC-C6</t>
  </si>
  <si>
    <t>Administration Page Detected</t>
  </si>
  <si>
    <t>PCI v3.2-, CAPEC-87, CWE-425, HIPAA-425, ISO27001-A.9.4.1, WASC-34, OWASP PC-C6, OWASP 2013-A7, OWASP 2017-A5</t>
  </si>
  <si>
    <t>Ampache Detected</t>
  </si>
  <si>
    <t>An Unsafe Content Security Policy (CSP) Directive in Use</t>
  </si>
  <si>
    <t>Apache Web Server Identified</t>
  </si>
  <si>
    <t>Apple’s App-Site Association (AASA) Detected</t>
  </si>
  <si>
    <t>ISO27001-A.18.1.3, OWASP PC-C7</t>
  </si>
  <si>
    <t>ASP.NET Debugging Enabled</t>
  </si>
  <si>
    <t>CWE-16, ISO27001-A.9.4.1, WASC-14, OWASP PC-C7, OWASP 2013-A5, OWASP 2017-A6</t>
  </si>
  <si>
    <t>ASP.NET Identified</t>
  </si>
  <si>
    <t>CWE-200, ISO27001-A.8.1.1, WASC-13, OWASP PC-C7</t>
  </si>
  <si>
    <t>ATutor Detected</t>
  </si>
  <si>
    <t>Authorization Required</t>
  </si>
  <si>
    <t>ISO27001-A.9.4.1</t>
  </si>
  <si>
    <t>Autocomplete Enabled (Password Field)</t>
  </si>
  <si>
    <t>AWStats Detected</t>
  </si>
  <si>
    <t>CAPEC-224, CWE-200, ISO27001-A.18.1.3, WASC-45, OWASP PC-C6</t>
  </si>
  <si>
    <t>b2evolution Detected</t>
  </si>
  <si>
    <t>Basic Authorization Required</t>
  </si>
  <si>
    <t>Bomgar Remote Support Software Detected</t>
  </si>
  <si>
    <t>Caddy Web Server Identified</t>
  </si>
  <si>
    <t>CakePHP Framework Identified</t>
  </si>
  <si>
    <t>CDN Detected (Airee)</t>
  </si>
  <si>
    <t>CAPEC-224, CWE-200, ISO27001-A.18.1.3, WASC-45</t>
  </si>
  <si>
    <t>CDN Detected (Akamai)</t>
  </si>
  <si>
    <t>CDN Detected (Arvan Cloud)</t>
  </si>
  <si>
    <t>CDN Detected (Azure CDN)</t>
  </si>
  <si>
    <t>CDN Detected (CDN77)</t>
  </si>
  <si>
    <t>CDN Detected (Fastly)</t>
  </si>
  <si>
    <t>CDN Detected (Fireblade)</t>
  </si>
  <si>
    <t>CDN Detected (Google Cloud CDN)</t>
  </si>
  <si>
    <t>CDN Detected (Incapsula)</t>
  </si>
  <si>
    <t>CDN Detected (Instart)</t>
  </si>
  <si>
    <t>CDN Detected (KeyCDN)</t>
  </si>
  <si>
    <t>CDN Detected (MaxCDN)</t>
  </si>
  <si>
    <t>CDN Detected (Netlify)</t>
  </si>
  <si>
    <t>CDN Detected (PowerCDN)</t>
  </si>
  <si>
    <t>CDN Detected (Qrator)</t>
  </si>
  <si>
    <t>CDN Detected (Sucuri)</t>
  </si>
  <si>
    <t>CDN Detected (West263)</t>
  </si>
  <si>
    <t>Chamilo Detected</t>
  </si>
  <si>
    <t>Claroline Detected</t>
  </si>
  <si>
    <t>ClipBucket Detected</t>
  </si>
  <si>
    <t>Collabtive Detected</t>
  </si>
  <si>
    <t>Concrete5 Detected</t>
  </si>
  <si>
    <t>Configuration File Detected</t>
  </si>
  <si>
    <t>contao Detected</t>
  </si>
  <si>
    <t>Content Security Policy (CSP) Contains Out of Scope report-uri Domain</t>
  </si>
  <si>
    <t>ISO27001-A.14.2.5, OWASP 2013-A6, OWASP 2017-A3</t>
  </si>
  <si>
    <t>Content Security Policy (CSP) Keywords Not Used Within Single Quotes</t>
  </si>
  <si>
    <t>Content Security Policy (CSP) Nonce Value Not Used Within Single Quotes</t>
  </si>
  <si>
    <t>Content Security Policy (CSP) Nonce Without Matching Script Block</t>
  </si>
  <si>
    <t>Content Security Policy (CSP) report-uri Uses HTTP</t>
  </si>
  <si>
    <t>Content-Security-Policy-Report-Only Cannot Be Declared Between META Tags</t>
  </si>
  <si>
    <t>Content-Security-Policy-Report-Only Cannot Be Declared Without report-uri Directive</t>
  </si>
  <si>
    <t>Coppermine Detected</t>
  </si>
  <si>
    <t>Credit Card Disclosure</t>
  </si>
  <si>
    <t>PCI v3.2-, CAPEC-118, CWE-213, ISO27001-A.18.1.4, WASC-13, OWASP PC-C7, OWASP 2013-A6, OWASP 2017-A3</t>
  </si>
  <si>
    <t>Crossdomain.xml Detected</t>
  </si>
  <si>
    <t>ISO27001-A.12.5.1, OWASP PC-C6</t>
  </si>
  <si>
    <t>Cross-site Referrer Leakage through Permissive Referrer-Policy</t>
  </si>
  <si>
    <t>CWE-200, ISO27001-A.14.2.5, OWASP PC-C9, OWASP 2013-A6, OWASP 2017-A6</t>
  </si>
  <si>
    <t>Cross-site Referrer Leakage through Referrer-Policy</t>
  </si>
  <si>
    <t>CubeCart Detected</t>
  </si>
  <si>
    <t>data: Used in a Content Security Policy (CSP) Directive</t>
  </si>
  <si>
    <t>ISO27001-A.14.2.5</t>
  </si>
  <si>
    <t>Database Connection String Detected</t>
  </si>
  <si>
    <t>CWE-16, HIPAA-16, ISO27001-A.18.1.3, WASC-15, OWASP PC-C7, OWASP 2013-A5, OWASP 2017-A3</t>
  </si>
  <si>
    <t>Database Detected (Microsoft Access)</t>
  </si>
  <si>
    <t>CWE-200, ISO27001-A.18.1.3, WASC-13</t>
  </si>
  <si>
    <t>Database Detected (Microsoft SQL Server)</t>
  </si>
  <si>
    <t>CWE-200, ISO27001-A.8.1.1, WASC-13</t>
  </si>
  <si>
    <t>Database Detected (MySQL)</t>
  </si>
  <si>
    <t>Database Detected (Oracle)</t>
  </si>
  <si>
    <t>Database Detected (PostgreSQL)</t>
  </si>
  <si>
    <t>DbNinja Detected</t>
  </si>
  <si>
    <t>Default Page Detected (Apache)</t>
  </si>
  <si>
    <t>Default Page Detected (CakePHP Framework)</t>
  </si>
  <si>
    <t>Default Page Detected (IIS 10.0)</t>
  </si>
  <si>
    <t>Default Page Detected (IIS 6)</t>
  </si>
  <si>
    <t>Default Page Detected (IIS 7)</t>
  </si>
  <si>
    <t>Default Page Detected (IIS 7.5)</t>
  </si>
  <si>
    <t>Default Page Detected (IIS 7.X)</t>
  </si>
  <si>
    <t>Default Page Detected (IIS 8)</t>
  </si>
  <si>
    <t>Default Page Detected (IIS 8.5)</t>
  </si>
  <si>
    <t>Default Page Detected (Tomcat)</t>
  </si>
  <si>
    <t>default-src Used in Content Security Policy (CSP)</t>
  </si>
  <si>
    <t>ISO27001-A.14.2.5, OWASP PC-C9</t>
  </si>
  <si>
    <t>Denial of Service (MySQL)</t>
  </si>
  <si>
    <t>CWE-400, ISO27001-A.14.1.2, WASC-10, OWASP PC-C9</t>
  </si>
  <si>
    <t>Deprecated Header Instruction Used to Implement Content Security Policy (CSP)</t>
  </si>
  <si>
    <t>CWE-16, ISO27001-A.14.2.5, WASC-15, OWASP PC-C9</t>
  </si>
  <si>
    <t>Digest Authorization Required</t>
  </si>
  <si>
    <t>Directory Listing (Apache)</t>
  </si>
  <si>
    <t>CAPEC-127, CWE-548, ISO27001-A.9.4.1, WASC-16, OWASP PC-C6, OWASP 2013-A5, OWASP 2017-A6</t>
  </si>
  <si>
    <t>Directory Listing (ASP.NET Server)</t>
  </si>
  <si>
    <t>Directory Listing (IIS)</t>
  </si>
  <si>
    <t>Directory Listing (Lighttpd)</t>
  </si>
  <si>
    <t>Directory Listing (LiteSpeed)</t>
  </si>
  <si>
    <t>Directory Listing (Nginx)</t>
  </si>
  <si>
    <t>Directory Listing (Tomcat)</t>
  </si>
  <si>
    <t>Directory Listing (WebDAV)</t>
  </si>
  <si>
    <t>Disabled X-XSS-Protection Header</t>
  </si>
  <si>
    <t>CWE-693, ISO27001-A.14.1.2, WASC-15, OWASP PC-C9</t>
  </si>
  <si>
    <t>DokuWiki Detected</t>
  </si>
  <si>
    <t>Dolibarr Detected</t>
  </si>
  <si>
    <t>Dolphin Detected</t>
  </si>
  <si>
    <t>DotClear Detected</t>
  </si>
  <si>
    <t>Drupal Detected</t>
  </si>
  <si>
    <t>e107 Detected</t>
  </si>
  <si>
    <t>Elgg Detected</t>
  </si>
  <si>
    <t>Email Address Disclosure</t>
  </si>
  <si>
    <t>CAPEC-118, CWE-200, ISO27001-A.9.4.1, WASC-13, OWASP PC-C7</t>
  </si>
  <si>
    <t>EspoCRM Detected</t>
  </si>
  <si>
    <t>Expect-CT Header via HTTP</t>
  </si>
  <si>
    <t>CWE-16, ISO27001-A.14.1.2, WASC-15, OWASP PC-C10</t>
  </si>
  <si>
    <t>Expect-CT in Report Only Mode</t>
  </si>
  <si>
    <t>ISO27001-A.14.1.2, OWASP PC-C9</t>
  </si>
  <si>
    <t>Expect-CT Security Header Errors and Warnings</t>
  </si>
  <si>
    <t>ExpressJS Identified</t>
  </si>
  <si>
    <t>Family Connections Detected</t>
  </si>
  <si>
    <t>File Upload Functionality Detected</t>
  </si>
  <si>
    <t>ISO27001-A.8.1.1, OWASP PC-C4</t>
  </si>
  <si>
    <t>FluxBB Detected</t>
  </si>
  <si>
    <t>Forbidden Resource</t>
  </si>
  <si>
    <t>ISO27001-A.8.1.1, OWASP PC-C8</t>
  </si>
  <si>
    <t>Form Tools Detected</t>
  </si>
  <si>
    <t>Front Accounting Detected</t>
  </si>
  <si>
    <t>Generic Email Address Disclosure</t>
  </si>
  <si>
    <t>CAPEC-118, CWE-200, ISO27001-A.18.1.4, WASC-13, OWASP PC-C7</t>
  </si>
  <si>
    <t>GibbonEdu Detected</t>
  </si>
  <si>
    <t>Hesk Detected</t>
  </si>
  <si>
    <t>HTTP Strict Transport Security (HSTS) Max-Age Value Too Low</t>
  </si>
  <si>
    <t>CWE-16, ISO27001-A.14.1.2, WASC-15, OWASP PC-C1</t>
  </si>
  <si>
    <t>HTTP Strict Transport Security (HSTS) via HTTP</t>
  </si>
  <si>
    <t>CWE-16, ISO27001-A.14.1.2, WASC-15, OWASP PC-C10, OWASP 2017-A6</t>
  </si>
  <si>
    <t>Incorrect Content Security Policy (CSP) Implementation</t>
  </si>
  <si>
    <t>Insecure Protocol Detected in Content Security Policy (CSP)</t>
  </si>
  <si>
    <t>CWE-319, ISO27001-A.14.2.5</t>
  </si>
  <si>
    <t>Installation File Detected</t>
  </si>
  <si>
    <t>Intermediate Certificate is Signed Using a Weak Signature Algorithm</t>
  </si>
  <si>
    <t>CAPEC-459, ISO27001-A.10, WASC-4, OWASP 2013-A6, OWASP 2017-A3</t>
  </si>
  <si>
    <t>Internal Path Disclosure (*nix)</t>
  </si>
  <si>
    <t>CAPEC-118, CWE-200, HIPAA-200, ISO27001-A.9.4.1, WASC-13, OWASP PC-C7, OWASP 2017-A6</t>
  </si>
  <si>
    <t>Internal Path Disclosure (Windows)</t>
  </si>
  <si>
    <t>CAPEC-118, CWE-200, HIPAA-200, ISO27001-A.8.1.1, WASC-13, OWASP PC-C7</t>
  </si>
  <si>
    <t>Invalid Content Security Policy (CSP) Directive Identified in meta Elements</t>
  </si>
  <si>
    <t>JBoss Application Server Identified</t>
  </si>
  <si>
    <t>Joomla Detected</t>
  </si>
  <si>
    <t>Kestrel Detected</t>
  </si>
  <si>
    <t>Liferay Portal Detected</t>
  </si>
  <si>
    <t>LimeSurvey Detected</t>
  </si>
  <si>
    <t>Log File Detected</t>
  </si>
  <si>
    <t>PCI v3.2-, CAPEC-87, CWE-425, HIPAA-425, ISO27001-A.18.1.3, WASC-34, OWASP PC-C6, OWASP 2013-A7, OWASP 2017-A5</t>
  </si>
  <si>
    <t>Login Page Identified</t>
  </si>
  <si>
    <t>OWASP PC-C6</t>
  </si>
  <si>
    <t>MediaWiki Detected</t>
  </si>
  <si>
    <t>Mibew Messenger Detected</t>
  </si>
  <si>
    <t>Mint Detected</t>
  </si>
  <si>
    <t>CAPEC-224, CWE-200, ISO27001-A.18.1.3, WASC-45, OWASP PC-C7</t>
  </si>
  <si>
    <t>Missing object-src in CSP Declaration</t>
  </si>
  <si>
    <t>MODX Detected</t>
  </si>
  <si>
    <t>Moodle Detected</t>
  </si>
  <si>
    <t>Movable Type Detected</t>
  </si>
  <si>
    <t>Multiple Content Security Policy (CSP) Implementation Detected</t>
  </si>
  <si>
    <t>MyBB Detected</t>
  </si>
  <si>
    <t>Nginx Web Server Identified</t>
  </si>
  <si>
    <t>No Script Block Detected with the Hash Value Declared in Content Security Policy (CSP)</t>
  </si>
  <si>
    <t>ISO27001-A.14.2.5, OWASP 2013-A5, OWASP 2017-A6</t>
  </si>
  <si>
    <t>Nonce Usage Detected in Content Security Policy (CSP) Directive</t>
  </si>
  <si>
    <t>NTLM Authorization Required</t>
  </si>
  <si>
    <t>ISO27001-A.9.4.1, OWASP PC-C6</t>
  </si>
  <si>
    <t>Omeka Detected</t>
  </si>
  <si>
    <t>OpenCart Detected</t>
  </si>
  <si>
    <t>OpenSearch.xml Detected</t>
  </si>
  <si>
    <t>CWE-200, ISO27001-A.18.1.3, OWASP PC-C7</t>
  </si>
  <si>
    <t>OPTIONS Method Enabled</t>
  </si>
  <si>
    <t>osClass Detected</t>
  </si>
  <si>
    <t>osCommerce Detected</t>
  </si>
  <si>
    <t>osTicket Detected</t>
  </si>
  <si>
    <t>Out-of-date Version (AbanteCart)</t>
  </si>
  <si>
    <t>PCI v3.2-, CAPEC-310, CWE-829, HIPAA-829, ISO27001-A.14.1.2, OWASP PC-C1, OWASP 2013-A9, OWASP 2017-A9</t>
  </si>
  <si>
    <t>Out-of-date Version (Ampache)</t>
  </si>
  <si>
    <t>Out-of-date Version (AngularJS)</t>
  </si>
  <si>
    <t>Out-of-date Version (Apache Coyote)</t>
  </si>
  <si>
    <t>Out-of-date Version (Apache Traffic Server)</t>
  </si>
  <si>
    <t>Out-of-date Version (Apache)</t>
  </si>
  <si>
    <t>Out-of-date Version (ASP.NET SignalR)</t>
  </si>
  <si>
    <t>Out-of-date Version (ATutor)</t>
  </si>
  <si>
    <t>Out-of-date Version (axios)</t>
  </si>
  <si>
    <t>Out-of-date Version (b2evolution)</t>
  </si>
  <si>
    <t>Out-of-date Version (Backbone.js)</t>
  </si>
  <si>
    <t>Out-of-date Version (bluebird)</t>
  </si>
  <si>
    <t>Out-of-date Version (Bootbox.js)</t>
  </si>
  <si>
    <t>Out-of-date Version (Bootstrap 3 Date/Time Picker)</t>
  </si>
  <si>
    <t>Out-of-date Version (Bootstrap Toggle)</t>
  </si>
  <si>
    <t>Out-of-date Version (Bootstrap)</t>
  </si>
  <si>
    <t>Out-of-date Version (CakePHP Framework)</t>
  </si>
  <si>
    <t>Out-of-date Version (Chamilo)</t>
  </si>
  <si>
    <t>Out-of-date Version (Chart.js)</t>
  </si>
  <si>
    <t>Out-of-date Version (Cherokee)</t>
  </si>
  <si>
    <t>PCI v3.2-, CAPEC-310, HIPAA-, ISO27001-A.14.1.2, OWASP PC-C1, OWASP 2013-A9, OWASP 2017-A9</t>
  </si>
  <si>
    <t>Out-of-date Version (CherryPy)</t>
  </si>
  <si>
    <t>Out-of-date Version (CKEditor)</t>
  </si>
  <si>
    <t>Out-of-date Version (Claroline)</t>
  </si>
  <si>
    <t>Out-of-date Version (ClipBucket)</t>
  </si>
  <si>
    <t>Out-of-date Version (Collabtive)</t>
  </si>
  <si>
    <t>Out-of-date Version (Concerte5)</t>
  </si>
  <si>
    <t>Out-of-date Version (contao)</t>
  </si>
  <si>
    <t>Out-of-date Version (Coppermine)</t>
  </si>
  <si>
    <t>Out-of-date Version (CubeCart)</t>
  </si>
  <si>
    <t>Out-of-date Version (D3.js)</t>
  </si>
  <si>
    <t>Out-of-date Version (DataTables)</t>
  </si>
  <si>
    <t>Out-of-date Version (Django)</t>
  </si>
  <si>
    <t>Out-of-date Version (DokuWiki)</t>
  </si>
  <si>
    <t>Out-of-date Version (Dolibarr)</t>
  </si>
  <si>
    <t>Out-of-date Version (Dolphin)</t>
  </si>
  <si>
    <t>Out-of-date Version (DOMPurify)</t>
  </si>
  <si>
    <t>Out-of-date Version (DotClear)</t>
  </si>
  <si>
    <t>Out-of-date Version (Drupal)</t>
  </si>
  <si>
    <t>Out-of-date Version (DWR)</t>
  </si>
  <si>
    <t>Out-of-date Version (e107)</t>
  </si>
  <si>
    <t>Out-of-date Version (easyXDM)</t>
  </si>
  <si>
    <t>Out-of-date Version (ef.js)</t>
  </si>
  <si>
    <t>Out-of-date Version (Elgg)</t>
  </si>
  <si>
    <t>Out-of-date Version (Ember.js)</t>
  </si>
  <si>
    <t>Out-of-date Version (EspoCRM)</t>
  </si>
  <si>
    <t>Out-of-date Version (Ext JS)</t>
  </si>
  <si>
    <t>Out-of-date Version (Fabric.js)</t>
  </si>
  <si>
    <t>Out-of-date Version (Family Connections)</t>
  </si>
  <si>
    <t>Out-of-date Version (FancyBox)</t>
  </si>
  <si>
    <t>Out-of-date Version (Fingerprintjs2)</t>
  </si>
  <si>
    <t>Out-of-date Version (Flickity)</t>
  </si>
  <si>
    <t>Out-of-date Version (FluxBB)</t>
  </si>
  <si>
    <t>Out-of-date Version (FooTable)</t>
  </si>
  <si>
    <t>Out-of-date Version (Form Tools)</t>
  </si>
  <si>
    <t>Out-of-date Version (Foundation)</t>
  </si>
  <si>
    <t>Out-of-date Version (Front Accounting)</t>
  </si>
  <si>
    <t>Out-of-date Version (Fuel UX)</t>
  </si>
  <si>
    <t>Out-of-date Version (GibbonEdu)</t>
  </si>
  <si>
    <t>Out-of-date Version (GlassFish)</t>
  </si>
  <si>
    <t>Out-of-date Version (Google Charts)</t>
  </si>
  <si>
    <t>Out-of-date Version (Grafana)</t>
  </si>
  <si>
    <t>Out-of-date Version (GSAP)</t>
  </si>
  <si>
    <t>Out-of-date Version (Hammer.JS)</t>
  </si>
  <si>
    <t>Out-of-date Version (Handlebars.js)</t>
  </si>
  <si>
    <t>Out-of-date Version (Hesk)</t>
  </si>
  <si>
    <t>Out-of-date Version (Hiawatha)</t>
  </si>
  <si>
    <t>Out-of-date Version (Highcharts)</t>
  </si>
  <si>
    <t>Out-of-date Version (HTML5 Shiv)</t>
  </si>
  <si>
    <t>Out-of-date Version (IIS)</t>
  </si>
  <si>
    <t>Out-of-date Version (ImagePicker)</t>
  </si>
  <si>
    <t>Out-of-date Version (Inferno)</t>
  </si>
  <si>
    <t>Out-of-date Version (Intro.js)</t>
  </si>
  <si>
    <t>Out-of-date Version (Ion.RangeSlider)</t>
  </si>
  <si>
    <t>Out-of-date Version (Java)</t>
  </si>
  <si>
    <t>Out-of-date Version (JavaScript Cookie)</t>
  </si>
  <si>
    <t>Out-of-date Version (JBoss)</t>
  </si>
  <si>
    <t>Out-of-date Version (Jenkins)</t>
  </si>
  <si>
    <t>Out-of-date Version (Jolokia)</t>
  </si>
  <si>
    <t>Out-of-date Version (Joomla)</t>
  </si>
  <si>
    <t>Out-of-date Version (jPlayer)</t>
  </si>
  <si>
    <t>Out-of-date Version (jQuery Mask)</t>
  </si>
  <si>
    <t>Out-of-date Version (jQuery Migrate)</t>
  </si>
  <si>
    <t>Out-of-date Version (jQuery Mobile)</t>
  </si>
  <si>
    <t>Out-of-date Version (jQuery UI Autocomplete)</t>
  </si>
  <si>
    <t>Out-of-date Version (jQuery UI Dialog)</t>
  </si>
  <si>
    <t>Out-of-date Version (jQuery UI Tooltip)</t>
  </si>
  <si>
    <t>Out-of-date Version (jQuery Validation)</t>
  </si>
  <si>
    <t>Out-of-date Version (jQuery)</t>
  </si>
  <si>
    <t>Out-of-date Version (jsTree)</t>
  </si>
  <si>
    <t>Out-of-date Version (Knockout Mapping)</t>
  </si>
  <si>
    <t>Out-of-date Version (Knockout)</t>
  </si>
  <si>
    <t>Out-of-date Version (Lazy.js)</t>
  </si>
  <si>
    <t>Out-of-date Version (Leaflet)</t>
  </si>
  <si>
    <t>Out-of-date Version (Liferay Portal)</t>
  </si>
  <si>
    <t>Out-of-date Version (Lightbox)</t>
  </si>
  <si>
    <t>Out-of-date Version (Lighttpd)</t>
  </si>
  <si>
    <t>Out-of-date Version (LimeSurvey)</t>
  </si>
  <si>
    <t>Out-of-date Version (List.js)</t>
  </si>
  <si>
    <t>Out-of-date Version (Lodash)</t>
  </si>
  <si>
    <t>Out-of-date Version (Marionette.js)</t>
  </si>
  <si>
    <t>Out-of-date Version (Math.js)</t>
  </si>
  <si>
    <t>Out-of-date Version (MathJax)</t>
  </si>
  <si>
    <t>Out-of-date Version (MediaWiki)</t>
  </si>
  <si>
    <t>Out-of-date Version (Mibew Messenger)</t>
  </si>
  <si>
    <t>Out-of-date Version (Mithril)</t>
  </si>
  <si>
    <t>Out-of-date Version (Modernizr)</t>
  </si>
  <si>
    <t>Out-of-date Version (MODX)</t>
  </si>
  <si>
    <t>Out-of-date Version (Moment.js)</t>
  </si>
  <si>
    <t>Out-of-date Version (Moodle)</t>
  </si>
  <si>
    <t>Out-of-date Version (Movable Type)</t>
  </si>
  <si>
    <t>Out-of-date Version (mustache.js)</t>
  </si>
  <si>
    <t>Out-of-date Version (MyBB)</t>
  </si>
  <si>
    <t>Out-of-date Version (Nginx)</t>
  </si>
  <si>
    <t>PCI v3.2-, CAPEC-310, CWE-829, HIPAA-829, ISO27001-A.14.1.2, WASC-13, OWASP PC-C1, OWASP 2013-A9, OWASP 2017-A9</t>
  </si>
  <si>
    <t>Out-of-date Version (NuSOAP)</t>
  </si>
  <si>
    <t>Out-of-date Version (Omeka)</t>
  </si>
  <si>
    <t>Out-of-date Version (OpenCart)</t>
  </si>
  <si>
    <t>Out-of-date Version (OpenSSL)</t>
  </si>
  <si>
    <t>Out-of-date Version (osClass)</t>
  </si>
  <si>
    <t>Out-of-date Version (osCommerce)</t>
  </si>
  <si>
    <t>Out-of-date Version (osTicket)</t>
  </si>
  <si>
    <t>Out-of-date Version (ownCloud)</t>
  </si>
  <si>
    <t>Out-of-date Version (pdf.js)</t>
  </si>
  <si>
    <t>Out-of-date Version (Perl)</t>
  </si>
  <si>
    <t>Out-of-date Version (pH7CMS)</t>
  </si>
  <si>
    <t>Out-of-date Version (Phaser)</t>
  </si>
  <si>
    <t>Out-of-date Version (Phorum)</t>
  </si>
  <si>
    <t>Out-of-date Version (Php Address Book)</t>
  </si>
  <si>
    <t>Out-of-date Version (PHP)</t>
  </si>
  <si>
    <t>Out-of-date Version (phpBB)</t>
  </si>
  <si>
    <t>Out-of-date Version (PhpFusion)</t>
  </si>
  <si>
    <t>Out-of-date Version (phpList)</t>
  </si>
  <si>
    <t>Out-of-date Version (PhpMyFAQ)</t>
  </si>
  <si>
    <t>Out-of-date Version (Piwigo)</t>
  </si>
  <si>
    <t>Out-of-date Version (Pixi.js)</t>
  </si>
  <si>
    <t>Out-of-date Version (Plupload)</t>
  </si>
  <si>
    <t>Out-of-date Version (PmWiki)</t>
  </si>
  <si>
    <t>Out-of-date Version (Podcast Generator)</t>
  </si>
  <si>
    <t>Out-of-date Version (Polymer)</t>
  </si>
  <si>
    <t>Out-of-date Version (PrestaShop)</t>
  </si>
  <si>
    <t>Out-of-date Version (prettyPhoto)</t>
  </si>
  <si>
    <t>Out-of-date Version (ProjectSend)</t>
  </si>
  <si>
    <t>Out-of-date Version (Prototype JS)</t>
  </si>
  <si>
    <t>Out-of-date Version (Python)</t>
  </si>
  <si>
    <t>Out-of-date Version (qdPM)</t>
  </si>
  <si>
    <t>Out-of-date Version (Question2Answer)</t>
  </si>
  <si>
    <t>Out-of-date Version (Ramda)</t>
  </si>
  <si>
    <t>Out-of-date Version (React)</t>
  </si>
  <si>
    <t>Out-of-date Version (RequireJS)</t>
  </si>
  <si>
    <t>Out-of-date Version (Respond.js)</t>
  </si>
  <si>
    <t>Out-of-date Version (Reveal.js)</t>
  </si>
  <si>
    <t>Out-of-date Version (Revive Adserver)</t>
  </si>
  <si>
    <t>Out-of-date Version (Rickshaw)</t>
  </si>
  <si>
    <t>Out-of-date Version (Riot.js)</t>
  </si>
  <si>
    <t>Out-of-date Version (RoR)</t>
  </si>
  <si>
    <t>Out-of-date Version (Roundcube)</t>
  </si>
  <si>
    <t>Out-of-date Version (Ruby)</t>
  </si>
  <si>
    <t>Out-of-date Version (RubyGems)</t>
  </si>
  <si>
    <t>Out-of-date Version (Rukovoditel)</t>
  </si>
  <si>
    <t>Out-of-date Version (ScrollReveal)</t>
  </si>
  <si>
    <t>Out-of-date Version (Select2)</t>
  </si>
  <si>
    <t>Out-of-date Version (Semantic UI)</t>
  </si>
  <si>
    <t>Out-of-date Version (SeoPanel)</t>
  </si>
  <si>
    <t>Out-of-date Version (Serendipity)</t>
  </si>
  <si>
    <t>Out-of-date Version (slick)</t>
  </si>
  <si>
    <t>Out-of-date Version (Snap.svg)</t>
  </si>
  <si>
    <t>Out-of-date Version (Sortable)</t>
  </si>
  <si>
    <t>Out-of-date Version (SweetAlert2)</t>
  </si>
  <si>
    <t>Out-of-date Version (TCExam)</t>
  </si>
  <si>
    <t>Out-of-date Version (Telerik Web UI)</t>
  </si>
  <si>
    <t>Out-of-date Version (Three.js)</t>
  </si>
  <si>
    <t>Out-of-date Version (Tomcat)</t>
  </si>
  <si>
    <t>Out-of-date Version (typeahead.js)</t>
  </si>
  <si>
    <t>Out-of-date Version (Underscore.js)</t>
  </si>
  <si>
    <t>Out-of-date Version (Undertow Web Server)</t>
  </si>
  <si>
    <t>Out-of-date Version (Vanilla Forums)</t>
  </si>
  <si>
    <t>Out-of-date Version (Video.js)</t>
  </si>
  <si>
    <t>Out-of-date Version (Vtiger)</t>
  </si>
  <si>
    <t>Out-of-date Version (Vue.js)</t>
  </si>
  <si>
    <t>Out-of-date Version (webERP)</t>
  </si>
  <si>
    <t>Out-of-date Version (WeBid)</t>
  </si>
  <si>
    <t>Out-of-date Version (WebLogic)</t>
  </si>
  <si>
    <t>Out-of-date Version (WordPress)</t>
  </si>
  <si>
    <t>Out-of-date Version (XOOPS)</t>
  </si>
  <si>
    <t>Out-of-date Version (XRegExp)</t>
  </si>
  <si>
    <t>Out-of-date Version (YetiForce CRM)</t>
  </si>
  <si>
    <t>Out-of-date Version (YOURLS)</t>
  </si>
  <si>
    <t>Out-of-date Version (YUI)</t>
  </si>
  <si>
    <t>Out-of-date Version (Zen Cart)</t>
  </si>
  <si>
    <t>Out-of-date Version (ZenPhoto)</t>
  </si>
  <si>
    <t>Out-of-date Version (Zepto.js)</t>
  </si>
  <si>
    <t>Out-of-date Version (Zikula)</t>
  </si>
  <si>
    <t>Out-of-date Version (Zurmo)</t>
  </si>
  <si>
    <t>ownCloud Detected</t>
  </si>
  <si>
    <t>pH7CMS Detected</t>
  </si>
  <si>
    <t>Phorum Detected</t>
  </si>
  <si>
    <t>Php Address Book Detected</t>
  </si>
  <si>
    <t>phpBB Detected</t>
  </si>
  <si>
    <t>PhpFusion Detected</t>
  </si>
  <si>
    <t>phpList Detected</t>
  </si>
  <si>
    <t>phpLiteAdmin Detected</t>
  </si>
  <si>
    <t>CWE-538, ISO27001-A.18.1.3, WASC-13, OWASP PC-C6</t>
  </si>
  <si>
    <t>phpMoAdmin Detected</t>
  </si>
  <si>
    <t>phpMyAdmin Detected</t>
  </si>
  <si>
    <t>PhpMyFAQ Detected</t>
  </si>
  <si>
    <t>Piwigo Detected</t>
  </si>
  <si>
    <t>Piwik Detected</t>
  </si>
  <si>
    <t>PmWiki Detected</t>
  </si>
  <si>
    <t>Podcast Generator Detected</t>
  </si>
  <si>
    <t>PrestaShop Detected</t>
  </si>
  <si>
    <t>ProjectSend Detected</t>
  </si>
  <si>
    <t>qdPM Detected</t>
  </si>
  <si>
    <t>Question2Answer Detected</t>
  </si>
  <si>
    <t>Readme/Help File Detected</t>
  </si>
  <si>
    <t>PCI v3.2-, CAPEC-87, CWE-425, HIPAA-425, ISO27001-A.18.1.3, WASC-34, OWASP PC-C7, OWASP 2013-A7, OWASP 2017-A5</t>
  </si>
  <si>
    <t>Referrer-Policy Needs Proper Fallback</t>
  </si>
  <si>
    <t>Reverse Proxy Detected (Apache Traffic Server)</t>
  </si>
  <si>
    <t>Reverse Proxy Detected (Citrix Netscaler)</t>
  </si>
  <si>
    <t>Reverse Proxy Detected (Envoy)</t>
  </si>
  <si>
    <t>Reverse Proxy Detected (F5 BIG-IP)</t>
  </si>
  <si>
    <t>Reverse Proxy Detected (HAProxy)</t>
  </si>
  <si>
    <t>Reverse Proxy Detected (Skipper)</t>
  </si>
  <si>
    <t>Revive Adserver Detected</t>
  </si>
  <si>
    <t>Robots.txt Detected</t>
  </si>
  <si>
    <t>Roundcube Detected</t>
  </si>
  <si>
    <t>Rukovoditel Detected</t>
  </si>
  <si>
    <t>Scheme URI Detected in Content Security Policy (CSP) Directive</t>
  </si>
  <si>
    <t>Security.txt Detected</t>
  </si>
  <si>
    <t>SeoPanel Detected</t>
  </si>
  <si>
    <t>Serendipity Detected</t>
  </si>
  <si>
    <t>Shell Script Detected</t>
  </si>
  <si>
    <t>CWE-200, ISO27001-A.8.1.1, WASC-13, OWASP PC-C6</t>
  </si>
  <si>
    <t>Silverlight Client Access Policy Detected</t>
  </si>
  <si>
    <t>ISO27001-None, OWASP PC-C6</t>
  </si>
  <si>
    <t>Sitemap Detected</t>
  </si>
  <si>
    <t>SQL File Detected</t>
  </si>
  <si>
    <t>Static Nonce Identified in Content Security Policy (CSP)</t>
  </si>
  <si>
    <t>swagger.json Detected</t>
  </si>
  <si>
    <t>ISO27001-A.8.1.1, OWASP PC-C7</t>
  </si>
  <si>
    <t>Tableau Server Detected</t>
  </si>
  <si>
    <t>TCExam Detected</t>
  </si>
  <si>
    <t>Test File Detected</t>
  </si>
  <si>
    <t>Travis CI Configuration File Detected</t>
  </si>
  <si>
    <t>TS Web Access Identified</t>
  </si>
  <si>
    <t>UNC Server and Share Disclosure</t>
  </si>
  <si>
    <t>CWE-16, ISO27001-A.18.1.3, WASC-15, OWASP PC-C7, OWASP 2013-A5, OWASP 2017-A6</t>
  </si>
  <si>
    <t>Unexpected Redirect Response Body (Too Large)</t>
  </si>
  <si>
    <t>CWE-698, ISO27001-A.14.2.5, WASC-40, OWASP PC-C6</t>
  </si>
  <si>
    <t>Unknown Option Used In Referrer-Policy</t>
  </si>
  <si>
    <t>Unsupported Hash Detected in Content Security Policy (CSP)</t>
  </si>
  <si>
    <t>Vanilla Forums Detected</t>
  </si>
  <si>
    <t>Version Disclosure (IIS)</t>
  </si>
  <si>
    <t>CAPEC-170, CWE-205, HIPAA-205, ISO27001-A.18.1.3, WASC-45, OWASP PC-C7, OWASP 2013-A5, OWASP 2017-A6</t>
  </si>
  <si>
    <t>Version Disclosure (Telerik Web UI)</t>
  </si>
  <si>
    <t>Vtiger Detected</t>
  </si>
  <si>
    <t>Weak Nonce Detected in Content Security Policy (CSP) Declaration</t>
  </si>
  <si>
    <t>CWE-330, ISO27001-A.14.2.5, WASC-16, OWASP 2013-A5, OWASP 2017-A6</t>
  </si>
  <si>
    <t>Web Application Firewall Detected</t>
  </si>
  <si>
    <t>Web.config File Detected</t>
  </si>
  <si>
    <t>CAPEC-87, CWE-425, HIPAA-425, ISO27001-A.18.1.3, WASC-34, OWASP PC-C6, OWASP 2013-A7, OWASP 2017-A5</t>
  </si>
  <si>
    <t>Webalizer Detected</t>
  </si>
  <si>
    <t>CAPEC-224, CWE-538, ISO27001-A.18.1.3, WASC-45, OWASP PC-C6</t>
  </si>
  <si>
    <t>WebDAV Enabled</t>
  </si>
  <si>
    <t>CWE-16, ISO27001-A.9.4.4, WASC-15, OWASP PC-C6</t>
  </si>
  <si>
    <t>webERP Detected</t>
  </si>
  <si>
    <t>WeBid Detected</t>
  </si>
  <si>
    <t>Wildcard Detected in Domain Portion of Content Security Policy (CSP) Directive</t>
  </si>
  <si>
    <t>Wildcard Detected in Port Portion of Content Security Policy (CSP) Directive</t>
  </si>
  <si>
    <t>Wildcard Detected in Scheme Portion of Content Security Policy (CSP) Directive</t>
  </si>
  <si>
    <t>WordPress Detected</t>
  </si>
  <si>
    <t>WS_FTP Log File Detected</t>
  </si>
  <si>
    <t>CAPEC-118, CWE-538, ISO27001-A.9.4.1, WASC-13, OWASP PC-C6</t>
  </si>
  <si>
    <t>XOOPS Detected</t>
  </si>
  <si>
    <t>YetiForce CRM Detected</t>
  </si>
  <si>
    <t>YOURLS Detected</t>
  </si>
  <si>
    <t>Zen Cart Detected</t>
  </si>
  <si>
    <t>ZenPhoto Detected</t>
  </si>
  <si>
    <t>Zikula Detected</t>
  </si>
  <si>
    <t>Zurmo Detected</t>
  </si>
  <si>
    <t>https://pwning.owasp-juice.shop/part1/categories.html</t>
  </si>
  <si>
    <t>19</t>
  </si>
  <si>
    <t>Authentication Credentials Captured</t>
  </si>
  <si>
    <t>Cross Site Scripting (DOM Based)</t>
  </si>
  <si>
    <t>08</t>
  </si>
  <si>
    <t>Cross Site Scripting (Persistent)</t>
  </si>
  <si>
    <t>Cross Site Scripting (Reflected)</t>
  </si>
  <si>
    <t>External Redirect</t>
  </si>
  <si>
    <t>38</t>
  </si>
  <si>
    <t>33</t>
  </si>
  <si>
    <t>05</t>
  </si>
  <si>
    <t>Directory Browsing</t>
  </si>
  <si>
    <t>48</t>
  </si>
  <si>
    <t>Vulnerable JS Library</t>
  </si>
  <si>
    <t>Application Error Disclosure</t>
  </si>
  <si>
    <t>Cookie Without SameSite Attribute</t>
  </si>
  <si>
    <t>Cross-Domain JavaScript Source File Inclusion</t>
  </si>
  <si>
    <t>Server Leaks Information via "X-Powered-By" HTTP Response Header Field(s)</t>
  </si>
  <si>
    <t>Results</t>
  </si>
  <si>
    <t>True Positive</t>
  </si>
  <si>
    <t>False Positive</t>
  </si>
  <si>
    <t>False Negative</t>
  </si>
  <si>
    <t>Acronym</t>
  </si>
  <si>
    <t>Common Directory</t>
  </si>
  <si>
    <t>Common Directory Request</t>
  </si>
  <si>
    <t>Cross Site Tracing</t>
  </si>
  <si>
    <t>Common Sensitive File</t>
  </si>
  <si>
    <t>Access-Control-Allow-Origin header set</t>
  </si>
  <si>
    <t>Inconclusive http code handling</t>
  </si>
  <si>
    <t>HTTP status code</t>
  </si>
  <si>
    <t>Information Disclosure - US Social Security Number</t>
  </si>
  <si>
    <t>Fingerprint Web Technology</t>
  </si>
  <si>
    <t>200</t>
  </si>
  <si>
    <t>Juice-Shop Vulnerabilities</t>
  </si>
  <si>
    <t>Juice-Shop Severity</t>
  </si>
  <si>
    <t>Juice-Shop Results</t>
  </si>
  <si>
    <t>Cross-Domain Misconfiguration</t>
  </si>
  <si>
    <t>16</t>
  </si>
  <si>
    <t>Session ID in URL Rewrite</t>
  </si>
  <si>
    <t>Cookie No HttpOnly Flag</t>
  </si>
  <si>
    <t>Private IP Disclosure</t>
  </si>
  <si>
    <t>X-Content-Type-Options Header Missing</t>
  </si>
  <si>
    <t>Change ZAP in severity for FP table</t>
  </si>
  <si>
    <t>Fuzzer</t>
  </si>
  <si>
    <t>Unique</t>
  </si>
  <si>
    <t>Cross-Site Scripting</t>
  </si>
  <si>
    <t>HTCAP</t>
  </si>
  <si>
    <t xml:space="preserve">Report Vulnerability </t>
  </si>
  <si>
    <t>Report Description</t>
  </si>
  <si>
    <t>Cross Site Tracing (XST)</t>
  </si>
  <si>
    <t>Missing 'X-Frame-Options' header</t>
  </si>
  <si>
    <t>Vulnerability Classification</t>
  </si>
  <si>
    <t>xss_reflected</t>
  </si>
  <si>
    <t>CSP is not set - Content-Security-Policy HTTP header</t>
  </si>
  <si>
    <t>X-XSS-Protection is not set</t>
  </si>
  <si>
    <t>Strict-Transport-Security is not set</t>
  </si>
  <si>
    <t>Strict-Transport-Security Header Not Set</t>
  </si>
  <si>
    <t>Deprecated</t>
  </si>
  <si>
    <t>X-Frame-Options Header Not Set</t>
  </si>
  <si>
    <t>X-XSS Protection Not Set</t>
  </si>
  <si>
    <t>https://owasp.org/www-chapter-ghana/assets/slides/HTTP_Header_Security.pdf</t>
  </si>
  <si>
    <t>Content Security Policy (CSP) Header Not Set</t>
  </si>
  <si>
    <t>Unique IDs</t>
  </si>
  <si>
    <t>Unique Vulnerabilities</t>
  </si>
  <si>
    <t>localhost:4000/</t>
  </si>
  <si>
    <t>localhost:4000/.navbar-collapse</t>
  </si>
  <si>
    <t>localhost:4000/.row</t>
  </si>
  <si>
    <t>localhost:4000/Log</t>
  </si>
  <si>
    <t>localhost:4000/NoSQL</t>
  </si>
  <si>
    <t>localhost:4000/Password</t>
  </si>
  <si>
    <t>localhost:4000/Session</t>
  </si>
  <si>
    <t>localhost:4000/benefits</t>
  </si>
  <si>
    <t>localhost:4000/login</t>
  </si>
  <si>
    <t>localhost:4000/signup</t>
  </si>
  <si>
    <t>localhost:4000/ssjs</t>
  </si>
  <si>
    <t>localhost:4000/tutorial</t>
  </si>
  <si>
    <t>localhost:4000/tutorial/a1</t>
  </si>
  <si>
    <t>localhost:4000/tutorial/a10</t>
  </si>
  <si>
    <t>localhost:4000/tutorial/a2</t>
  </si>
  <si>
    <t>localhost:4000/tutorial/a3</t>
  </si>
  <si>
    <t>localhost:4000/tutorial/a4</t>
  </si>
  <si>
    <t>localhost:4000/tutorial/a5</t>
  </si>
  <si>
    <t>localhost:4000/tutorial/a6</t>
  </si>
  <si>
    <t>localhost:4000/tutorial/a7</t>
  </si>
  <si>
    <t>localhost:4000/tutorial/a8</t>
  </si>
  <si>
    <t>localhost:4000/tutorial/a9</t>
  </si>
  <si>
    <t>localhost:4000/tutorial/redos</t>
  </si>
  <si>
    <t>localhost:4000/tutorial/ssrf</t>
  </si>
  <si>
    <t>localhost:4000/vendor/bootstrap/bootstrap.css</t>
  </si>
  <si>
    <t>localhost:4000/vendor/bootstrap/bootstrap.js</t>
  </si>
  <si>
    <t>localhost:4000/vendor/jquery.min.js</t>
  </si>
  <si>
    <t>localhost:4000/vendor/theme/font-awesome/css/font-awesome.min.css</t>
  </si>
  <si>
    <t>localhost:4000/vendor/theme/sb-admin.css</t>
  </si>
  <si>
    <t>localhost:4000/logout</t>
  </si>
  <si>
    <t>Cross Site Scripting</t>
  </si>
  <si>
    <t>Unidentified</t>
  </si>
  <si>
    <t>NA</t>
  </si>
  <si>
    <t>HTTP response code 500</t>
  </si>
  <si>
    <t>Path disclosure</t>
  </si>
  <si>
    <t>localhost:4000/tutorial/nttdp</t>
  </si>
  <si>
    <t>discloses: "/home/node/app/app/views"</t>
  </si>
  <si>
    <t>X-Powered-By header for this HTTP server is: "Express"</t>
  </si>
  <si>
    <t>X-Powered-By : "Express"</t>
  </si>
  <si>
    <t>Content-Security-Policy Header Not Set</t>
  </si>
  <si>
    <t>with value: "default-src 'self'"</t>
  </si>
  <si>
    <t>Lack of anti CSRF token</t>
  </si>
  <si>
    <t>Cross Site Request Forgery</t>
  </si>
  <si>
    <t>userName=alice&amp;password=&amp;_csrf=</t>
  </si>
  <si>
    <t>X-Frame-Options is not set</t>
  </si>
  <si>
    <t>X-Content-Type-Options is not set</t>
  </si>
  <si>
    <t>Secure Flag cookie</t>
  </si>
  <si>
    <t>Secure flag is not set in the cookie : connect.sid</t>
  </si>
  <si>
    <t>userName=%22%3E%3CScRiPt%3Ealert%28%27w4uy9n7yj1%27%29%3C%2FsCrIpT%3E&amp;firstName=&amp;lastName=&amp;password=&amp;verify=&amp;email=&amp;_csrf=</t>
  </si>
  <si>
    <t>XSS vulnerability found via injection in the parameter userName</t>
  </si>
  <si>
    <t>localhost:4000/memos</t>
  </si>
  <si>
    <t>;alert(1);</t>
  </si>
  <si>
    <t>localhost:4000/profile</t>
  </si>
  <si>
    <t>localhost:4000/*</t>
  </si>
  <si>
    <t>localhost:4000/learn?url=7598310606969748148.owasp.org</t>
  </si>
  <si>
    <t>localhost:4000/allocations/1?threshold=</t>
  </si>
  <si>
    <t>localhost:4000/research?symbol=ZAP&amp;url=</t>
  </si>
  <si>
    <t>localhost:4000/contributions</t>
  </si>
  <si>
    <t>default-src 'self'</t>
  </si>
  <si>
    <t>localhost:4000/tutorial/a9%23npm%20outdated</t>
  </si>
  <si>
    <t>Cross-Site Request Forgery</t>
  </si>
  <si>
    <t>Cross-Site Scripting (XSS) in HTML tag</t>
  </si>
  <si>
    <t>Unencrypted password form</t>
  </si>
  <si>
    <t xml:space="preserve"> inputs userName firstName lastName password verify email using POST </t>
  </si>
  <si>
    <t>Password field with auto-complete</t>
  </si>
  <si>
    <t>input: email, arachni_xss_in_tag=8ee0f3343cc7227db536b1f959bde217" blah="</t>
  </si>
  <si>
    <t xml:space="preserve"> input: username, arachni_xss_in_tag=8ee0f3343cc7227db536b1f959bde217" blah="</t>
  </si>
  <si>
    <t>userName=alice&amp;firstName=&amp;lastName=&amp;password=&amp;verify=&amp;email=%22%3E%3CScRiPt%3Ealert%28%27w7hizdurjh%27%29%3C%2FsCrIpT%3E&amp;_csrf=</t>
  </si>
  <si>
    <t>arachni_xss_in_tag=8ee0f3343cc7227db536b1f959bde217" blah="</t>
  </si>
  <si>
    <t>The modified parameter was "email"</t>
  </si>
  <si>
    <t>The modified parameter was "userName"</t>
  </si>
  <si>
    <t>localhost:4000/tutorial/BDCcS.htm</t>
  </si>
  <si>
    <t>post/userName="&gt;&lt;htcap-scan-tag&gt;alert(42354364574)&lt;/htcap-scan-tag&gt;</t>
  </si>
  <si>
    <t>post/email="&gt;&lt;htcap-scan-tag&gt;alert(42354364574)&lt;/htcap-scan-tag&gt;</t>
  </si>
  <si>
    <t>GET #jaVasCript:/*-/*`/*\`/*'/*"/**/(/* */oNcliCk=alert() )//%0D%0A%0d%0a//&lt;/stYle/&lt;/titLe/&lt;/teXtarEa/&lt;/scRipt/--!&gt;\x3csVg/&lt;sVg/oNloAd=alert()//&gt;\x3e</t>
  </si>
  <si>
    <t>POST #jaVasCript:/*-/*`/*\`/*'/*"/**/(/* */oNcliCk=alert() )//%0D%0A%0d%0a//&lt;/stYle/&lt;/titLe/&lt;/teXtarEa/&lt;/scRipt/--!&gt;\x3csVg/&lt;sVg/oNloAd=alert()//&gt;\x3e</t>
  </si>
  <si>
    <t>Parameter: address, &lt;/script&gt;&lt;script&gt;alert(1);&lt;/script&gt;&lt;script&gt;</t>
  </si>
  <si>
    <t>Parameter: dob, &lt;/script&gt;&lt;script&gt;alert(1);&lt;/script&gt;&lt;script&gt;</t>
  </si>
  <si>
    <t>Parameter: bankRouting, &lt;/script&gt;&lt;script&gt;alert(1);&lt;/script&gt;&lt;script&gt;</t>
  </si>
  <si>
    <t>Parameter: ssn, &lt;/script&gt;&lt;script&gt;alert(1);&lt;/script&gt;&lt;script&gt;</t>
  </si>
  <si>
    <t>Parameter: firstName, &lt;/script&gt;&lt;script&gt;alert(1);&lt;/script&gt;&lt;script&gt;</t>
  </si>
  <si>
    <t>Parameter: lastName, &lt;/script&gt;&lt;script&gt;alert(1);&lt;/script&gt;&lt;script&gt;</t>
  </si>
  <si>
    <t>Parameter: bankAcc, &lt;/script&gt;&lt;script&gt;alert(1);&lt;/script&gt;&lt;script&gt;</t>
  </si>
  <si>
    <t>Parameter: benefitStartDate, &lt;/script&gt;&lt;script&gt;alert(1);&lt;/script&gt;&lt;script&gt;</t>
  </si>
  <si>
    <t>Parameter: memo, &lt;/script&gt;&lt;script&gt;alert(1);&lt;/script&gt;&lt;script&gt;</t>
  </si>
  <si>
    <t>Parameter: userName,  &lt;/script&gt;&lt;script&gt;alert(1);&lt;/script&gt;&lt;script&gt;</t>
  </si>
  <si>
    <t>Parameter: email, &lt;/script&gt;&lt;script&gt;alert(1);&lt;/script&gt;&lt;script&gt;</t>
  </si>
  <si>
    <t>Parameter: username, &lt;/script&gt;&lt;script&gt;alert(1);&lt;/script&gt;&lt;script&gt;</t>
  </si>
  <si>
    <t>localhost:4000/allocations/4?threshold=</t>
  </si>
  <si>
    <t>Parameter: afterTax, 2-2</t>
  </si>
  <si>
    <t>Parameter: preTax, 2-2</t>
  </si>
  <si>
    <t>Parameter: roth, 2-2</t>
  </si>
  <si>
    <t>localhost:4000/allocations/4</t>
  </si>
  <si>
    <t>localhost:4000/allocations/1</t>
  </si>
  <si>
    <t>GET, http://" + (location.host || "localhost").split(":")[0] + ":35729/livereload.js</t>
  </si>
  <si>
    <t>POST, http://" + (location.host || "localhost").split(":")[0] + ":35729/livereload.js</t>
  </si>
  <si>
    <t xml:space="preserve"> inputs userName firstName lastName password verify email using GET</t>
  </si>
  <si>
    <t>localhost:4000/tutorial/BDCcS.html</t>
  </si>
  <si>
    <t>null</t>
  </si>
  <si>
    <t>The modified parameter was "userName", "userName=&lt;ScRIPT&gt;a=/6qoL/%0Aalert(a.source)&lt;/SCRiPT&gt;&amp;firstName=John&amp;verify=56&amp;_csrf=56&amp;lastName=Smith&amp;password=FrAmE30.&amp;email=w3af%40email.com"</t>
  </si>
  <si>
    <t>The modified parameter was "email", "userName=John8212&amp;firstName=John&amp;verify=56&amp;_csrf=56&amp;lastName=Smith&amp;password=FrAmE30.&amp;email=&lt;ScRIPt/SrC=http://843B/x.js&gt;&lt;/ScRIPt&gt;"</t>
  </si>
  <si>
    <t>input: username, arachni_xss_in_tag=8ee0f3343cc7227db536b1f959bde217" blah="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</si>
</sst>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444444"/>
      <name val="Inherit"/>
    </font>
    <font>
      <sz val="10"/>
      <color rgb="FF114488"/>
      <name val="Inherit"/>
    </font>
    <font>
      <b/>
      <sz val="12"/>
      <color rgb="FF696F72"/>
      <name val="Open Sans"/>
      <family val="2"/>
    </font>
    <font>
      <sz val="12"/>
      <color rgb="FF696F72"/>
      <name val="Open Sans"/>
      <family val="2"/>
    </font>
    <font>
      <sz val="11"/>
      <color rgb="FF696F72"/>
      <name val="Open San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Tahoma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5" fillId="2" borderId="2" xfId="0" applyFont="1" applyFill="1" applyBorder="1"/>
    <xf numFmtId="0" fontId="5" fillId="3" borderId="2" xfId="0" applyFont="1" applyFill="1" applyBorder="1"/>
    <xf numFmtId="0" fontId="4" fillId="2" borderId="0" xfId="0" applyFont="1" applyFill="1" applyAlignment="1">
      <alignment vertical="top"/>
    </xf>
    <xf numFmtId="0" fontId="0" fillId="4" borderId="0" xfId="0" applyFill="1"/>
    <xf numFmtId="0" fontId="0" fillId="0" borderId="0" xfId="0" applyAlignment="1"/>
    <xf numFmtId="0" fontId="0" fillId="0" borderId="0" xfId="0" applyFill="1"/>
    <xf numFmtId="0" fontId="7" fillId="0" borderId="3" xfId="0" applyFont="1" applyBorder="1"/>
    <xf numFmtId="0" fontId="0" fillId="4" borderId="0" xfId="0" applyFont="1" applyFill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8" fillId="0" borderId="0" xfId="1" applyFill="1"/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NumberFormat="1" applyFont="1" applyFill="1" applyBorder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31">
    <dxf>
      <font>
        <sz val="12"/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general" vertical="bottom" textRotation="0" wrapText="0" indent="0" justifyLastLine="0" shrinkToFit="0" readingOrder="0"/>
    </dxf>
    <dxf>
      <font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general" vertical="bottom" textRotation="0" wrapText="0" indent="0" justifyLastLine="0" shrinkToFit="0" readingOrder="0"/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'Vulnerability Analysis'!$A$4</c:f>
              <c:strCache>
                <c:ptCount val="1"/>
                <c:pt idx="0">
                  <c:v>Sensitive Data Exposure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'Vulnerability Analysis'!$B$4:$F$4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CB-43B7-A726-84D86B264109}"/>
            </c:ext>
          </c:extLst>
        </c:ser>
        <c:ser>
          <c:idx val="9"/>
          <c:order val="1"/>
          <c:tx>
            <c:strRef>
              <c:f>'Vulnerability Analysis'!$A$6</c:f>
              <c:strCache>
                <c:ptCount val="1"/>
                <c:pt idx="0">
                  <c:v>Broken Access Control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55-4781-BADC-BE434987FD63}"/>
            </c:ext>
          </c:extLst>
        </c:ser>
        <c:ser>
          <c:idx val="10"/>
          <c:order val="2"/>
          <c:tx>
            <c:strRef>
              <c:f>'Vulnerability Analysis'!$A$7</c:f>
              <c:strCache>
                <c:ptCount val="1"/>
                <c:pt idx="0">
                  <c:v>Security Misconfiguration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Analysis'!$B$7:$F$7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55-4781-BADC-BE434987FD63}"/>
            </c:ext>
          </c:extLst>
        </c:ser>
        <c:ser>
          <c:idx val="1"/>
          <c:order val="3"/>
          <c:tx>
            <c:strRef>
              <c:f>'Vulnerability Analysis'!$A$8</c:f>
              <c:strCache>
                <c:ptCount val="1"/>
                <c:pt idx="0">
                  <c:v>Cross-Site Scripting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Analysis'!$B$8:$F$8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CB-43B7-A726-84D86B264109}"/>
            </c:ext>
          </c:extLst>
        </c:ser>
        <c:ser>
          <c:idx val="7"/>
          <c:order val="4"/>
          <c:tx>
            <c:strRef>
              <c:f>'Vulnerability Analysis'!$A$12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Analysis'!$B$12:$F$12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CB-43B7-A726-84D86B26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'Severity Analysis'!$A$2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Analysis'!$B$2:$F$2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781-BADC-BE434987FD63}"/>
            </c:ext>
          </c:extLst>
        </c:ser>
        <c:ser>
          <c:idx val="5"/>
          <c:order val="1"/>
          <c:tx>
            <c:strRef>
              <c:f>'Severity Analysis'!$A$3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Analysis'!$B$3:$F$3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6"/>
          <c:order val="2"/>
          <c:tx>
            <c:strRef>
              <c:f>'Severity Analysis'!$A$4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r>
              <a:rPr lang="en-AU"/>
              <a:t>Vulnerability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 Analysis'!$A$2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Analysis'!$B$2:$F$2</c:f>
              <c:numCache>
                <c:formatCode>General</c:formatCode>
                <c:ptCount val="5"/>
                <c:pt idx="0">
                  <c:v>11</c:v>
                </c:pt>
                <c:pt idx="1">
                  <c:v>3</c:v>
                </c:pt>
                <c:pt idx="2">
                  <c:v>9</c:v>
                </c:pt>
                <c:pt idx="3">
                  <c:v>5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781-BADC-BE434987FD63}"/>
            </c:ext>
          </c:extLst>
        </c:ser>
        <c:ser>
          <c:idx val="5"/>
          <c:order val="1"/>
          <c:tx>
            <c:strRef>
              <c:f>'Result Analysis'!$A$3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6"/>
          <c:order val="2"/>
          <c:tx>
            <c:strRef>
              <c:f>'Result Analysis'!$A$4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r>
              <a:rPr lang="en-AU"/>
              <a:t>Unique Vulnerabiltiies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'Unique Vulnerabilities'!$P$4</c:f>
              <c:strCache>
                <c:ptCount val="1"/>
                <c:pt idx="0">
                  <c:v>Sensitive Data Exposure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'Unique Vulnerabilities'!$Q$4:$U$4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0-4EE4-A8ED-A4EB8E1A6165}"/>
            </c:ext>
          </c:extLst>
        </c:ser>
        <c:ser>
          <c:idx val="1"/>
          <c:order val="1"/>
          <c:tx>
            <c:strRef>
              <c:f>'Unique Vulnerabilities'!$P$6</c:f>
              <c:strCache>
                <c:ptCount val="1"/>
                <c:pt idx="0">
                  <c:v>Broken Access Control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'Unique Vulnerabilities'!$Q$6:$U$6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80-4EE4-A8ED-A4EB8E1A6165}"/>
            </c:ext>
          </c:extLst>
        </c:ser>
        <c:ser>
          <c:idx val="5"/>
          <c:order val="2"/>
          <c:tx>
            <c:strRef>
              <c:f>'Unique Vulnerabilities'!$P$7</c:f>
              <c:strCache>
                <c:ptCount val="1"/>
                <c:pt idx="0">
                  <c:v>Security Misconfiguration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Vulnerabilities'!$Q$7:$U$7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6"/>
          <c:order val="3"/>
          <c:tx>
            <c:strRef>
              <c:f>'Unique Vulnerabilities'!$P$8</c:f>
              <c:strCache>
                <c:ptCount val="1"/>
                <c:pt idx="0">
                  <c:v>Cross-Site Scripting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Vulnerabilities'!$Q$8:$U$8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5-4781-BADC-BE434987FD63}"/>
            </c:ext>
          </c:extLst>
        </c:ser>
        <c:ser>
          <c:idx val="10"/>
          <c:order val="4"/>
          <c:tx>
            <c:strRef>
              <c:f>'Unique Vulnerabilities'!$P$12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Vulnerabilities'!$Q$12:$U$12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66676</xdr:colOff>
      <xdr:row>2</xdr:row>
      <xdr:rowOff>4761</xdr:rowOff>
    </xdr:from>
    <xdr:to>
      <xdr:col>18</xdr:col>
      <xdr:colOff>428625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61019-079B-4B3E-AD12-8B5B964A2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7</xdr:row>
      <xdr:rowOff>14286</xdr:rowOff>
    </xdr:from>
    <xdr:to>
      <xdr:col>11</xdr:col>
      <xdr:colOff>266699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533F0-1492-4E97-8419-B1EF84252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490536</xdr:colOff>
      <xdr:row>7</xdr:row>
      <xdr:rowOff>23811</xdr:rowOff>
    </xdr:from>
    <xdr:to>
      <xdr:col>9</xdr:col>
      <xdr:colOff>180974</xdr:colOff>
      <xdr:row>27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E2D5C-BD97-4E43-A950-BB2B0175F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1556656</xdr:colOff>
      <xdr:row>15</xdr:row>
      <xdr:rowOff>174169</xdr:rowOff>
    </xdr:from>
    <xdr:to>
      <xdr:col>20</xdr:col>
      <xdr:colOff>500742</xdr:colOff>
      <xdr:row>37</xdr:row>
      <xdr:rowOff>62592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2E368-5B2D-4F28-B0FD-071F38AE9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rtholomew" id="{BFFD999E-C70B-4C6B-8B54-897561D81C08}" userId="Bartholomew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662BF29E-1243-4B7B-B1D4-1AD9828F90A7}" autoFormatId="16" applyNumberFormats="0" applyBorderFormats="0" applyFontFormats="0" applyPatternFormats="0" applyAlignmentFormats="0" applyWidthHeightFormats="0">
  <queryTableRefresh nextId="14" unboundColumnsRight="1">
    <queryTableFields count="11">
      <queryTableField id="10" name="Unique" tableColumnId="10"/>
      <queryTableField id="1" name="Fuzzer" tableColumnId="1"/>
      <queryTableField id="2" name="Report Vulnerability " tableColumnId="2"/>
      <queryTableField id="3" name="Report Description" tableColumnId="3"/>
      <queryTableField id="4" name="Vulnerability Classification" tableColumnId="4"/>
      <queryTableField id="5" name="Severity" tableColumnId="5"/>
      <queryTableField id="6" name="URL" tableColumnId="6"/>
      <queryTableField id="7" name="Payload" tableColumnId="7"/>
      <queryTableField id="8" name="Result" tableColumnId="8"/>
      <queryTableField id="9" name="Class" tableColumnId="9"/>
      <queryTableField id="13" dataBound="0" tableColumnId="1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7CDD1A-3D40-4AB2-978B-55576A4E1D27}" name="Table6" displayName="Table6" ref="A1:G13" totalsRowCount="1">
  <autoFilter ref="A1:G12" xr:uid="{89C3AE34-97D2-4949-A081-1492529E8053}"/>
  <tableColumns count="7">
    <tableColumn id="1" xr3:uid="{4799F6BE-E143-4584-ABB4-BC588507AE98}" name="Juice-Shop Vulnerabilities" totalsRowLabel="Total"/>
    <tableColumn id="2" xr3:uid="{F7497C8C-A05A-4ECB-B86C-6ABE7BFB070B}" name="Arachni" totalsRowFunction="sum">
      <calculatedColumnFormula>COUNTIFS(Arachni[Class],$A2,Arachni[Result],'Vulnerability Dictionary'!$B$52)</calculatedColumnFormula>
    </tableColumn>
    <tableColumn id="3" xr3:uid="{99F52A8C-1E31-4899-9CA9-2B4A385DAA7C}" name="HTCAP" totalsRowFunction="sum">
      <calculatedColumnFormula>COUNTIFS(HTCAP[Class],$A2,HTCAP[Result],'Vulnerability Dictionary'!$B$52)</calculatedColumnFormula>
    </tableColumn>
    <tableColumn id="4" xr3:uid="{AD7E1E57-DA1A-4039-8B49-FA48AEBC6B13}" name="Wapiti" totalsRowFunction="sum">
      <calculatedColumnFormula>COUNTIFS(Wapiti[Class],$A2,Wapiti[Result],'Vulnerability Dictionary'!$B$52)</calculatedColumnFormula>
    </tableColumn>
    <tableColumn id="5" xr3:uid="{1FFE86C8-38A1-4103-9EAE-D4D674D5897C}" name="W3AF" totalsRowFunction="sum">
      <calculatedColumnFormula>COUNTIFS(W3AF[Class],$A2,W3AF[Result],'Vulnerability Dictionary'!$B$52)</calculatedColumnFormula>
    </tableColumn>
    <tableColumn id="6" xr3:uid="{BC2E5898-8A7B-4979-A5FB-8BE4226C674D}" name="ZAP" totalsRowFunction="sum">
      <calculatedColumnFormula>COUNTIFS(ZAP[Class],$A2,ZAP[Result],'Vulnerability Dictionary'!$B$52)</calculatedColumnFormula>
    </tableColumn>
    <tableColumn id="7" xr3:uid="{DADA4C4E-8315-4DBF-BE64-72E8A0712642}" name="Total" totalsRowFunction="sum">
      <calculatedColumnFormula>SUM(Table6[[#This Row],[Arachni]:[ZAP]])</calculatedColumnFormula>
    </tableColumn>
  </tableColumns>
  <tableStyleInfo name="TableStyleLight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DD6FED-B1D3-4FF3-A872-707875DC7E2B}" name="Table11" displayName="Table11" ref="A1:F5" totalsRowShown="0" dataDxfId="30">
  <autoFilter ref="A1:F5" xr:uid="{8B51AF68-E598-4FCF-B55C-C133BFCEDBD9}"/>
  <tableColumns count="6">
    <tableColumn id="1" xr3:uid="{F17E2197-56CA-4746-8CC6-D7CE6E650D70}" name="Juice-Shop Severity"/>
    <tableColumn id="2" xr3:uid="{25DFFFBE-8C2C-4590-A5ED-EF84B2D316EF}" name="Arachni" dataDxfId="29"/>
    <tableColumn id="3" xr3:uid="{80DF8BAA-317C-47D1-9D58-2B8AB870A392}" name="HTCAP" dataDxfId="28"/>
    <tableColumn id="4" xr3:uid="{0697969D-7BD5-4390-965B-1DF8DB5E3E1A}" name="Wapiti" dataDxfId="27"/>
    <tableColumn id="5" xr3:uid="{01C564B1-0178-4053-8B89-1F05105F5671}" name="W3AF" dataDxfId="26"/>
    <tableColumn id="6" xr3:uid="{8F9B9881-6305-4DAB-8465-C94FBBB7FD44}" name="ZAP" dataDxfId="2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D44714-B857-419F-B6B2-BE97CB34B969}" name="Table1113" displayName="Table1113" ref="A1:F5" totalsRowShown="0" dataDxfId="24">
  <autoFilter ref="A1:F5" xr:uid="{D1653B72-DEE3-4007-8382-6F0F34A2E900}"/>
  <tableColumns count="6">
    <tableColumn id="1" xr3:uid="{588F23E3-B279-4DC1-B637-A63E4CBE536D}" name="Juice-Shop Results"/>
    <tableColumn id="2" xr3:uid="{C714DBDD-5D1E-4FFB-9705-111D00BEFAE3}" name="Arachni" dataDxfId="23">
      <calculatedColumnFormula>COUNTIF(Arachni[Result],$A2)</calculatedColumnFormula>
    </tableColumn>
    <tableColumn id="3" xr3:uid="{713D921A-1401-4858-AD40-781612089916}" name="HTCAP" dataDxfId="22">
      <calculatedColumnFormula>COUNTIF(HTCAP[Result],$A2)</calculatedColumnFormula>
    </tableColumn>
    <tableColumn id="4" xr3:uid="{7FCD10CC-4423-4268-B465-C40E16FAF9F4}" name="Wapiti" dataDxfId="21">
      <calculatedColumnFormula>COUNTIF(Wapiti[Result],$A2)</calculatedColumnFormula>
    </tableColumn>
    <tableColumn id="5" xr3:uid="{904CBEE9-6C30-48C0-A1EA-002768BBEAB4}" name="W3AF" dataDxfId="20">
      <calculatedColumnFormula>COUNTIF(W3AF[Result],$A2)</calculatedColumnFormula>
    </tableColumn>
    <tableColumn id="6" xr3:uid="{FE7A6B64-59F4-434C-B404-32152E8C814F}" name="ZAP" dataDxfId="19">
      <calculatedColumnFormula>COUNTIF(ZAP[Result],A2)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316580-0DB2-462A-9E24-4DF022489385}" name="Append1" displayName="Append1" ref="A1:K87" tableType="queryTable" totalsRowShown="0">
  <autoFilter ref="A1:K87" xr:uid="{51CC3C29-324D-43B1-B415-58173AF56848}"/>
  <sortState xmlns:xlrd2="http://schemas.microsoft.com/office/spreadsheetml/2017/richdata2" ref="A2:K87">
    <sortCondition ref="E1:E87"/>
  </sortState>
  <tableColumns count="11">
    <tableColumn id="10" xr3:uid="{8A14BA8D-F5F1-4D34-94A9-A29D5BF1D2CE}" uniqueName="10" name="ID" queryTableFieldId="10"/>
    <tableColumn id="1" xr3:uid="{D5FD84CC-314A-4FE0-8C16-7392C484A5BC}" uniqueName="1" name="Fuzzer" queryTableFieldId="1"/>
    <tableColumn id="2" xr3:uid="{9B9B5792-0976-4E21-AE54-D4DE1EA40DE7}" uniqueName="2" name="Report Vulnerability " queryTableFieldId="2"/>
    <tableColumn id="3" xr3:uid="{DD53209C-D661-4D8E-96C5-965689D8B3DD}" uniqueName="3" name="Report Description" queryTableFieldId="3"/>
    <tableColumn id="4" xr3:uid="{07A097DA-0916-4B36-9E09-90EF93DBC8CF}" uniqueName="4" name="Vulnerability Classification" queryTableFieldId="4"/>
    <tableColumn id="5" xr3:uid="{AD09A0B7-0483-44F4-879E-2CB9CBA1B640}" uniqueName="5" name="Severity" queryTableFieldId="5"/>
    <tableColumn id="6" xr3:uid="{998DDD70-B9A6-490F-AF23-CD3373E0B889}" uniqueName="6" name="URL" queryTableFieldId="6"/>
    <tableColumn id="7" xr3:uid="{9B7309F9-7ACB-4EFF-BC73-1022980E3C05}" uniqueName="7" name="Payload" queryTableFieldId="7"/>
    <tableColumn id="8" xr3:uid="{E3006692-D9B2-4F71-91BC-65C3589EED55}" uniqueName="8" name="Result" queryTableFieldId="8"/>
    <tableColumn id="9" xr3:uid="{BBCCB01A-5151-415E-832D-AED2857E70B9}" uniqueName="9" name="Class" queryTableFieldId="9"/>
    <tableColumn id="12" xr3:uid="{4444AE4E-1396-43EA-AA52-CF06C8824BF2}" uniqueName="12" name="Unique" queryTableFieldId="13">
      <calculatedColumnFormula>IF(COUNTIF($A$2:$A$90,Append1[[#This Row],[ID]])&gt;1,"NO","YES")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B007AC-4A1E-4267-AD17-82BF41E8EA9A}" name="Table22" displayName="Table22" ref="P1:V13" totalsRowCount="1" headerRowDxfId="18">
  <autoFilter ref="P1:V12" xr:uid="{221A6308-F8C7-408C-BFE4-801391FA963B}"/>
  <tableColumns count="7">
    <tableColumn id="1" xr3:uid="{CAB4C178-FC61-4D22-9FCE-145B48AB52D2}" name="Unique Vulnerabilities" totalsRowLabel="Total" dataDxfId="17" totalsRowDxfId="16"/>
    <tableColumn id="2" xr3:uid="{B3BEAC59-A67D-419A-832D-F20CC0B39697}" name="Arachni" totalsRowFunction="sum">
      <calculatedColumnFormula>COUNTIFS(Append1[Fuzzer],Q$1,Append1[Class],$P2,Append1[Unique],"YES",Append1[Result],"TP")</calculatedColumnFormula>
    </tableColumn>
    <tableColumn id="3" xr3:uid="{3CB4F0E7-6CE5-4049-9457-4C5E1746A434}" name="HTCAP" totalsRowFunction="sum">
      <calculatedColumnFormula>COUNTIFS(Append1[Fuzzer],R$1,Append1[Class],$P2,Append1[Unique],"YES",Append1[Result],"TP")</calculatedColumnFormula>
    </tableColumn>
    <tableColumn id="4" xr3:uid="{0CE02FD3-F332-434B-ACE4-5F84DC766B1B}" name="Wapiti" totalsRowFunction="sum">
      <calculatedColumnFormula>COUNTIFS(Append1[Fuzzer],S$1,Append1[Class],$P2,Append1[Unique],"YES",Append1[Result],"TP")</calculatedColumnFormula>
    </tableColumn>
    <tableColumn id="5" xr3:uid="{1A06F289-1AA8-499E-9B6A-620C714C57AA}" name="W3AF" totalsRowFunction="sum">
      <calculatedColumnFormula>COUNTIFS(Append1[Fuzzer],T$1,Append1[Class],$P2,Append1[Unique],"YES",Append1[Result],"TP")</calculatedColumnFormula>
    </tableColumn>
    <tableColumn id="6" xr3:uid="{B9590B9B-5109-451E-9BE8-0590B59AF6F7}" name="ZAP" totalsRowFunction="sum">
      <calculatedColumnFormula>COUNTIFS(Append1[Fuzzer],U$1,Append1[Class],$P2,Append1[Unique],"YES",Append1[Result],"TP")</calculatedColumnFormula>
    </tableColumn>
    <tableColumn id="7" xr3:uid="{7B2654A7-BF87-4865-B387-65D9D0CB22D2}" name="Total" totalsRowFunction="sum">
      <calculatedColumnFormula>SUM(Table22[[#This Row],[Arachni]:[ZAP]])</calculatedColumnFormula>
    </tableColumn>
  </tableColumns>
  <tableStyleInfo name="TableStyleLight1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4D441B-A9E1-4FEB-A807-522D5CB4FFDE}" name="Arachni" displayName="Arachni" ref="A1:I12" totalsRowShown="0">
  <autoFilter ref="A1:I12" xr:uid="{B9AA828D-8717-45FD-9F0F-56C2CADB01D1}"/>
  <tableColumns count="9">
    <tableColumn id="12" xr3:uid="{A068C2CA-E7FD-49EB-9F2A-7A27E30271FC}" name="Fuzzer"/>
    <tableColumn id="7" xr3:uid="{DE36FA8A-CC16-4B31-B6B7-B4433BB50399}" name="Report Vulnerability "/>
    <tableColumn id="10" xr3:uid="{5FC3AF0C-C731-4A1B-B06F-86673A85102E}" name="Report Description"/>
    <tableColumn id="1" xr3:uid="{63338273-61EF-401F-956E-3D4632C52E5A}" name="Vulnerability Classification"/>
    <tableColumn id="2" xr3:uid="{B3BDB361-C0F0-4BFB-88CA-3860E189D5D5}" name="Severity">
      <calculatedColumnFormula>_xlfn.XLOOKUP(D2,'Vulnerability Dictionary'!$A$2:$A$42,'Vulnerability Dictionary'!$B$2:$B$42)</calculatedColumnFormula>
    </tableColumn>
    <tableColumn id="3" xr3:uid="{4CD49C71-0A7E-4D62-BF51-2840B9FF6985}" name="URL"/>
    <tableColumn id="4" xr3:uid="{2898815C-F558-40CF-A911-CA25335B0249}" name="Payload"/>
    <tableColumn id="5" xr3:uid="{00B9923A-AB9E-41D2-B9A9-9E6C88A8F47A}" name="Result"/>
    <tableColumn id="6" xr3:uid="{13DA9BFE-18F6-4C22-8A61-D936E1529E98}" name="Class" dataDxfId="15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2AA73D-EA4C-4BFB-AB9C-9DCF7311EA05}" name="HTCAP" displayName="HTCAP" ref="A1:I4" totalsRowShown="0">
  <autoFilter ref="A1:I4" xr:uid="{B9AA828D-8717-45FD-9F0F-56C2CADB01D1}"/>
  <tableColumns count="9">
    <tableColumn id="11" xr3:uid="{967B3F3B-4E5B-4700-A7D0-D6A1D4BEC21F}" name="Fuzzer"/>
    <tableColumn id="9" xr3:uid="{2DFA3789-B6DB-4A6D-AC3D-1A362AE9343E}" name="Report Vulnerability "/>
    <tableColumn id="8" xr3:uid="{DE0B1FFD-71E1-4D24-B2B2-5641A90BDA6F}" name="Report Description"/>
    <tableColumn id="1" xr3:uid="{F58A1EC3-AAAF-47EF-B2FE-402D2FE16BD7}" name="Vulnerability Classification"/>
    <tableColumn id="2" xr3:uid="{31B9A518-8676-4D4B-91E1-50C293FE76B3}" name="Severity">
      <calculatedColumnFormula>_xlfn.XLOOKUP(D2,'Vulnerability Dictionary'!$A$2:$A$42,'Vulnerability Dictionary'!$B$2:$B$42)</calculatedColumnFormula>
    </tableColumn>
    <tableColumn id="3" xr3:uid="{82DA0B87-84D9-4C37-AEE8-62159609871A}" name="URL"/>
    <tableColumn id="4" xr3:uid="{0246B664-C095-4894-82C0-680A60498D2F}" name="Payload"/>
    <tableColumn id="5" xr3:uid="{915B37E5-965B-4CF2-904A-8B91113F8EFE}" name="Result"/>
    <tableColumn id="6" xr3:uid="{209551B6-C5E0-4CAF-A52E-DA3E162BCEDE}" name="Class" dataDxfId="14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984D0E-650F-4A79-AB55-5281E363A079}" name="Wapiti" displayName="Wapiti" ref="A1:I11" totalsRowShown="0">
  <autoFilter ref="A1:I11" xr:uid="{B9AA828D-8717-45FD-9F0F-56C2CADB01D1}"/>
  <tableColumns count="9">
    <tableColumn id="10" xr3:uid="{DF8B5409-CA85-4CF8-8753-E24AD8B43C71}" name="Fuzzer"/>
    <tableColumn id="9" xr3:uid="{08D2C474-1FAB-4ED4-A1C2-BB0779F3B718}" name="Report Vulnerability "/>
    <tableColumn id="8" xr3:uid="{4F6B6EFC-AD00-41AF-B51C-20650C652272}" name="Report Description"/>
    <tableColumn id="1" xr3:uid="{BA7C51A1-9272-4872-9997-920AB0A7152D}" name="Vulnerability Classification"/>
    <tableColumn id="2" xr3:uid="{CD670B4D-CE0F-4E20-BD9B-3F34AEE6FED7}" name="Severity">
      <calculatedColumnFormula>_xlfn.XLOOKUP(D2,'Vulnerability Dictionary'!$A$2:$A$42,'Vulnerability Dictionary'!$B$2:$B$42)</calculatedColumnFormula>
    </tableColumn>
    <tableColumn id="3" xr3:uid="{965DEDEC-A576-4796-BE32-AFFD1E99131A}" name="URL"/>
    <tableColumn id="4" xr3:uid="{CD7FB699-B8CA-464A-9666-A8CFD0C4A260}" name="Payload"/>
    <tableColumn id="5" xr3:uid="{E62FA1E6-2CC2-4A1A-8C47-DA288B7D8775}" name="Result"/>
    <tableColumn id="6" xr3:uid="{95541BD2-653F-485F-9859-688180ADD788}" name="Class" dataDxfId="13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6B26E1-2641-40E5-B4CC-6A9E7C4EA9F2}" name="W3AF" displayName="W3AF" ref="A1:I8" totalsRowShown="0">
  <autoFilter ref="A1:I8" xr:uid="{B9AA828D-8717-45FD-9F0F-56C2CADB01D1}"/>
  <tableColumns count="9">
    <tableColumn id="10" xr3:uid="{210ED4D2-CEA3-473E-803C-994DF7BAA70D}" name="Fuzzer"/>
    <tableColumn id="9" xr3:uid="{BA524068-C442-4400-A5D4-5A9C296429C1}" name="Report Vulnerability "/>
    <tableColumn id="8" xr3:uid="{0F294A7B-603D-4E8B-8C27-935AD270C8AF}" name="Report Description"/>
    <tableColumn id="1" xr3:uid="{21BD135B-BB2C-48C0-A48B-11E8DFCF654E}" name="Vulnerability Classification"/>
    <tableColumn id="2" xr3:uid="{C3DAE7E3-E1D4-432A-BEA2-7C4CFB51FC41}" name="Severity">
      <calculatedColumnFormula>_xlfn.XLOOKUP(D2,'Vulnerability Dictionary'!$A$2:$A$42,'Vulnerability Dictionary'!$B$2:$B$42)</calculatedColumnFormula>
    </tableColumn>
    <tableColumn id="3" xr3:uid="{B43F470F-E18D-4EAF-8197-7026DF2C69E3}" name="URL"/>
    <tableColumn id="4" xr3:uid="{7077AF26-0954-47A9-ADA6-FD7E4A3CC073}" name="Payload"/>
    <tableColumn id="5" xr3:uid="{756040FE-159E-4EF5-9618-19F94D5F7ED4}" name="Result"/>
    <tableColumn id="6" xr3:uid="{7A2EA950-F9D4-4608-ACAE-D111473127AB}" name="Class" dataDxfId="12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A1A515-5186-41B1-B867-F1E02A7F96DB}" name="ZAP" displayName="ZAP" ref="A1:I55" totalsRowShown="0">
  <autoFilter ref="A1:I55" xr:uid="{B9AA828D-8717-45FD-9F0F-56C2CADB01D1}"/>
  <tableColumns count="9">
    <tableColumn id="10" xr3:uid="{78F3BDFA-0DAF-489C-9F7D-63674CEEC150}" name="Fuzzer"/>
    <tableColumn id="9" xr3:uid="{8C91C10A-ED92-44FA-94A1-207F5C0187EE}" name="Report Vulnerability "/>
    <tableColumn id="8" xr3:uid="{A4C3A44F-BAFB-4B52-B955-30C8CF32E9DE}" name="Report Description"/>
    <tableColumn id="1" xr3:uid="{4B0345A5-768C-4D27-9FBC-D438F0F59323}" name="Vulnerability Classification"/>
    <tableColumn id="2" xr3:uid="{497D5C9C-7270-47C6-B05D-D771039D121A}" name="Severity">
      <calculatedColumnFormula>_xlfn.XLOOKUP(D2,'Vulnerability Dictionary'!$A$2:$A$42,'Vulnerability Dictionary'!$B$2:$B$42)</calculatedColumnFormula>
    </tableColumn>
    <tableColumn id="3" xr3:uid="{EBD97F31-388D-4CEE-8440-2A73A251740F}" name="URL"/>
    <tableColumn id="4" xr3:uid="{B1D931CA-AF01-4394-8996-903AC61B8FF3}" name="Payload"/>
    <tableColumn id="5" xr3:uid="{262C21BF-1CD4-4735-9857-DB552E79E657}" name="Result"/>
    <tableColumn id="6" xr3:uid="{67977952-44FC-495C-A956-6EBACD835342}" name="Class" dataDxfId="11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4A81C2-A9F2-4FA4-B8F4-4B1197D1500C}" name="Table2" displayName="Table2" ref="A1:G42" totalsRowShown="0">
  <autoFilter ref="A1:G42" xr:uid="{5C3C2B68-24E9-44B6-A85F-A865DA9325A2}"/>
  <sortState xmlns:xlrd2="http://schemas.microsoft.com/office/spreadsheetml/2017/richdata2" ref="A2:G41">
    <sortCondition ref="A1:A41"/>
  </sortState>
  <tableColumns count="7">
    <tableColumn id="1" xr3:uid="{90912F89-2C9C-41AD-8EBB-7448C4E6F7AD}" name="Vulnerability"/>
    <tableColumn id="2" xr3:uid="{EA25AF56-6475-4053-B7B8-A6D30BD2759F}" name="Severity"/>
    <tableColumn id="3" xr3:uid="{1B303159-F02B-488C-8378-6DB0FBE9212C}" name="CWE ID"/>
    <tableColumn id="4" xr3:uid="{8AAE9D5D-13D2-4995-ADF8-8695D8BD3AC5}" name="WASC ID" dataDxfId="10"/>
    <tableColumn id="5" xr3:uid="{0B47D694-B917-4188-B408-75B6508129FB}" name="OWASP2010">
      <calculatedColumnFormula>IF(_xlfn.XLOOKUP(D2,CWE_2_OWASP10!$B$2:$B$50,CWE_2_OWASP10!$G$2:$G$50,"Check WASC and CWE ID")="","Other",_xlfn.XLOOKUP(D2,CWE_2_OWASP10!$B$2:$B$50,CWE_2_OWASP10!$G$2:$G$50,"Check WASC and CWE ID"))</calculatedColumnFormula>
    </tableColumn>
    <tableColumn id="6" xr3:uid="{942F14AE-8290-4DBE-8076-A0D3A05A21DC}" name="OWASP2017">
      <calculatedColumnFormula>IF(_xlfn.XLOOKUP(D2,CWE_2_OWASP10!$B$2:$B$50,CWE_2_OWASP10!$H$2:$H$50,"Check WASC and CWE ID")="","Other",_xlfn.XLOOKUP(D2,CWE_2_OWASP10!$B$2:$B$50,CWE_2_OWASP10!$H$2:$H$50,"Check WASC and CWE ID"))</calculatedColumnFormula>
    </tableColumn>
    <tableColumn id="7" xr3:uid="{8A48BF02-CBC8-4A89-8AEC-73D863207478}" name="OWASP2017 Description">
      <calculatedColumnFormula>IF(F2="Other","Other",RIGHT(F2,LEN(F2)-FIND("-",F2)-1))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BFBAB3-721E-4827-AE8B-FEEC90E34F0C}" name="Table3" displayName="Table3" ref="A51:B54" totalsRowShown="0">
  <autoFilter ref="A51:B54" xr:uid="{D0B001B2-70C8-47B1-B6FD-2F9A009D1F2E}"/>
  <tableColumns count="2">
    <tableColumn id="1" xr3:uid="{EB00D2D0-D808-4407-B50F-E354332E1CF7}" name="Results"/>
    <tableColumn id="2" xr3:uid="{2214B858-10EC-416D-9C8A-82FFB577FC95}" name="Acronym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EC4E9B-7DBB-4139-80D0-7EC47E5A51FD}" name="Table13" displayName="Table13" ref="A1:B44" totalsRowShown="0">
  <autoFilter ref="A1:B44" xr:uid="{D9939E87-B7E2-4E0F-B070-7739123235EE}"/>
  <tableColumns count="2">
    <tableColumn id="1" xr3:uid="{614CB25D-A8EE-4DD9-922A-8C77C794A855}" name="HTTP status code"/>
    <tableColumn id="2" xr3:uid="{04F44759-6F82-4320-86B3-1DAF73BE778C}" name="URL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D30360-5098-48E7-8780-4C32AB3E72E5}" name="Table4" displayName="Table4" ref="A1:D15" totalsRowShown="0">
  <autoFilter ref="A1:D15" xr:uid="{9E8D5B9B-BA3B-45E0-A031-B4D258384705}"/>
  <sortState xmlns:xlrd2="http://schemas.microsoft.com/office/spreadsheetml/2017/richdata2" ref="A2:D15">
    <sortCondition ref="D1:D15"/>
  </sortState>
  <tableColumns count="4">
    <tableColumn id="1" xr3:uid="{8E516356-281F-425D-89B2-7113B93DF21C}" name="OWASP Top Ten 2010"/>
    <tableColumn id="2" xr3:uid="{9B29C387-413E-42CB-8709-99209D2D5C00}" name="OWASP Top Ten 2007"/>
    <tableColumn id="3" xr3:uid="{9564F38A-3317-4EB1-B024-F8AB1E8398EC}" name="OWASP Top Ten 2013"/>
    <tableColumn id="4" xr3:uid="{98528987-B54A-48A9-B64F-E8EAD5DD01F3}" name="OWASP Top Ten 2017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8A8D8-99F2-4F78-93F7-F8B336E87CB4}" name="Table1" displayName="Table1" ref="A1:G679" totalsRowShown="0" headerRowDxfId="9" dataDxfId="7" headerRowBorderDxfId="8">
  <autoFilter ref="A1:G679" xr:uid="{E0D33638-56B9-4E6F-AE19-E5AACA0FF2A4}"/>
  <tableColumns count="7">
    <tableColumn id="1" xr3:uid="{76EFED7E-63DF-43A8-A8C5-04E6BF9EE4E3}" name="Vulnerability Name" dataDxfId="6"/>
    <tableColumn id="2" xr3:uid="{3581F58A-166B-4B30-A65F-16B8B4CEB05F}" name="Classifications" dataDxfId="5"/>
    <tableColumn id="10" xr3:uid="{0A2A24C1-7EA7-4E9C-80AC-5151D8499174}" name="CWE" dataDxfId="4">
      <calculatedColumnFormula>SUBSTITUTE(IF(ISERROR(MID(Table1[[#This Row],[Classifications]],FIND(Table1[[#Headers],[CWE]],Table1[[#This Row],[Classifications]])+4,2)),"NA",MID(Table1[[#This Row],[Classifications]],FIND(Table1[[#Headers],[CWE]],Table1[[#This Row],[Classifications]])+4,2)),",","")</calculatedColumnFormula>
    </tableColumn>
    <tableColumn id="4" xr3:uid="{72A4A883-7C85-464E-92B3-6A53A19325BA}" name="WASC" dataDxfId="3"/>
    <tableColumn id="9" xr3:uid="{FCA4233B-483A-4CC9-8E3B-0B423FE5A070}" name="OWASP 2017" dataDxfId="2">
      <calculatedColumnFormula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calculatedColumnFormula>
    </tableColumn>
    <tableColumn id="3" xr3:uid="{57332A07-5613-4437-9F6A-5EB0D5947AAB}" name="Severity" dataDxfId="1"/>
    <tableColumn id="11" xr3:uid="{E9204742-2193-42F5-8A2D-DF0ACDFE0D25}" name="OWASP Description" dataDxfId="0">
      <calculatedColumnFormula>IF(Table1[[#This Row],[OWASP 2017]]="NA","NA",_xlfn.XLOOKUP(Table1[[#This Row],[OWASP 2017]],OWASP2017_Table!$B$2:$B$11,OWASP2017_Table!$C$2:$C$11))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0" dT="2021-05-27T09:42:10.76" personId="{BFFD999E-C70B-4C6B-8B54-897561D81C08}" id="{7D3C19DC-EC37-4094-8BBB-40AE020D1BD4}">
    <text>No longer widely supported by browsers Deprecated: 2020-02-11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fv-az243-778:4000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C96C-D683-4E22-B150-7CF3BB125309}">
  <dimension ref="A1:G13"/>
  <sheetViews>
    <sheetView tabSelected="1" workbookViewId="0">
      <selection activeCell="A16" sqref="A16"/>
    </sheetView>
  </sheetViews>
  <sheetFormatPr defaultRowHeight="15"/>
  <cols>
    <col min="1" max="1" width="43.28515625" bestFit="1" customWidth="1"/>
    <col min="2" max="2" width="9.85546875" customWidth="1"/>
  </cols>
  <sheetData>
    <row r="1" spans="1:7">
      <c r="A1" t="s">
        <v>1160</v>
      </c>
      <c r="B1" t="s">
        <v>0</v>
      </c>
      <c r="C1" t="s">
        <v>1173</v>
      </c>
      <c r="D1" t="s">
        <v>1</v>
      </c>
      <c r="E1" t="s">
        <v>2</v>
      </c>
      <c r="F1" t="s">
        <v>3</v>
      </c>
      <c r="G1" t="s">
        <v>15</v>
      </c>
    </row>
    <row r="2" spans="1:7">
      <c r="A2" t="s">
        <v>4</v>
      </c>
      <c r="B2">
        <f>COUNTIFS(Arachni[Class],$A2,Arachni[Result],'Vulnerability Dictionary'!$B$52)</f>
        <v>0</v>
      </c>
      <c r="C2">
        <f>COUNTIFS(HTCAP[Class],$A2,HTCAP[Result],'Vulnerability Dictionary'!$B$52)</f>
        <v>0</v>
      </c>
      <c r="D2">
        <f>COUNTIFS(Wapiti[Class],$A2,Wapiti[Result],'Vulnerability Dictionary'!$B$52)</f>
        <v>0</v>
      </c>
      <c r="E2">
        <f>COUNTIFS(W3AF[Class],$A2,W3AF[Result],'Vulnerability Dictionary'!$B$52)</f>
        <v>0</v>
      </c>
      <c r="F2">
        <f>COUNTIFS(ZAP[Class],$A2,ZAP[Result],'Vulnerability Dictionary'!$B$52)</f>
        <v>0</v>
      </c>
      <c r="G2">
        <f>SUM(Table6[[#This Row],[Arachni]:[ZAP]])</f>
        <v>0</v>
      </c>
    </row>
    <row r="3" spans="1:7">
      <c r="A3" t="s">
        <v>5</v>
      </c>
      <c r="B3">
        <f>COUNTIFS(Arachni[Class],$A3,Arachni[Result],'Vulnerability Dictionary'!$B$52)</f>
        <v>0</v>
      </c>
      <c r="C3">
        <f>COUNTIFS(HTCAP[Class],$A3,HTCAP[Result],'Vulnerability Dictionary'!$B$52)</f>
        <v>0</v>
      </c>
      <c r="D3">
        <f>COUNTIFS(Wapiti[Class],$A3,Wapiti[Result],'Vulnerability Dictionary'!$B$52)</f>
        <v>0</v>
      </c>
      <c r="E3">
        <f>COUNTIFS(W3AF[Class],$A3,W3AF[Result],'Vulnerability Dictionary'!$B$52)</f>
        <v>0</v>
      </c>
      <c r="F3">
        <f>COUNTIFS(ZAP[Class],$A3,ZAP[Result],'Vulnerability Dictionary'!$B$52)</f>
        <v>0</v>
      </c>
      <c r="G3">
        <f>SUM(Table6[[#This Row],[Arachni]:[ZAP]])</f>
        <v>0</v>
      </c>
    </row>
    <row r="4" spans="1:7">
      <c r="A4" t="s">
        <v>6</v>
      </c>
      <c r="B4">
        <f>COUNTIFS(Arachni[Class],$A4,Arachni[Result],'Vulnerability Dictionary'!$B$52)</f>
        <v>3</v>
      </c>
      <c r="C4">
        <f>COUNTIFS(HTCAP[Class],$A4,HTCAP[Result],'Vulnerability Dictionary'!$B$52)</f>
        <v>0</v>
      </c>
      <c r="D4">
        <f>COUNTIFS(Wapiti[Class],$A4,Wapiti[Result],'Vulnerability Dictionary'!$B$52)</f>
        <v>0</v>
      </c>
      <c r="E4">
        <f>COUNTIFS(W3AF[Class],$A4,W3AF[Result],'Vulnerability Dictionary'!$B$52)</f>
        <v>0</v>
      </c>
      <c r="F4">
        <f>COUNTIFS(ZAP[Class],$A4,ZAP[Result],'Vulnerability Dictionary'!$B$52)</f>
        <v>0</v>
      </c>
      <c r="G4">
        <f>SUM(Table6[[#This Row],[Arachni]:[ZAP]])</f>
        <v>3</v>
      </c>
    </row>
    <row r="5" spans="1:7">
      <c r="A5" t="s">
        <v>7</v>
      </c>
      <c r="B5">
        <f>COUNTIFS(Arachni[Class],$A5,Arachni[Result],'Vulnerability Dictionary'!$B$52)</f>
        <v>0</v>
      </c>
      <c r="C5">
        <f>COUNTIFS(HTCAP[Class],$A5,HTCAP[Result],'Vulnerability Dictionary'!$B$52)</f>
        <v>0</v>
      </c>
      <c r="D5">
        <f>COUNTIFS(Wapiti[Class],$A5,Wapiti[Result],'Vulnerability Dictionary'!$B$52)</f>
        <v>0</v>
      </c>
      <c r="E5">
        <f>COUNTIFS(W3AF[Class],$A5,W3AF[Result],'Vulnerability Dictionary'!$B$52)</f>
        <v>0</v>
      </c>
      <c r="F5">
        <f>COUNTIFS(ZAP[Class],$A5,ZAP[Result],'Vulnerability Dictionary'!$B$52)</f>
        <v>0</v>
      </c>
      <c r="G5">
        <f>SUM(Table6[[#This Row],[Arachni]:[ZAP]])</f>
        <v>0</v>
      </c>
    </row>
    <row r="6" spans="1:7">
      <c r="A6" t="s">
        <v>8</v>
      </c>
      <c r="B6">
        <f>COUNTIFS(Arachni[Class],$A6,Arachni[Result],'Vulnerability Dictionary'!$B$52)</f>
        <v>0</v>
      </c>
      <c r="C6">
        <f>COUNTIFS(HTCAP[Class],$A6,HTCAP[Result],'Vulnerability Dictionary'!$B$52)</f>
        <v>0</v>
      </c>
      <c r="D6">
        <f>COUNTIFS(Wapiti[Class],$A6,Wapiti[Result],'Vulnerability Dictionary'!$B$52)</f>
        <v>0</v>
      </c>
      <c r="E6">
        <f>COUNTIFS(W3AF[Class],$A6,W3AF[Result],'Vulnerability Dictionary'!$B$52)</f>
        <v>1</v>
      </c>
      <c r="F6">
        <f>COUNTIFS(ZAP[Class],$A6,ZAP[Result],'Vulnerability Dictionary'!$B$52)</f>
        <v>0</v>
      </c>
      <c r="G6">
        <f>SUM(Table6[[#This Row],[Arachni]:[ZAP]])</f>
        <v>1</v>
      </c>
    </row>
    <row r="7" spans="1:7">
      <c r="A7" t="s">
        <v>9</v>
      </c>
      <c r="B7">
        <f>COUNTIFS(Arachni[Class],$A7,Arachni[Result],'Vulnerability Dictionary'!$B$52)</f>
        <v>3</v>
      </c>
      <c r="C7">
        <f>COUNTIFS(HTCAP[Class],$A7,HTCAP[Result],'Vulnerability Dictionary'!$B$52)</f>
        <v>0</v>
      </c>
      <c r="D7">
        <f>COUNTIFS(Wapiti[Class],$A7,Wapiti[Result],'Vulnerability Dictionary'!$B$52)</f>
        <v>4</v>
      </c>
      <c r="E7">
        <f>COUNTIFS(W3AF[Class],$A7,W3AF[Result],'Vulnerability Dictionary'!$B$52)</f>
        <v>1</v>
      </c>
      <c r="F7">
        <f>COUNTIFS(ZAP[Class],$A7,ZAP[Result],'Vulnerability Dictionary'!$B$52)</f>
        <v>22</v>
      </c>
      <c r="G7">
        <f>SUM(Table6[[#This Row],[Arachni]:[ZAP]])</f>
        <v>30</v>
      </c>
    </row>
    <row r="8" spans="1:7">
      <c r="A8" t="s">
        <v>1172</v>
      </c>
      <c r="B8">
        <f>COUNTIFS(Arachni[Class],$A8,Arachni[Result],'Vulnerability Dictionary'!$B$52)</f>
        <v>3</v>
      </c>
      <c r="C8">
        <f>COUNTIFS(HTCAP[Class],$A8,HTCAP[Result],'Vulnerability Dictionary'!$B$52)</f>
        <v>3</v>
      </c>
      <c r="D8">
        <f>COUNTIFS(Wapiti[Class],$A8,Wapiti[Result],'Vulnerability Dictionary'!$B$52)</f>
        <v>2</v>
      </c>
      <c r="E8">
        <f>COUNTIFS(W3AF[Class],$A8,W3AF[Result],'Vulnerability Dictionary'!$B$52)</f>
        <v>2</v>
      </c>
      <c r="F8">
        <f>COUNTIFS(ZAP[Class],$A8,ZAP[Result],'Vulnerability Dictionary'!$B$52)</f>
        <v>18</v>
      </c>
      <c r="G8">
        <f>SUM(Table6[[#This Row],[Arachni]:[ZAP]])</f>
        <v>28</v>
      </c>
    </row>
    <row r="9" spans="1:7">
      <c r="A9" t="s">
        <v>11</v>
      </c>
      <c r="B9">
        <f>COUNTIFS(Arachni[Class],$A9,Arachni[Result],'Vulnerability Dictionary'!$B$52)</f>
        <v>0</v>
      </c>
      <c r="C9">
        <f>COUNTIFS(HTCAP[Class],$A9,HTCAP[Result],'Vulnerability Dictionary'!$B$52)</f>
        <v>0</v>
      </c>
      <c r="D9">
        <f>COUNTIFS(Wapiti[Class],$A9,Wapiti[Result],'Vulnerability Dictionary'!$B$52)</f>
        <v>0</v>
      </c>
      <c r="E9">
        <f>COUNTIFS(W3AF[Class],$A9,W3AF[Result],'Vulnerability Dictionary'!$B$52)</f>
        <v>0</v>
      </c>
      <c r="F9">
        <f>COUNTIFS(ZAP[Class],$A9,ZAP[Result],'Vulnerability Dictionary'!$B$52)</f>
        <v>0</v>
      </c>
      <c r="G9">
        <f>SUM(Table6[[#This Row],[Arachni]:[ZAP]])</f>
        <v>0</v>
      </c>
    </row>
    <row r="10" spans="1:7">
      <c r="A10" t="s">
        <v>12</v>
      </c>
      <c r="B10">
        <f>COUNTIFS(Arachni[Class],$A10,Arachni[Result],'Vulnerability Dictionary'!$B$52)</f>
        <v>0</v>
      </c>
      <c r="C10">
        <f>COUNTIFS(HTCAP[Class],$A10,HTCAP[Result],'Vulnerability Dictionary'!$B$52)</f>
        <v>0</v>
      </c>
      <c r="D10">
        <f>COUNTIFS(Wapiti[Class],$A10,Wapiti[Result],'Vulnerability Dictionary'!$B$52)</f>
        <v>0</v>
      </c>
      <c r="E10">
        <f>COUNTIFS(W3AF[Class],$A10,W3AF[Result],'Vulnerability Dictionary'!$B$52)</f>
        <v>0</v>
      </c>
      <c r="F10">
        <f>COUNTIFS(ZAP[Class],$A10,ZAP[Result],'Vulnerability Dictionary'!$B$52)</f>
        <v>0</v>
      </c>
      <c r="G10">
        <f>SUM(Table6[[#This Row],[Arachni]:[ZAP]])</f>
        <v>0</v>
      </c>
    </row>
    <row r="11" spans="1:7">
      <c r="A11" t="s">
        <v>13</v>
      </c>
      <c r="B11">
        <f>COUNTIFS(Arachni[Class],$A11,Arachni[Result],'Vulnerability Dictionary'!$B$52)</f>
        <v>0</v>
      </c>
      <c r="C11">
        <f>COUNTIFS(HTCAP[Class],$A11,HTCAP[Result],'Vulnerability Dictionary'!$B$52)</f>
        <v>0</v>
      </c>
      <c r="D11">
        <f>COUNTIFS(Wapiti[Class],$A11,Wapiti[Result],'Vulnerability Dictionary'!$B$52)</f>
        <v>0</v>
      </c>
      <c r="E11">
        <f>COUNTIFS(W3AF[Class],$A11,W3AF[Result],'Vulnerability Dictionary'!$B$52)</f>
        <v>0</v>
      </c>
      <c r="F11">
        <f>COUNTIFS(ZAP[Class],$A11,ZAP[Result],'Vulnerability Dictionary'!$B$52)</f>
        <v>0</v>
      </c>
      <c r="G11">
        <f>SUM(Table6[[#This Row],[Arachni]:[ZAP]])</f>
        <v>0</v>
      </c>
    </row>
    <row r="12" spans="1:7">
      <c r="A12" t="s">
        <v>14</v>
      </c>
      <c r="B12">
        <f>COUNTIFS(Arachni[Class],$A12,Arachni[Result],'Vulnerability Dictionary'!$B$52)</f>
        <v>2</v>
      </c>
      <c r="C12">
        <f>COUNTIFS(HTCAP[Class],$A12,HTCAP[Result],'Vulnerability Dictionary'!$B$52)</f>
        <v>0</v>
      </c>
      <c r="D12">
        <f>COUNTIFS(Wapiti[Class],$A12,Wapiti[Result],'Vulnerability Dictionary'!$B$52)</f>
        <v>3</v>
      </c>
      <c r="E12">
        <f>COUNTIFS(W3AF[Class],$A12,W3AF[Result],'Vulnerability Dictionary'!$B$52)</f>
        <v>1</v>
      </c>
      <c r="F12">
        <f>COUNTIFS(ZAP[Class],$A12,ZAP[Result],'Vulnerability Dictionary'!$B$52)</f>
        <v>9</v>
      </c>
      <c r="G12">
        <f>SUM(Table6[[#This Row],[Arachni]:[ZAP]])</f>
        <v>15</v>
      </c>
    </row>
    <row r="13" spans="1:7">
      <c r="A13" t="s">
        <v>15</v>
      </c>
      <c r="B13">
        <f>SUBTOTAL(109,Table6[Arachni])</f>
        <v>11</v>
      </c>
      <c r="C13">
        <f>SUBTOTAL(109,Table6[HTCAP])</f>
        <v>3</v>
      </c>
      <c r="D13">
        <f>SUBTOTAL(109,Table6[Wapiti])</f>
        <v>9</v>
      </c>
      <c r="E13">
        <f>SUBTOTAL(109,Table6[W3AF])</f>
        <v>5</v>
      </c>
      <c r="F13">
        <f>SUBTOTAL(109,Table6[ZAP])</f>
        <v>49</v>
      </c>
      <c r="G13">
        <f>SUBTOTAL(109,Table6[Total])</f>
        <v>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8706-23A9-4A6E-BAA2-E32E9131448F}">
  <dimension ref="A1:F5"/>
  <sheetViews>
    <sheetView zoomScale="70" zoomScaleNormal="70" workbookViewId="0">
      <selection activeCell="O19" sqref="O19"/>
    </sheetView>
  </sheetViews>
  <sheetFormatPr defaultRowHeight="15"/>
  <cols>
    <col min="1" max="1" width="31" customWidth="1"/>
    <col min="2" max="2" width="9.85546875" customWidth="1"/>
  </cols>
  <sheetData>
    <row r="1" spans="1:6">
      <c r="A1" t="s">
        <v>1161</v>
      </c>
      <c r="B1" t="s">
        <v>0</v>
      </c>
      <c r="C1" t="s">
        <v>1173</v>
      </c>
      <c r="D1" t="s">
        <v>1</v>
      </c>
      <c r="E1" t="s">
        <v>2</v>
      </c>
      <c r="F1" t="s">
        <v>3</v>
      </c>
    </row>
    <row r="2" spans="1:6">
      <c r="A2" t="s">
        <v>16</v>
      </c>
      <c r="B2">
        <f>COUNTIFS(Arachni[Severity],$A2,Arachni[Result],'Vulnerability Dictionary'!$B$52)</f>
        <v>8</v>
      </c>
      <c r="C2">
        <f>COUNTIFS(HTCAP[Severity],$A2,HTCAP[Result],'Vulnerability Dictionary'!$B$52)</f>
        <v>3</v>
      </c>
      <c r="D2">
        <f>COUNTIFS(Wapiti[Severity],$A2,Wapiti[Result],'Vulnerability Dictionary'!$B$52)</f>
        <v>4</v>
      </c>
      <c r="E2">
        <f>COUNTIFS(W3AF[Severity],$A2,W3AF[Result],'Vulnerability Dictionary'!$B$52)</f>
        <v>3</v>
      </c>
      <c r="F2">
        <f>COUNTIFS(ZAP[Severity],$A2,ZAP[Result],'Vulnerability Dictionary'!$B$52)</f>
        <v>20</v>
      </c>
    </row>
    <row r="3" spans="1:6">
      <c r="A3" t="s">
        <v>17</v>
      </c>
      <c r="B3">
        <f>COUNTIFS(Arachni[Severity],$A3,Arachni[Result],'Vulnerability Dictionary'!$B$52)</f>
        <v>3</v>
      </c>
      <c r="C3">
        <f>COUNTIFS(HTCAP[Severity],$A3,HTCAP[Result],'Vulnerability Dictionary'!$B$52)</f>
        <v>0</v>
      </c>
      <c r="D3">
        <f>COUNTIFS(Wapiti[Severity],$A3,Wapiti[Result],'Vulnerability Dictionary'!$B$52)</f>
        <v>3</v>
      </c>
      <c r="E3">
        <f>COUNTIFS(W3AF[Severity],$A3,W3AF[Result],'Vulnerability Dictionary'!$B$52)</f>
        <v>1</v>
      </c>
      <c r="F3">
        <f>COUNTIFS(ZAP[Severity],$A3,ZAP[Result],'Vulnerability Dictionary'!$B$52)</f>
        <v>4</v>
      </c>
    </row>
    <row r="4" spans="1:6">
      <c r="A4" t="s">
        <v>18</v>
      </c>
      <c r="B4">
        <f>COUNTIFS(Arachni[Severity],$A4,Arachni[Result],'Vulnerability Dictionary'!$B$52)</f>
        <v>0</v>
      </c>
      <c r="C4">
        <f>COUNTIFS(HTCAP[Severity],$A4,HTCAP[Result],'Vulnerability Dictionary'!$B$52)</f>
        <v>0</v>
      </c>
      <c r="D4">
        <f>COUNTIFS(Wapiti[Severity],$A4,Wapiti[Result],'Vulnerability Dictionary'!$B$52)</f>
        <v>2</v>
      </c>
      <c r="E4">
        <f>COUNTIFS(W3AF[Severity],$A4,W3AF[Result],'Vulnerability Dictionary'!$B$52)</f>
        <v>1</v>
      </c>
      <c r="F4">
        <f>COUNTIFS(ZAP[Severity],$A4,ZAP[Result],'Vulnerability Dictionary'!$B$52)</f>
        <v>25</v>
      </c>
    </row>
    <row r="5" spans="1:6">
      <c r="A5" t="s">
        <v>15</v>
      </c>
      <c r="B5" s="11">
        <f>SUM(B2:B4)</f>
        <v>11</v>
      </c>
      <c r="C5" s="11">
        <f>SUM(C2:C4)</f>
        <v>3</v>
      </c>
      <c r="D5" s="11">
        <f>SUM(D2:D4)</f>
        <v>9</v>
      </c>
      <c r="E5" s="11">
        <f>SUM(E2:E4)</f>
        <v>5</v>
      </c>
      <c r="F5" s="11">
        <f>SUM(F2:F4)</f>
        <v>49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6140-D435-44FC-91C6-86B88A7015D5}">
  <dimension ref="A1:F5"/>
  <sheetViews>
    <sheetView workbookViewId="0">
      <selection activeCell="A16" sqref="A16"/>
    </sheetView>
  </sheetViews>
  <sheetFormatPr defaultRowHeight="15"/>
  <cols>
    <col min="1" max="1" width="31" customWidth="1"/>
  </cols>
  <sheetData>
    <row r="1" spans="1:6">
      <c r="A1" t="s">
        <v>1162</v>
      </c>
      <c r="B1" t="s">
        <v>0</v>
      </c>
      <c r="C1" t="s">
        <v>1173</v>
      </c>
      <c r="D1" t="s">
        <v>1</v>
      </c>
      <c r="E1" t="s">
        <v>2</v>
      </c>
      <c r="F1" t="s">
        <v>3</v>
      </c>
    </row>
    <row r="2" spans="1:6">
      <c r="A2" t="s">
        <v>20</v>
      </c>
      <c r="B2" s="11">
        <f>COUNTIF(Arachni[Result],$A2)</f>
        <v>11</v>
      </c>
      <c r="C2" s="11">
        <f>COUNTIF(HTCAP[Result],$A2)</f>
        <v>3</v>
      </c>
      <c r="D2" s="11">
        <f>COUNTIF(Wapiti[Result],$A2)</f>
        <v>9</v>
      </c>
      <c r="E2" s="11">
        <f>COUNTIF(W3AF[Result],$A2)</f>
        <v>5</v>
      </c>
      <c r="F2" s="11">
        <f>COUNTIF(ZAP[Result],A2)</f>
        <v>49</v>
      </c>
    </row>
    <row r="3" spans="1:6">
      <c r="A3" t="s">
        <v>21</v>
      </c>
      <c r="B3" s="11">
        <f>COUNTIF(Arachni[Result],$A3)</f>
        <v>0</v>
      </c>
      <c r="C3" s="11">
        <f>COUNTIF(HTCAP[Result],$A3)</f>
        <v>0</v>
      </c>
      <c r="D3" s="11">
        <f>COUNTIF(Wapiti[Result],$A3)</f>
        <v>1</v>
      </c>
      <c r="E3" s="11">
        <f>COUNTIF(W3AF[Result],$A3)</f>
        <v>2</v>
      </c>
      <c r="F3" s="11">
        <f>COUNTIF(ZAP[Result],A3)</f>
        <v>5</v>
      </c>
    </row>
    <row r="4" spans="1:6">
      <c r="A4" t="s">
        <v>22</v>
      </c>
      <c r="B4" s="11">
        <f>COUNTIF(Arachni[Result],$A4)</f>
        <v>0</v>
      </c>
      <c r="C4" s="11">
        <f>COUNTIF(HTCAP[Result],$A4)</f>
        <v>0</v>
      </c>
      <c r="D4" s="11">
        <f>COUNTIF(Wapiti[Result],$A4)</f>
        <v>0</v>
      </c>
      <c r="E4" s="11">
        <f>COUNTIF(W3AF[Result],$A4)</f>
        <v>0</v>
      </c>
      <c r="F4" s="11">
        <f>COUNTIF(ZAP[Result],A4)</f>
        <v>0</v>
      </c>
    </row>
    <row r="5" spans="1:6">
      <c r="A5" t="s">
        <v>15</v>
      </c>
      <c r="B5" s="11">
        <f>SUM(B2:B4)</f>
        <v>11</v>
      </c>
      <c r="C5" s="11">
        <f t="shared" ref="C5:F5" si="0">SUM(C2:C4)</f>
        <v>3</v>
      </c>
      <c r="D5" s="11">
        <f t="shared" si="0"/>
        <v>10</v>
      </c>
      <c r="E5" s="11">
        <f t="shared" si="0"/>
        <v>7</v>
      </c>
      <c r="F5" s="11">
        <f t="shared" si="0"/>
        <v>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4EE2-31DE-4400-B311-7D619D1944DF}">
  <dimension ref="A1:V87"/>
  <sheetViews>
    <sheetView topLeftCell="E1" zoomScale="85" zoomScaleNormal="85" workbookViewId="0">
      <selection activeCell="E11" sqref="E11"/>
    </sheetView>
  </sheetViews>
  <sheetFormatPr defaultRowHeight="15"/>
  <cols>
    <col min="1" max="1" width="9.85546875" bestFit="1" customWidth="1"/>
    <col min="2" max="2" width="9" bestFit="1" customWidth="1"/>
    <col min="3" max="3" width="42.85546875" hidden="1" customWidth="1"/>
    <col min="4" max="4" width="81.140625" hidden="1" customWidth="1"/>
    <col min="5" max="5" width="47.140625" bestFit="1" customWidth="1"/>
    <col min="6" max="6" width="10.5703125" customWidth="1"/>
    <col min="7" max="7" width="60.5703125" bestFit="1" customWidth="1"/>
    <col min="8" max="8" width="59.5703125" customWidth="1"/>
    <col min="9" max="9" width="8.85546875" bestFit="1" customWidth="1"/>
    <col min="10" max="10" width="25.42578125" bestFit="1" customWidth="1"/>
    <col min="14" max="15" width="26" customWidth="1"/>
    <col min="16" max="16" width="44.85546875" bestFit="1" customWidth="1"/>
    <col min="17" max="17" width="12.28515625" customWidth="1"/>
    <col min="18" max="18" width="11.42578125" customWidth="1"/>
    <col min="19" max="19" width="10.42578125" customWidth="1"/>
    <col min="20" max="20" width="10" customWidth="1"/>
  </cols>
  <sheetData>
    <row r="1" spans="1:22">
      <c r="A1" t="s">
        <v>275</v>
      </c>
      <c r="B1" t="s">
        <v>1170</v>
      </c>
      <c r="C1" t="s">
        <v>1174</v>
      </c>
      <c r="D1" t="s">
        <v>1175</v>
      </c>
      <c r="E1" t="s">
        <v>1178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1171</v>
      </c>
      <c r="N1" t="s">
        <v>1189</v>
      </c>
      <c r="P1" t="s">
        <v>1190</v>
      </c>
      <c r="Q1" s="14" t="s">
        <v>0</v>
      </c>
      <c r="R1" s="14" t="s">
        <v>1173</v>
      </c>
      <c r="S1" s="14" t="s">
        <v>1</v>
      </c>
      <c r="T1" s="14" t="s">
        <v>2</v>
      </c>
      <c r="U1" s="14" t="s">
        <v>3</v>
      </c>
      <c r="V1" s="23" t="s">
        <v>15</v>
      </c>
    </row>
    <row r="2" spans="1:22">
      <c r="A2">
        <v>1</v>
      </c>
      <c r="B2" s="22" t="s">
        <v>0</v>
      </c>
      <c r="C2" s="22" t="s">
        <v>1251</v>
      </c>
      <c r="D2" s="22" t="s">
        <v>1289</v>
      </c>
      <c r="E2" s="22" t="s">
        <v>32</v>
      </c>
      <c r="F2" s="22" t="s">
        <v>16</v>
      </c>
      <c r="G2" s="22" t="s">
        <v>1199</v>
      </c>
      <c r="H2" s="22" t="s">
        <v>1289</v>
      </c>
      <c r="I2" s="22" t="s">
        <v>20</v>
      </c>
      <c r="J2" s="22" t="s">
        <v>14</v>
      </c>
      <c r="K2" t="str">
        <f>IF(COUNTIF($A$2:$A$90,Append1[[#This Row],[ID]])&gt;1,"NO","YES")</f>
        <v>NO</v>
      </c>
      <c r="N2" cm="1">
        <f t="array" ref="N2:N61">_xlfn.UNIQUE(A2:A104,FALSE,TRUE)</f>
        <v>3</v>
      </c>
      <c r="P2" s="15" t="s">
        <v>4</v>
      </c>
      <c r="Q2">
        <f>COUNTIFS(Append1[Fuzzer],Q$1,Append1[Class],$P2,Append1[Unique],"YES",Append1[Result],"TP")</f>
        <v>0</v>
      </c>
      <c r="R2">
        <f>COUNTIFS(Append1[Fuzzer],R$1,Append1[Class],$P2,Append1[Unique],"YES",Append1[Result],"TP")</f>
        <v>0</v>
      </c>
      <c r="S2">
        <f>COUNTIFS(Append1[Fuzzer],S$1,Append1[Class],$P2,Append1[Unique],"YES",Append1[Result],"TP")</f>
        <v>0</v>
      </c>
      <c r="T2">
        <f>COUNTIFS(Append1[Fuzzer],T$1,Append1[Class],$P2,Append1[Unique],"YES",Append1[Result],"TP")</f>
        <v>0</v>
      </c>
      <c r="U2">
        <f>COUNTIFS(Append1[Fuzzer],U$1,Append1[Class],$P2,Append1[Unique],"YES",Append1[Result],"TP")</f>
        <v>0</v>
      </c>
      <c r="V2">
        <f>SUM(Table22[[#This Row],[Arachni]:[ZAP]])</f>
        <v>0</v>
      </c>
    </row>
    <row r="3" spans="1:22">
      <c r="A3">
        <v>2</v>
      </c>
      <c r="B3" s="22" t="s">
        <v>0</v>
      </c>
      <c r="C3" s="22" t="s">
        <v>1251</v>
      </c>
      <c r="D3" s="22" t="s">
        <v>1289</v>
      </c>
      <c r="E3" s="22" t="s">
        <v>32</v>
      </c>
      <c r="F3" s="22" t="s">
        <v>16</v>
      </c>
      <c r="G3" s="22" t="s">
        <v>1200</v>
      </c>
      <c r="H3" s="22" t="s">
        <v>1289</v>
      </c>
      <c r="I3" s="22" t="s">
        <v>20</v>
      </c>
      <c r="J3" s="22" t="s">
        <v>14</v>
      </c>
      <c r="K3" t="str">
        <f>IF(COUNTIF($A$2:$A$90,Append1[[#This Row],[ID]])&gt;1,"NO","YES")</f>
        <v>NO</v>
      </c>
      <c r="N3">
        <v>4</v>
      </c>
      <c r="P3" s="16" t="s">
        <v>5</v>
      </c>
      <c r="Q3">
        <f>COUNTIFS(Append1[Fuzzer],Q$1,Append1[Class],$P3,Append1[Unique],"YES",Append1[Result],"TP")</f>
        <v>0</v>
      </c>
      <c r="R3">
        <f>COUNTIFS(Append1[Fuzzer],R$1,Append1[Class],$P3,Append1[Unique],"YES",Append1[Result],"TP")</f>
        <v>0</v>
      </c>
      <c r="S3">
        <f>COUNTIFS(Append1[Fuzzer],S$1,Append1[Class],$P3,Append1[Unique],"YES",Append1[Result],"TP")</f>
        <v>0</v>
      </c>
      <c r="T3">
        <f>COUNTIFS(Append1[Fuzzer],T$1,Append1[Class],$P3,Append1[Unique],"YES",Append1[Result],"TP")</f>
        <v>0</v>
      </c>
      <c r="U3">
        <f>COUNTIFS(Append1[Fuzzer],U$1,Append1[Class],$P3,Append1[Unique],"YES",Append1[Result],"TP")</f>
        <v>0</v>
      </c>
      <c r="V3">
        <f>SUM(Table22[[#This Row],[Arachni]:[ZAP]])</f>
        <v>0</v>
      </c>
    </row>
    <row r="4" spans="1:22">
      <c r="A4">
        <v>2</v>
      </c>
      <c r="B4" s="22" t="s">
        <v>1</v>
      </c>
      <c r="C4" s="22" t="s">
        <v>1233</v>
      </c>
      <c r="D4" s="22" t="s">
        <v>1232</v>
      </c>
      <c r="E4" s="22" t="s">
        <v>32</v>
      </c>
      <c r="F4" s="22" t="s">
        <v>16</v>
      </c>
      <c r="G4" s="22" t="s">
        <v>1200</v>
      </c>
      <c r="H4" s="22" t="s">
        <v>1234</v>
      </c>
      <c r="I4" s="22" t="s">
        <v>20</v>
      </c>
      <c r="J4" s="22" t="s">
        <v>14</v>
      </c>
      <c r="K4" t="str">
        <f>IF(COUNTIF($A$2:$A$90,Append1[[#This Row],[ID]])&gt;1,"NO","YES")</f>
        <v>NO</v>
      </c>
      <c r="N4">
        <v>5</v>
      </c>
      <c r="P4" s="15" t="s">
        <v>6</v>
      </c>
      <c r="Q4">
        <f>COUNTIFS(Append1[Fuzzer],Q$1,Append1[Class],$P4,Append1[Unique],"YES",Append1[Result],"TP")</f>
        <v>3</v>
      </c>
      <c r="R4">
        <f>COUNTIFS(Append1[Fuzzer],R$1,Append1[Class],$P4,Append1[Unique],"YES",Append1[Result],"TP")</f>
        <v>0</v>
      </c>
      <c r="S4">
        <f>COUNTIFS(Append1[Fuzzer],S$1,Append1[Class],$P4,Append1[Unique],"YES",Append1[Result],"TP")</f>
        <v>0</v>
      </c>
      <c r="T4">
        <f>COUNTIFS(Append1[Fuzzer],T$1,Append1[Class],$P4,Append1[Unique],"YES",Append1[Result],"TP")</f>
        <v>0</v>
      </c>
      <c r="U4">
        <f>COUNTIFS(Append1[Fuzzer],U$1,Append1[Class],$P4,Append1[Unique],"YES",Append1[Result],"TP")</f>
        <v>0</v>
      </c>
      <c r="V4">
        <f>SUM(Table22[[#This Row],[Arachni]:[ZAP]])</f>
        <v>3</v>
      </c>
    </row>
    <row r="5" spans="1:22">
      <c r="A5">
        <v>1</v>
      </c>
      <c r="B5" s="22" t="s">
        <v>1</v>
      </c>
      <c r="C5" s="22" t="s">
        <v>1233</v>
      </c>
      <c r="D5" s="22" t="s">
        <v>1232</v>
      </c>
      <c r="E5" s="22" t="s">
        <v>32</v>
      </c>
      <c r="F5" s="22" t="s">
        <v>16</v>
      </c>
      <c r="G5" s="22" t="s">
        <v>1199</v>
      </c>
      <c r="H5" s="22" t="s">
        <v>1234</v>
      </c>
      <c r="I5" s="22" t="s">
        <v>20</v>
      </c>
      <c r="J5" s="22" t="s">
        <v>14</v>
      </c>
      <c r="K5" t="str">
        <f>IF(COUNTIF($A$2:$A$90,Append1[[#This Row],[ID]])&gt;1,"NO","YES")</f>
        <v>NO</v>
      </c>
      <c r="N5">
        <v>6</v>
      </c>
      <c r="P5" s="16" t="s">
        <v>7</v>
      </c>
      <c r="Q5">
        <f>COUNTIFS(Append1[Fuzzer],Q$1,Append1[Class],$P5,Append1[Unique],"YES",Append1[Result],"TP")</f>
        <v>0</v>
      </c>
      <c r="R5">
        <f>COUNTIFS(Append1[Fuzzer],R$1,Append1[Class],$P5,Append1[Unique],"YES",Append1[Result],"TP")</f>
        <v>0</v>
      </c>
      <c r="S5">
        <f>COUNTIFS(Append1[Fuzzer],S$1,Append1[Class],$P5,Append1[Unique],"YES",Append1[Result],"TP")</f>
        <v>0</v>
      </c>
      <c r="T5">
        <f>COUNTIFS(Append1[Fuzzer],T$1,Append1[Class],$P5,Append1[Unique],"YES",Append1[Result],"TP")</f>
        <v>0</v>
      </c>
      <c r="U5">
        <f>COUNTIFS(Append1[Fuzzer],U$1,Append1[Class],$P5,Append1[Unique],"YES",Append1[Result],"TP")</f>
        <v>0</v>
      </c>
      <c r="V5">
        <f>SUM(Table22[[#This Row],[Arachni]:[ZAP]])</f>
        <v>0</v>
      </c>
    </row>
    <row r="6" spans="1:22">
      <c r="A6">
        <v>3</v>
      </c>
      <c r="B6" s="22" t="s">
        <v>3</v>
      </c>
      <c r="C6" s="22" t="s">
        <v>1141</v>
      </c>
      <c r="D6" s="22" t="s">
        <v>1289</v>
      </c>
      <c r="E6" s="22" t="s">
        <v>1141</v>
      </c>
      <c r="F6" s="22" t="s">
        <v>18</v>
      </c>
      <c r="G6" s="22" t="s">
        <v>1250</v>
      </c>
      <c r="H6" s="22" t="s">
        <v>1289</v>
      </c>
      <c r="I6" s="22" t="s">
        <v>20</v>
      </c>
      <c r="J6" s="22" t="s">
        <v>14</v>
      </c>
      <c r="K6" t="str">
        <f>IF(COUNTIF($A$2:$A$90,Append1[[#This Row],[ID]])&gt;1,"NO","YES")</f>
        <v>YES</v>
      </c>
      <c r="N6">
        <v>7</v>
      </c>
      <c r="P6" s="15" t="s">
        <v>8</v>
      </c>
      <c r="Q6">
        <f>COUNTIFS(Append1[Fuzzer],Q$1,Append1[Class],$P6,Append1[Unique],"YES",Append1[Result],"TP")</f>
        <v>0</v>
      </c>
      <c r="R6">
        <f>COUNTIFS(Append1[Fuzzer],R$1,Append1[Class],$P6,Append1[Unique],"YES",Append1[Result],"TP")</f>
        <v>0</v>
      </c>
      <c r="S6">
        <f>COUNTIFS(Append1[Fuzzer],S$1,Append1[Class],$P6,Append1[Unique],"YES",Append1[Result],"TP")</f>
        <v>0</v>
      </c>
      <c r="T6">
        <f>COUNTIFS(Append1[Fuzzer],T$1,Append1[Class],$P6,Append1[Unique],"YES",Append1[Result],"TP")</f>
        <v>1</v>
      </c>
      <c r="U6">
        <f>COUNTIFS(Append1[Fuzzer],U$1,Append1[Class],$P6,Append1[Unique],"YES",Append1[Result],"TP")</f>
        <v>0</v>
      </c>
      <c r="V6">
        <f>SUM(Table22[[#This Row],[Arachni]:[ZAP]])</f>
        <v>1</v>
      </c>
    </row>
    <row r="7" spans="1:22">
      <c r="A7">
        <v>4</v>
      </c>
      <c r="B7" s="22" t="s">
        <v>3</v>
      </c>
      <c r="C7" s="22" t="s">
        <v>1141</v>
      </c>
      <c r="D7" s="22" t="s">
        <v>1289</v>
      </c>
      <c r="E7" s="22" t="s">
        <v>1141</v>
      </c>
      <c r="F7" s="22" t="s">
        <v>18</v>
      </c>
      <c r="G7" s="22" t="s">
        <v>1279</v>
      </c>
      <c r="H7" s="22" t="s">
        <v>3</v>
      </c>
      <c r="I7" s="22" t="s">
        <v>20</v>
      </c>
      <c r="J7" s="22" t="s">
        <v>14</v>
      </c>
      <c r="K7" t="str">
        <f>IF(COUNTIF($A$2:$A$90,Append1[[#This Row],[ID]])&gt;1,"NO","YES")</f>
        <v>YES</v>
      </c>
      <c r="N7">
        <v>8</v>
      </c>
      <c r="P7" s="16" t="s">
        <v>9</v>
      </c>
      <c r="Q7">
        <f>COUNTIFS(Append1[Fuzzer],Q$1,Append1[Class],$P7,Append1[Unique],"YES",Append1[Result],"TP")</f>
        <v>2</v>
      </c>
      <c r="R7">
        <f>COUNTIFS(Append1[Fuzzer],R$1,Append1[Class],$P7,Append1[Unique],"YES",Append1[Result],"TP")</f>
        <v>0</v>
      </c>
      <c r="S7">
        <f>COUNTIFS(Append1[Fuzzer],S$1,Append1[Class],$P7,Append1[Unique],"YES",Append1[Result],"TP")</f>
        <v>2</v>
      </c>
      <c r="T7">
        <f>COUNTIFS(Append1[Fuzzer],T$1,Append1[Class],$P7,Append1[Unique],"YES",Append1[Result],"TP")</f>
        <v>1</v>
      </c>
      <c r="U7">
        <f>COUNTIFS(Append1[Fuzzer],U$1,Append1[Class],$P7,Append1[Unique],"YES",Append1[Result],"TP")</f>
        <v>20</v>
      </c>
      <c r="V7">
        <f>SUM(Table22[[#This Row],[Arachni]:[ZAP]])</f>
        <v>25</v>
      </c>
    </row>
    <row r="8" spans="1:22">
      <c r="A8">
        <v>5</v>
      </c>
      <c r="B8" s="22" t="s">
        <v>3</v>
      </c>
      <c r="C8" s="22" t="s">
        <v>1141</v>
      </c>
      <c r="D8" s="22" t="s">
        <v>1289</v>
      </c>
      <c r="E8" s="22" t="s">
        <v>1141</v>
      </c>
      <c r="F8" s="22" t="s">
        <v>18</v>
      </c>
      <c r="G8" s="22" t="s">
        <v>1246</v>
      </c>
      <c r="H8" s="22" t="s">
        <v>3</v>
      </c>
      <c r="I8" s="22" t="s">
        <v>20</v>
      </c>
      <c r="J8" s="22" t="s">
        <v>14</v>
      </c>
      <c r="K8" t="str">
        <f>IF(COUNTIF($A$2:$A$90,Append1[[#This Row],[ID]])&gt;1,"NO","YES")</f>
        <v>YES</v>
      </c>
      <c r="N8">
        <v>9</v>
      </c>
      <c r="P8" s="15" t="s">
        <v>1172</v>
      </c>
      <c r="Q8">
        <f>COUNTIFS(Append1[Fuzzer],Q$1,Append1[Class],$P8,Append1[Unique],"YES",Append1[Result],"TP")</f>
        <v>0</v>
      </c>
      <c r="R8">
        <f>COUNTIFS(Append1[Fuzzer],R$1,Append1[Class],$P8,Append1[Unique],"YES",Append1[Result],"TP")</f>
        <v>0</v>
      </c>
      <c r="S8">
        <f>COUNTIFS(Append1[Fuzzer],S$1,Append1[Class],$P8,Append1[Unique],"YES",Append1[Result],"TP")</f>
        <v>0</v>
      </c>
      <c r="T8">
        <f>COUNTIFS(Append1[Fuzzer],T$1,Append1[Class],$P8,Append1[Unique],"YES",Append1[Result],"TP")</f>
        <v>0</v>
      </c>
      <c r="U8">
        <f>COUNTIFS(Append1[Fuzzer],U$1,Append1[Class],$P8,Append1[Unique],"YES",Append1[Result],"TP")</f>
        <v>15</v>
      </c>
      <c r="V8">
        <f>SUM(Table22[[#This Row],[Arachni]:[ZAP]])</f>
        <v>15</v>
      </c>
    </row>
    <row r="9" spans="1:22">
      <c r="A9">
        <v>6</v>
      </c>
      <c r="B9" s="22" t="s">
        <v>0</v>
      </c>
      <c r="C9" s="22" t="s">
        <v>1255</v>
      </c>
      <c r="D9" s="22" t="s">
        <v>1289</v>
      </c>
      <c r="E9" s="22" t="s">
        <v>680</v>
      </c>
      <c r="F9" s="22" t="s">
        <v>17</v>
      </c>
      <c r="G9" s="22" t="s">
        <v>1200</v>
      </c>
      <c r="H9" s="22" t="s">
        <v>1289</v>
      </c>
      <c r="I9" s="22" t="s">
        <v>20</v>
      </c>
      <c r="J9" s="22" t="s">
        <v>9</v>
      </c>
      <c r="K9" t="str">
        <f>IF(COUNTIF($A$2:$A$90,Append1[[#This Row],[ID]])&gt;1,"NO","YES")</f>
        <v>YES</v>
      </c>
      <c r="N9">
        <v>52</v>
      </c>
      <c r="P9" s="16" t="s">
        <v>11</v>
      </c>
      <c r="Q9">
        <f>COUNTIFS(Append1[Fuzzer],Q$1,Append1[Class],$P9,Append1[Unique],"YES",Append1[Result],"TP")</f>
        <v>0</v>
      </c>
      <c r="R9">
        <f>COUNTIFS(Append1[Fuzzer],R$1,Append1[Class],$P9,Append1[Unique],"YES",Append1[Result],"TP")</f>
        <v>0</v>
      </c>
      <c r="S9">
        <f>COUNTIFS(Append1[Fuzzer],S$1,Append1[Class],$P9,Append1[Unique],"YES",Append1[Result],"TP")</f>
        <v>0</v>
      </c>
      <c r="T9">
        <f>COUNTIFS(Append1[Fuzzer],T$1,Append1[Class],$P9,Append1[Unique],"YES",Append1[Result],"TP")</f>
        <v>0</v>
      </c>
      <c r="U9">
        <f>COUNTIFS(Append1[Fuzzer],U$1,Append1[Class],$P9,Append1[Unique],"YES",Append1[Result],"TP")</f>
        <v>0</v>
      </c>
      <c r="V9">
        <f>SUM(Table22[[#This Row],[Arachni]:[ZAP]])</f>
        <v>0</v>
      </c>
    </row>
    <row r="10" spans="1:22">
      <c r="A10">
        <v>7</v>
      </c>
      <c r="B10" s="22" t="s">
        <v>0</v>
      </c>
      <c r="C10" s="22" t="s">
        <v>1255</v>
      </c>
      <c r="D10" s="22" t="s">
        <v>1289</v>
      </c>
      <c r="E10" s="22" t="s">
        <v>680</v>
      </c>
      <c r="F10" s="22" t="s">
        <v>17</v>
      </c>
      <c r="G10" s="22" t="s">
        <v>1199</v>
      </c>
      <c r="H10" s="22" t="s">
        <v>1289</v>
      </c>
      <c r="I10" s="22" t="s">
        <v>20</v>
      </c>
      <c r="J10" s="22" t="s">
        <v>9</v>
      </c>
      <c r="K10" t="str">
        <f>IF(COUNTIF($A$2:$A$90,Append1[[#This Row],[ID]])&gt;1,"NO","YES")</f>
        <v>YES</v>
      </c>
      <c r="N10">
        <v>53</v>
      </c>
      <c r="P10" s="15" t="s">
        <v>12</v>
      </c>
      <c r="Q10">
        <f>COUNTIFS(Append1[Fuzzer],Q$1,Append1[Class],$P10,Append1[Unique],"YES",Append1[Result],"TP")</f>
        <v>0</v>
      </c>
      <c r="R10">
        <f>COUNTIFS(Append1[Fuzzer],R$1,Append1[Class],$P10,Append1[Unique],"YES",Append1[Result],"TP")</f>
        <v>0</v>
      </c>
      <c r="S10">
        <f>COUNTIFS(Append1[Fuzzer],S$1,Append1[Class],$P10,Append1[Unique],"YES",Append1[Result],"TP")</f>
        <v>0</v>
      </c>
      <c r="T10">
        <f>COUNTIFS(Append1[Fuzzer],T$1,Append1[Class],$P10,Append1[Unique],"YES",Append1[Result],"TP")</f>
        <v>0</v>
      </c>
      <c r="U10">
        <f>COUNTIFS(Append1[Fuzzer],U$1,Append1[Class],$P10,Append1[Unique],"YES",Append1[Result],"TP")</f>
        <v>0</v>
      </c>
      <c r="V10">
        <f>SUM(Table22[[#This Row],[Arachni]:[ZAP]])</f>
        <v>0</v>
      </c>
    </row>
    <row r="11" spans="1:22">
      <c r="A11">
        <v>8</v>
      </c>
      <c r="B11" s="22" t="s">
        <v>1</v>
      </c>
      <c r="C11" s="22" t="s">
        <v>1188</v>
      </c>
      <c r="D11" s="22" t="s">
        <v>1180</v>
      </c>
      <c r="E11" s="22" t="s">
        <v>1188</v>
      </c>
      <c r="F11" s="22" t="s">
        <v>17</v>
      </c>
      <c r="G11" s="22" t="s">
        <v>1191</v>
      </c>
      <c r="H11" s="22" t="s">
        <v>1289</v>
      </c>
      <c r="I11" s="22" t="s">
        <v>20</v>
      </c>
      <c r="J11" s="22" t="s">
        <v>9</v>
      </c>
      <c r="K11" t="str">
        <f>IF(COUNTIF($A$2:$A$90,Append1[[#This Row],[ID]])&gt;1,"NO","YES")</f>
        <v>YES</v>
      </c>
      <c r="N11">
        <v>54</v>
      </c>
      <c r="P11" s="16" t="s">
        <v>13</v>
      </c>
      <c r="Q11">
        <f>COUNTIFS(Append1[Fuzzer],Q$1,Append1[Class],$P11,Append1[Unique],"YES",Append1[Result],"TP")</f>
        <v>0</v>
      </c>
      <c r="R11">
        <f>COUNTIFS(Append1[Fuzzer],R$1,Append1[Class],$P11,Append1[Unique],"YES",Append1[Result],"TP")</f>
        <v>0</v>
      </c>
      <c r="S11">
        <f>COUNTIFS(Append1[Fuzzer],S$1,Append1[Class],$P11,Append1[Unique],"YES",Append1[Result],"TP")</f>
        <v>0</v>
      </c>
      <c r="T11">
        <f>COUNTIFS(Append1[Fuzzer],T$1,Append1[Class],$P11,Append1[Unique],"YES",Append1[Result],"TP")</f>
        <v>0</v>
      </c>
      <c r="U11">
        <f>COUNTIFS(Append1[Fuzzer],U$1,Append1[Class],$P11,Append1[Unique],"YES",Append1[Result],"TP")</f>
        <v>0</v>
      </c>
      <c r="V11">
        <f>SUM(Table22[[#This Row],[Arachni]:[ZAP]])</f>
        <v>0</v>
      </c>
    </row>
    <row r="12" spans="1:22">
      <c r="A12">
        <v>9</v>
      </c>
      <c r="B12" s="22" t="s">
        <v>2</v>
      </c>
      <c r="C12" s="22" t="s">
        <v>1230</v>
      </c>
      <c r="D12" s="22" t="s">
        <v>1231</v>
      </c>
      <c r="E12" s="22" t="s">
        <v>1188</v>
      </c>
      <c r="F12" s="22" t="s">
        <v>17</v>
      </c>
      <c r="G12" s="22" t="s">
        <v>1191</v>
      </c>
      <c r="H12" s="22" t="s">
        <v>1289</v>
      </c>
      <c r="I12" s="22" t="s">
        <v>20</v>
      </c>
      <c r="J12" s="22" t="s">
        <v>9</v>
      </c>
      <c r="K12" t="str">
        <f>IF(COUNTIF($A$2:$A$90,Append1[[#This Row],[ID]])&gt;1,"NO","YES")</f>
        <v>YES</v>
      </c>
      <c r="N12">
        <v>55</v>
      </c>
      <c r="P12" s="15" t="s">
        <v>14</v>
      </c>
      <c r="Q12">
        <f>COUNTIFS(Append1[Fuzzer],Q$1,Append1[Class],$P12,Append1[Unique],"YES",Append1[Result],"TP")</f>
        <v>0</v>
      </c>
      <c r="R12">
        <f>COUNTIFS(Append1[Fuzzer],R$1,Append1[Class],$P12,Append1[Unique],"YES",Append1[Result],"TP")</f>
        <v>0</v>
      </c>
      <c r="S12">
        <f>COUNTIFS(Append1[Fuzzer],S$1,Append1[Class],$P12,Append1[Unique],"YES",Append1[Result],"TP")</f>
        <v>0</v>
      </c>
      <c r="T12">
        <f>COUNTIFS(Append1[Fuzzer],T$1,Append1[Class],$P12,Append1[Unique],"YES",Append1[Result],"TP")</f>
        <v>0</v>
      </c>
      <c r="U12">
        <f>COUNTIFS(Append1[Fuzzer],U$1,Append1[Class],$P12,Append1[Unique],"YES",Append1[Result],"TP")</f>
        <v>7</v>
      </c>
      <c r="V12">
        <f>SUM(Table22[[#This Row],[Arachni]:[ZAP]])</f>
        <v>7</v>
      </c>
    </row>
    <row r="13" spans="1:22">
      <c r="A13">
        <v>10</v>
      </c>
      <c r="B13" s="22" t="s">
        <v>1</v>
      </c>
      <c r="C13" s="22" t="s">
        <v>1237</v>
      </c>
      <c r="D13" s="22" t="s">
        <v>1238</v>
      </c>
      <c r="E13" s="22" t="s">
        <v>1142</v>
      </c>
      <c r="F13" s="22" t="s">
        <v>18</v>
      </c>
      <c r="G13" s="22" t="s">
        <v>1191</v>
      </c>
      <c r="H13" s="22" t="s">
        <v>1289</v>
      </c>
      <c r="I13" s="22" t="s">
        <v>20</v>
      </c>
      <c r="J13" s="22" t="s">
        <v>14</v>
      </c>
      <c r="K13" t="str">
        <f>IF(COUNTIF($A$2:$A$90,Append1[[#This Row],[ID]])&gt;1,"NO","YES")</f>
        <v>NO</v>
      </c>
      <c r="N13">
        <v>56</v>
      </c>
      <c r="P13" s="15" t="s">
        <v>15</v>
      </c>
      <c r="Q13">
        <f>SUBTOTAL(109,Table22[Arachni])</f>
        <v>5</v>
      </c>
      <c r="R13">
        <f>SUBTOTAL(109,Table22[HTCAP])</f>
        <v>0</v>
      </c>
      <c r="S13">
        <f>SUBTOTAL(109,Table22[Wapiti])</f>
        <v>2</v>
      </c>
      <c r="T13">
        <f>SUBTOTAL(109,Table22[W3AF])</f>
        <v>2</v>
      </c>
      <c r="U13">
        <f>SUBTOTAL(109,Table22[ZAP])</f>
        <v>42</v>
      </c>
      <c r="V13">
        <f>SUBTOTAL(109,Table22[Total])</f>
        <v>51</v>
      </c>
    </row>
    <row r="14" spans="1:22">
      <c r="A14">
        <v>10</v>
      </c>
      <c r="B14" s="22" t="s">
        <v>3</v>
      </c>
      <c r="C14" s="22" t="s">
        <v>1142</v>
      </c>
      <c r="D14" s="22" t="s">
        <v>1289</v>
      </c>
      <c r="E14" s="22" t="s">
        <v>1142</v>
      </c>
      <c r="F14" s="22" t="s">
        <v>18</v>
      </c>
      <c r="G14" s="22" t="s">
        <v>1244</v>
      </c>
      <c r="H14" s="22" t="s">
        <v>1289</v>
      </c>
      <c r="I14" s="22" t="s">
        <v>20</v>
      </c>
      <c r="J14" s="22" t="s">
        <v>14</v>
      </c>
      <c r="K14" t="str">
        <f>IF(COUNTIF($A$2:$A$90,Append1[[#This Row],[ID]])&gt;1,"NO","YES")</f>
        <v>NO</v>
      </c>
      <c r="N14">
        <v>57</v>
      </c>
    </row>
    <row r="15" spans="1:22">
      <c r="A15">
        <v>52</v>
      </c>
      <c r="B15" t="s">
        <v>3</v>
      </c>
      <c r="C15" t="s">
        <v>1130</v>
      </c>
      <c r="D15" t="s">
        <v>1289</v>
      </c>
      <c r="E15" t="s">
        <v>1130</v>
      </c>
      <c r="F15" t="s">
        <v>16</v>
      </c>
      <c r="G15" t="s">
        <v>1243</v>
      </c>
      <c r="H15" t="s">
        <v>1265</v>
      </c>
      <c r="I15" t="s">
        <v>20</v>
      </c>
      <c r="J15" t="s">
        <v>1172</v>
      </c>
      <c r="K15" t="str">
        <f>IF(COUNTIF($A$2:$A$90,Append1[[#This Row],[ID]])&gt;1,"NO","YES")</f>
        <v>YES</v>
      </c>
      <c r="N15">
        <v>58</v>
      </c>
    </row>
    <row r="16" spans="1:22">
      <c r="A16">
        <v>53</v>
      </c>
      <c r="B16" t="s">
        <v>3</v>
      </c>
      <c r="C16" t="s">
        <v>1130</v>
      </c>
      <c r="D16" t="s">
        <v>1289</v>
      </c>
      <c r="E16" t="s">
        <v>1130</v>
      </c>
      <c r="F16" t="s">
        <v>16</v>
      </c>
      <c r="G16" t="s">
        <v>1191</v>
      </c>
      <c r="H16" t="s">
        <v>1265</v>
      </c>
      <c r="I16" t="s">
        <v>20</v>
      </c>
      <c r="J16" t="s">
        <v>1172</v>
      </c>
      <c r="K16" t="str">
        <f>IF(COUNTIF($A$2:$A$90,Append1[[#This Row],[ID]])&gt;1,"NO","YES")</f>
        <v>YES</v>
      </c>
      <c r="N16">
        <v>59</v>
      </c>
    </row>
    <row r="17" spans="1:14">
      <c r="A17">
        <v>54</v>
      </c>
      <c r="B17" t="s">
        <v>3</v>
      </c>
      <c r="C17" t="s">
        <v>1130</v>
      </c>
      <c r="D17" t="s">
        <v>1289</v>
      </c>
      <c r="E17" t="s">
        <v>1130</v>
      </c>
      <c r="F17" t="s">
        <v>16</v>
      </c>
      <c r="G17" t="s">
        <v>1199</v>
      </c>
      <c r="H17" t="s">
        <v>1265</v>
      </c>
      <c r="I17" t="s">
        <v>20</v>
      </c>
      <c r="J17" t="s">
        <v>1172</v>
      </c>
      <c r="K17" t="str">
        <f>IF(COUNTIF($A$2:$A$90,Append1[[#This Row],[ID]])&gt;1,"NO","YES")</f>
        <v>YES</v>
      </c>
      <c r="N17">
        <v>60</v>
      </c>
    </row>
    <row r="18" spans="1:14">
      <c r="A18">
        <v>55</v>
      </c>
      <c r="B18" t="s">
        <v>3</v>
      </c>
      <c r="C18" t="s">
        <v>1130</v>
      </c>
      <c r="D18" t="s">
        <v>1289</v>
      </c>
      <c r="E18" t="s">
        <v>1130</v>
      </c>
      <c r="F18" t="s">
        <v>16</v>
      </c>
      <c r="G18" t="s">
        <v>1199</v>
      </c>
      <c r="H18" t="s">
        <v>1266</v>
      </c>
      <c r="I18" t="s">
        <v>20</v>
      </c>
      <c r="J18" t="s">
        <v>1172</v>
      </c>
      <c r="K18" t="str">
        <f>IF(COUNTIF($A$2:$A$90,Append1[[#This Row],[ID]])&gt;1,"NO","YES")</f>
        <v>YES</v>
      </c>
      <c r="N18">
        <v>61</v>
      </c>
    </row>
    <row r="19" spans="1:14">
      <c r="A19">
        <v>56</v>
      </c>
      <c r="B19" t="s">
        <v>3</v>
      </c>
      <c r="C19" t="s">
        <v>1130</v>
      </c>
      <c r="D19" t="s">
        <v>1289</v>
      </c>
      <c r="E19" t="s">
        <v>1130</v>
      </c>
      <c r="F19" t="s">
        <v>16</v>
      </c>
      <c r="G19" t="s">
        <v>1243</v>
      </c>
      <c r="H19" t="s">
        <v>1266</v>
      </c>
      <c r="I19" t="s">
        <v>20</v>
      </c>
      <c r="J19" t="s">
        <v>1172</v>
      </c>
      <c r="K19" t="str">
        <f>IF(COUNTIF($A$2:$A$90,Append1[[#This Row],[ID]])&gt;1,"NO","YES")</f>
        <v>YES</v>
      </c>
      <c r="N19">
        <v>62</v>
      </c>
    </row>
    <row r="20" spans="1:14">
      <c r="A20">
        <v>57</v>
      </c>
      <c r="B20" t="s">
        <v>3</v>
      </c>
      <c r="C20" t="s">
        <v>1132</v>
      </c>
      <c r="D20" t="s">
        <v>1289</v>
      </c>
      <c r="E20" t="s">
        <v>1132</v>
      </c>
      <c r="F20" t="s">
        <v>16</v>
      </c>
      <c r="G20" t="s">
        <v>1241</v>
      </c>
      <c r="H20" t="s">
        <v>1242</v>
      </c>
      <c r="I20" t="s">
        <v>20</v>
      </c>
      <c r="J20" t="s">
        <v>1172</v>
      </c>
      <c r="K20" t="str">
        <f>IF(COUNTIF($A$2:$A$90,Append1[[#This Row],[ID]])&gt;1,"NO","YES")</f>
        <v>YES</v>
      </c>
      <c r="N20">
        <v>63</v>
      </c>
    </row>
    <row r="21" spans="1:14">
      <c r="A21">
        <v>66</v>
      </c>
      <c r="B21" t="s">
        <v>0</v>
      </c>
      <c r="C21" t="s">
        <v>1252</v>
      </c>
      <c r="D21" t="s">
        <v>1289</v>
      </c>
      <c r="E21" t="s">
        <v>1133</v>
      </c>
      <c r="F21" t="s">
        <v>16</v>
      </c>
      <c r="G21" t="s">
        <v>1199</v>
      </c>
      <c r="H21" t="s">
        <v>1292</v>
      </c>
      <c r="I21" t="s">
        <v>20</v>
      </c>
      <c r="J21" t="s">
        <v>1172</v>
      </c>
      <c r="K21" t="str">
        <f>IF(COUNTIF($A$2:$A$90,Append1[[#This Row],[ID]])&gt;1,"NO","YES")</f>
        <v>NO</v>
      </c>
      <c r="N21">
        <v>64</v>
      </c>
    </row>
    <row r="22" spans="1:14">
      <c r="A22">
        <v>69</v>
      </c>
      <c r="B22" t="s">
        <v>0</v>
      </c>
      <c r="C22" t="s">
        <v>1252</v>
      </c>
      <c r="D22" t="s">
        <v>1289</v>
      </c>
      <c r="E22" t="s">
        <v>1133</v>
      </c>
      <c r="F22" t="s">
        <v>16</v>
      </c>
      <c r="G22" t="s">
        <v>1200</v>
      </c>
      <c r="H22" t="s">
        <v>1292</v>
      </c>
      <c r="I22" t="s">
        <v>20</v>
      </c>
      <c r="J22" t="s">
        <v>1172</v>
      </c>
      <c r="K22" t="str">
        <f>IF(COUNTIF($A$2:$A$90,Append1[[#This Row],[ID]])&gt;1,"NO","YES")</f>
        <v>NO</v>
      </c>
      <c r="N22">
        <v>65</v>
      </c>
    </row>
    <row r="23" spans="1:14">
      <c r="A23">
        <v>68</v>
      </c>
      <c r="B23" t="s">
        <v>0</v>
      </c>
      <c r="C23" t="s">
        <v>1252</v>
      </c>
      <c r="D23" t="s">
        <v>1289</v>
      </c>
      <c r="E23" t="s">
        <v>1133</v>
      </c>
      <c r="F23" t="s">
        <v>16</v>
      </c>
      <c r="G23" t="s">
        <v>1200</v>
      </c>
      <c r="H23" t="s">
        <v>1256</v>
      </c>
      <c r="I23" t="s">
        <v>20</v>
      </c>
      <c r="J23" t="s">
        <v>1172</v>
      </c>
      <c r="K23" t="str">
        <f>IF(COUNTIF($A$2:$A$90,Append1[[#This Row],[ID]])&gt;1,"NO","YES")</f>
        <v>NO</v>
      </c>
      <c r="N23">
        <v>67</v>
      </c>
    </row>
    <row r="24" spans="1:14">
      <c r="A24">
        <v>66</v>
      </c>
      <c r="B24" t="s">
        <v>1173</v>
      </c>
      <c r="C24" t="s">
        <v>1179</v>
      </c>
      <c r="D24" t="s">
        <v>1289</v>
      </c>
      <c r="E24" t="s">
        <v>1133</v>
      </c>
      <c r="F24" t="s">
        <v>16</v>
      </c>
      <c r="G24" t="s">
        <v>1199</v>
      </c>
      <c r="H24" t="s">
        <v>1263</v>
      </c>
      <c r="I24" t="s">
        <v>20</v>
      </c>
      <c r="J24" t="s">
        <v>1172</v>
      </c>
      <c r="K24" t="str">
        <f>IF(COUNTIF($A$2:$A$90,Append1[[#This Row],[ID]])&gt;1,"NO","YES")</f>
        <v>NO</v>
      </c>
      <c r="N24">
        <v>11</v>
      </c>
    </row>
    <row r="25" spans="1:14">
      <c r="A25">
        <v>69</v>
      </c>
      <c r="B25" t="s">
        <v>1173</v>
      </c>
      <c r="C25" t="s">
        <v>1179</v>
      </c>
      <c r="D25" t="s">
        <v>1289</v>
      </c>
      <c r="E25" t="s">
        <v>1133</v>
      </c>
      <c r="F25" t="s">
        <v>16</v>
      </c>
      <c r="G25" t="s">
        <v>1200</v>
      </c>
      <c r="H25" t="s">
        <v>1263</v>
      </c>
      <c r="I25" t="s">
        <v>20</v>
      </c>
      <c r="J25" t="s">
        <v>1172</v>
      </c>
      <c r="K25" t="str">
        <f>IF(COUNTIF($A$2:$A$90,Append1[[#This Row],[ID]])&gt;1,"NO","YES")</f>
        <v>NO</v>
      </c>
      <c r="N25">
        <v>12</v>
      </c>
    </row>
    <row r="26" spans="1:14">
      <c r="A26">
        <v>68</v>
      </c>
      <c r="B26" t="s">
        <v>1173</v>
      </c>
      <c r="C26" t="s">
        <v>1179</v>
      </c>
      <c r="D26" t="s">
        <v>1289</v>
      </c>
      <c r="E26" t="s">
        <v>1133</v>
      </c>
      <c r="F26" t="s">
        <v>16</v>
      </c>
      <c r="G26" t="s">
        <v>1200</v>
      </c>
      <c r="H26" t="s">
        <v>1264</v>
      </c>
      <c r="I26" t="s">
        <v>20</v>
      </c>
      <c r="J26" t="s">
        <v>1172</v>
      </c>
      <c r="K26" t="str">
        <f>IF(COUNTIF($A$2:$A$90,Append1[[#This Row],[ID]])&gt;1,"NO","YES")</f>
        <v>NO</v>
      </c>
      <c r="N26">
        <v>13</v>
      </c>
    </row>
    <row r="27" spans="1:14">
      <c r="A27">
        <v>66</v>
      </c>
      <c r="B27" t="s">
        <v>1</v>
      </c>
      <c r="C27" t="s">
        <v>1221</v>
      </c>
      <c r="D27" t="s">
        <v>1240</v>
      </c>
      <c r="E27" t="s">
        <v>1133</v>
      </c>
      <c r="F27" t="s">
        <v>16</v>
      </c>
      <c r="G27" t="s">
        <v>1199</v>
      </c>
      <c r="H27" t="s">
        <v>1239</v>
      </c>
      <c r="I27" t="s">
        <v>20</v>
      </c>
      <c r="J27" t="s">
        <v>1172</v>
      </c>
      <c r="K27" t="str">
        <f>IF(COUNTIF($A$2:$A$90,Append1[[#This Row],[ID]])&gt;1,"NO","YES")</f>
        <v>NO</v>
      </c>
      <c r="N27">
        <v>14</v>
      </c>
    </row>
    <row r="28" spans="1:14">
      <c r="A28">
        <v>69</v>
      </c>
      <c r="B28" t="s">
        <v>1</v>
      </c>
      <c r="C28" t="s">
        <v>1221</v>
      </c>
      <c r="D28" t="s">
        <v>1240</v>
      </c>
      <c r="E28" t="s">
        <v>1133</v>
      </c>
      <c r="F28" t="s">
        <v>16</v>
      </c>
      <c r="G28" t="s">
        <v>1200</v>
      </c>
      <c r="H28" t="s">
        <v>1258</v>
      </c>
      <c r="I28" t="s">
        <v>20</v>
      </c>
      <c r="J28" t="s">
        <v>1172</v>
      </c>
      <c r="K28" t="str">
        <f>IF(COUNTIF($A$2:$A$90,Append1[[#This Row],[ID]])&gt;1,"NO","YES")</f>
        <v>NO</v>
      </c>
      <c r="N28">
        <v>15</v>
      </c>
    </row>
    <row r="29" spans="1:14">
      <c r="A29">
        <v>69</v>
      </c>
      <c r="B29" t="s">
        <v>2</v>
      </c>
      <c r="C29" t="s">
        <v>1221</v>
      </c>
      <c r="D29" t="s">
        <v>1289</v>
      </c>
      <c r="E29" t="s">
        <v>1133</v>
      </c>
      <c r="F29" t="s">
        <v>16</v>
      </c>
      <c r="G29" t="s">
        <v>1200</v>
      </c>
      <c r="H29" t="s">
        <v>1290</v>
      </c>
      <c r="I29" t="s">
        <v>20</v>
      </c>
      <c r="J29" t="s">
        <v>1172</v>
      </c>
      <c r="K29" t="str">
        <f>IF(COUNTIF($A$2:$A$90,Append1[[#This Row],[ID]])&gt;1,"NO","YES")</f>
        <v>NO</v>
      </c>
      <c r="N29">
        <v>16</v>
      </c>
    </row>
    <row r="30" spans="1:14">
      <c r="A30">
        <v>68</v>
      </c>
      <c r="B30" t="s">
        <v>2</v>
      </c>
      <c r="C30" t="s">
        <v>1221</v>
      </c>
      <c r="D30" t="s">
        <v>1289</v>
      </c>
      <c r="E30" t="s">
        <v>1133</v>
      </c>
      <c r="F30" t="s">
        <v>16</v>
      </c>
      <c r="G30" t="s">
        <v>1200</v>
      </c>
      <c r="H30" t="s">
        <v>1291</v>
      </c>
      <c r="I30" t="s">
        <v>20</v>
      </c>
      <c r="J30" t="s">
        <v>1172</v>
      </c>
      <c r="K30" t="str">
        <f>IF(COUNTIF($A$2:$A$90,Append1[[#This Row],[ID]])&gt;1,"NO","YES")</f>
        <v>NO</v>
      </c>
      <c r="N30">
        <v>17</v>
      </c>
    </row>
    <row r="31" spans="1:14">
      <c r="A31">
        <v>58</v>
      </c>
      <c r="B31" t="s">
        <v>3</v>
      </c>
      <c r="C31" t="s">
        <v>1133</v>
      </c>
      <c r="D31" t="s">
        <v>1289</v>
      </c>
      <c r="E31" t="s">
        <v>1133</v>
      </c>
      <c r="F31" t="s">
        <v>16</v>
      </c>
      <c r="G31" t="s">
        <v>1243</v>
      </c>
      <c r="H31" t="s">
        <v>1267</v>
      </c>
      <c r="I31" t="s">
        <v>20</v>
      </c>
      <c r="J31" t="s">
        <v>1172</v>
      </c>
      <c r="K31" t="str">
        <f>IF(COUNTIF($A$2:$A$90,Append1[[#This Row],[ID]])&gt;1,"NO","YES")</f>
        <v>YES</v>
      </c>
      <c r="N31">
        <v>18</v>
      </c>
    </row>
    <row r="32" spans="1:14">
      <c r="A32">
        <v>59</v>
      </c>
      <c r="B32" t="s">
        <v>3</v>
      </c>
      <c r="C32" t="s">
        <v>1133</v>
      </c>
      <c r="D32" t="s">
        <v>1289</v>
      </c>
      <c r="E32" t="s">
        <v>1133</v>
      </c>
      <c r="F32" t="s">
        <v>16</v>
      </c>
      <c r="G32" t="s">
        <v>1243</v>
      </c>
      <c r="H32" t="s">
        <v>1268</v>
      </c>
      <c r="I32" t="s">
        <v>20</v>
      </c>
      <c r="J32" t="s">
        <v>1172</v>
      </c>
      <c r="K32" t="str">
        <f>IF(COUNTIF($A$2:$A$90,Append1[[#This Row],[ID]])&gt;1,"NO","YES")</f>
        <v>YES</v>
      </c>
      <c r="N32">
        <v>19</v>
      </c>
    </row>
    <row r="33" spans="1:14">
      <c r="A33">
        <v>60</v>
      </c>
      <c r="B33" t="s">
        <v>3</v>
      </c>
      <c r="C33" t="s">
        <v>1133</v>
      </c>
      <c r="D33" t="s">
        <v>1289</v>
      </c>
      <c r="E33" t="s">
        <v>1133</v>
      </c>
      <c r="F33" t="s">
        <v>16</v>
      </c>
      <c r="G33" t="s">
        <v>1243</v>
      </c>
      <c r="H33" t="s">
        <v>1269</v>
      </c>
      <c r="I33" t="s">
        <v>20</v>
      </c>
      <c r="J33" t="s">
        <v>1172</v>
      </c>
      <c r="K33" t="str">
        <f>IF(COUNTIF($A$2:$A$90,Append1[[#This Row],[ID]])&gt;1,"NO","YES")</f>
        <v>YES</v>
      </c>
      <c r="N33">
        <v>20</v>
      </c>
    </row>
    <row r="34" spans="1:14">
      <c r="A34">
        <v>61</v>
      </c>
      <c r="B34" t="s">
        <v>3</v>
      </c>
      <c r="C34" t="s">
        <v>1133</v>
      </c>
      <c r="D34" t="s">
        <v>1289</v>
      </c>
      <c r="E34" t="s">
        <v>1133</v>
      </c>
      <c r="F34" t="s">
        <v>16</v>
      </c>
      <c r="G34" t="s">
        <v>1243</v>
      </c>
      <c r="H34" t="s">
        <v>1270</v>
      </c>
      <c r="I34" t="s">
        <v>20</v>
      </c>
      <c r="J34" t="s">
        <v>1172</v>
      </c>
      <c r="K34" t="str">
        <f>IF(COUNTIF($A$2:$A$90,Append1[[#This Row],[ID]])&gt;1,"NO","YES")</f>
        <v>YES</v>
      </c>
      <c r="N34">
        <v>21</v>
      </c>
    </row>
    <row r="35" spans="1:14">
      <c r="A35">
        <v>62</v>
      </c>
      <c r="B35" t="s">
        <v>3</v>
      </c>
      <c r="C35" t="s">
        <v>1133</v>
      </c>
      <c r="D35" t="s">
        <v>1289</v>
      </c>
      <c r="E35" t="s">
        <v>1133</v>
      </c>
      <c r="F35" t="s">
        <v>16</v>
      </c>
      <c r="G35" t="s">
        <v>1243</v>
      </c>
      <c r="H35" t="s">
        <v>1271</v>
      </c>
      <c r="I35" t="s">
        <v>20</v>
      </c>
      <c r="J35" t="s">
        <v>1172</v>
      </c>
      <c r="K35" t="str">
        <f>IF(COUNTIF($A$2:$A$90,Append1[[#This Row],[ID]])&gt;1,"NO","YES")</f>
        <v>YES</v>
      </c>
      <c r="N35">
        <v>22</v>
      </c>
    </row>
    <row r="36" spans="1:14">
      <c r="A36">
        <v>63</v>
      </c>
      <c r="B36" t="s">
        <v>3</v>
      </c>
      <c r="C36" t="s">
        <v>1133</v>
      </c>
      <c r="D36" t="s">
        <v>1289</v>
      </c>
      <c r="E36" t="s">
        <v>1133</v>
      </c>
      <c r="F36" t="s">
        <v>16</v>
      </c>
      <c r="G36" t="s">
        <v>1243</v>
      </c>
      <c r="H36" t="s">
        <v>1272</v>
      </c>
      <c r="I36" t="s">
        <v>20</v>
      </c>
      <c r="J36" t="s">
        <v>1172</v>
      </c>
      <c r="K36" t="str">
        <f>IF(COUNTIF($A$2:$A$90,Append1[[#This Row],[ID]])&gt;1,"NO","YES")</f>
        <v>YES</v>
      </c>
      <c r="N36">
        <v>23</v>
      </c>
    </row>
    <row r="37" spans="1:14">
      <c r="A37">
        <v>64</v>
      </c>
      <c r="B37" t="s">
        <v>3</v>
      </c>
      <c r="C37" t="s">
        <v>1133</v>
      </c>
      <c r="D37" t="s">
        <v>1289</v>
      </c>
      <c r="E37" t="s">
        <v>1133</v>
      </c>
      <c r="F37" t="s">
        <v>16</v>
      </c>
      <c r="G37" t="s">
        <v>1243</v>
      </c>
      <c r="H37" t="s">
        <v>1273</v>
      </c>
      <c r="I37" t="s">
        <v>20</v>
      </c>
      <c r="J37" t="s">
        <v>1172</v>
      </c>
      <c r="K37" t="str">
        <f>IF(COUNTIF($A$2:$A$90,Append1[[#This Row],[ID]])&gt;1,"NO","YES")</f>
        <v>YES</v>
      </c>
      <c r="N37">
        <v>24</v>
      </c>
    </row>
    <row r="38" spans="1:14">
      <c r="A38">
        <v>65</v>
      </c>
      <c r="B38" t="s">
        <v>3</v>
      </c>
      <c r="C38" t="s">
        <v>1133</v>
      </c>
      <c r="D38" t="s">
        <v>1289</v>
      </c>
      <c r="E38" t="s">
        <v>1133</v>
      </c>
      <c r="F38" t="s">
        <v>16</v>
      </c>
      <c r="G38" t="s">
        <v>1198</v>
      </c>
      <c r="H38" t="s">
        <v>1274</v>
      </c>
      <c r="I38" t="s">
        <v>20</v>
      </c>
      <c r="J38" t="s">
        <v>1172</v>
      </c>
      <c r="K38" t="str">
        <f>IF(COUNTIF($A$2:$A$90,Append1[[#This Row],[ID]])&gt;1,"NO","YES")</f>
        <v>YES</v>
      </c>
      <c r="N38">
        <v>25</v>
      </c>
    </row>
    <row r="39" spans="1:14">
      <c r="A39">
        <v>66</v>
      </c>
      <c r="B39" t="s">
        <v>3</v>
      </c>
      <c r="C39" t="s">
        <v>1133</v>
      </c>
      <c r="D39" t="s">
        <v>1289</v>
      </c>
      <c r="E39" t="s">
        <v>1133</v>
      </c>
      <c r="F39" t="s">
        <v>16</v>
      </c>
      <c r="G39" t="s">
        <v>1199</v>
      </c>
      <c r="H39" t="s">
        <v>1276</v>
      </c>
      <c r="I39" t="s">
        <v>20</v>
      </c>
      <c r="J39" t="s">
        <v>1172</v>
      </c>
      <c r="K39" t="str">
        <f>IF(COUNTIF($A$2:$A$90,Append1[[#This Row],[ID]])&gt;1,"NO","YES")</f>
        <v>NO</v>
      </c>
      <c r="N39">
        <v>26</v>
      </c>
    </row>
    <row r="40" spans="1:14">
      <c r="A40">
        <v>67</v>
      </c>
      <c r="B40" t="s">
        <v>3</v>
      </c>
      <c r="C40" t="s">
        <v>1133</v>
      </c>
      <c r="D40" t="s">
        <v>1289</v>
      </c>
      <c r="E40" t="s">
        <v>1133</v>
      </c>
      <c r="F40" t="s">
        <v>16</v>
      </c>
      <c r="G40" t="s">
        <v>1241</v>
      </c>
      <c r="H40" t="s">
        <v>1275</v>
      </c>
      <c r="I40" t="s">
        <v>20</v>
      </c>
      <c r="J40" t="s">
        <v>1172</v>
      </c>
      <c r="K40" t="str">
        <f>IF(COUNTIF($A$2:$A$90,Append1[[#This Row],[ID]])&gt;1,"NO","YES")</f>
        <v>YES</v>
      </c>
      <c r="N40">
        <v>27</v>
      </c>
    </row>
    <row r="41" spans="1:14">
      <c r="A41">
        <v>68</v>
      </c>
      <c r="B41" t="s">
        <v>3</v>
      </c>
      <c r="C41" t="s">
        <v>1133</v>
      </c>
      <c r="D41" t="s">
        <v>1289</v>
      </c>
      <c r="E41" t="s">
        <v>1133</v>
      </c>
      <c r="F41" t="s">
        <v>16</v>
      </c>
      <c r="G41" t="s">
        <v>1200</v>
      </c>
      <c r="H41" t="s">
        <v>1277</v>
      </c>
      <c r="I41" t="s">
        <v>20</v>
      </c>
      <c r="J41" t="s">
        <v>1172</v>
      </c>
      <c r="K41" t="str">
        <f>IF(COUNTIF($A$2:$A$90,Append1[[#This Row],[ID]])&gt;1,"NO","YES")</f>
        <v>NO</v>
      </c>
      <c r="N41">
        <v>28</v>
      </c>
    </row>
    <row r="42" spans="1:14">
      <c r="A42">
        <v>69</v>
      </c>
      <c r="B42" t="s">
        <v>3</v>
      </c>
      <c r="C42" t="s">
        <v>1133</v>
      </c>
      <c r="D42" t="s">
        <v>1289</v>
      </c>
      <c r="E42" t="s">
        <v>1133</v>
      </c>
      <c r="F42" t="s">
        <v>16</v>
      </c>
      <c r="G42" t="s">
        <v>1200</v>
      </c>
      <c r="H42" t="s">
        <v>1278</v>
      </c>
      <c r="I42" t="s">
        <v>20</v>
      </c>
      <c r="J42" t="s">
        <v>1172</v>
      </c>
      <c r="K42" t="str">
        <f>IF(COUNTIF($A$2:$A$90,Append1[[#This Row],[ID]])&gt;1,"NO","YES")</f>
        <v>NO</v>
      </c>
      <c r="N42">
        <v>29</v>
      </c>
    </row>
    <row r="43" spans="1:14">
      <c r="A43">
        <v>11</v>
      </c>
      <c r="B43" s="22" t="s">
        <v>3</v>
      </c>
      <c r="C43" s="22" t="s">
        <v>1143</v>
      </c>
      <c r="D43" s="22" t="s">
        <v>1289</v>
      </c>
      <c r="E43" s="22" t="s">
        <v>1143</v>
      </c>
      <c r="F43" s="22" t="s">
        <v>18</v>
      </c>
      <c r="G43" s="22" t="s">
        <v>1283</v>
      </c>
      <c r="H43" s="22" t="s">
        <v>1285</v>
      </c>
      <c r="I43" s="22" t="s">
        <v>20</v>
      </c>
      <c r="J43" s="22" t="s">
        <v>9</v>
      </c>
      <c r="K43" t="str">
        <f>IF(COUNTIF($A$2:$A$90,Append1[[#This Row],[ID]])&gt;1,"NO","YES")</f>
        <v>YES</v>
      </c>
      <c r="N43">
        <v>30</v>
      </c>
    </row>
    <row r="44" spans="1:14">
      <c r="A44">
        <v>12</v>
      </c>
      <c r="B44" s="22" t="s">
        <v>3</v>
      </c>
      <c r="C44" s="22" t="s">
        <v>1143</v>
      </c>
      <c r="D44" s="22" t="s">
        <v>1289</v>
      </c>
      <c r="E44" s="22" t="s">
        <v>1143</v>
      </c>
      <c r="F44" s="22" t="s">
        <v>18</v>
      </c>
      <c r="G44" s="22" t="s">
        <v>1209</v>
      </c>
      <c r="H44" s="22" t="s">
        <v>1285</v>
      </c>
      <c r="I44" s="22" t="s">
        <v>20</v>
      </c>
      <c r="J44" s="22" t="s">
        <v>9</v>
      </c>
      <c r="K44" t="str">
        <f>IF(COUNTIF($A$2:$A$90,Append1[[#This Row],[ID]])&gt;1,"NO","YES")</f>
        <v>YES</v>
      </c>
      <c r="N44">
        <v>31</v>
      </c>
    </row>
    <row r="45" spans="1:14">
      <c r="A45">
        <v>13</v>
      </c>
      <c r="B45" s="22" t="s">
        <v>3</v>
      </c>
      <c r="C45" s="22" t="s">
        <v>1143</v>
      </c>
      <c r="D45" s="22" t="s">
        <v>1289</v>
      </c>
      <c r="E45" s="22" t="s">
        <v>1143</v>
      </c>
      <c r="F45" s="22" t="s">
        <v>18</v>
      </c>
      <c r="G45" s="22" t="s">
        <v>1207</v>
      </c>
      <c r="H45" s="22" t="s">
        <v>1285</v>
      </c>
      <c r="I45" s="22" t="s">
        <v>20</v>
      </c>
      <c r="J45" s="22" t="s">
        <v>9</v>
      </c>
      <c r="K45" t="str">
        <f>IF(COUNTIF($A$2:$A$90,Append1[[#This Row],[ID]])&gt;1,"NO","YES")</f>
        <v>YES</v>
      </c>
      <c r="N45">
        <v>32</v>
      </c>
    </row>
    <row r="46" spans="1:14">
      <c r="A46">
        <v>14</v>
      </c>
      <c r="B46" s="22" t="s">
        <v>3</v>
      </c>
      <c r="C46" s="22" t="s">
        <v>1143</v>
      </c>
      <c r="D46" s="22" t="s">
        <v>1289</v>
      </c>
      <c r="E46" s="22" t="s">
        <v>1143</v>
      </c>
      <c r="F46" s="22" t="s">
        <v>18</v>
      </c>
      <c r="G46" s="22" t="s">
        <v>1208</v>
      </c>
      <c r="H46" s="22" t="s">
        <v>1285</v>
      </c>
      <c r="I46" s="22" t="s">
        <v>20</v>
      </c>
      <c r="J46" s="22" t="s">
        <v>9</v>
      </c>
      <c r="K46" t="str">
        <f>IF(COUNTIF($A$2:$A$90,Append1[[#This Row],[ID]])&gt;1,"NO","YES")</f>
        <v>YES</v>
      </c>
      <c r="N46">
        <v>33</v>
      </c>
    </row>
    <row r="47" spans="1:14">
      <c r="A47">
        <v>15</v>
      </c>
      <c r="B47" s="22" t="s">
        <v>3</v>
      </c>
      <c r="C47" s="22" t="s">
        <v>1143</v>
      </c>
      <c r="D47" s="22" t="s">
        <v>1289</v>
      </c>
      <c r="E47" s="22" t="s">
        <v>1143</v>
      </c>
      <c r="F47" s="22" t="s">
        <v>18</v>
      </c>
      <c r="G47" s="22" t="s">
        <v>1206</v>
      </c>
      <c r="H47" s="22" t="s">
        <v>1285</v>
      </c>
      <c r="I47" s="22" t="s">
        <v>20</v>
      </c>
      <c r="J47" s="22" t="s">
        <v>9</v>
      </c>
      <c r="K47" t="str">
        <f>IF(COUNTIF($A$2:$A$90,Append1[[#This Row],[ID]])&gt;1,"NO","YES")</f>
        <v>YES</v>
      </c>
      <c r="N47">
        <v>34</v>
      </c>
    </row>
    <row r="48" spans="1:14">
      <c r="A48">
        <v>16</v>
      </c>
      <c r="B48" s="22" t="s">
        <v>3</v>
      </c>
      <c r="C48" s="22" t="s">
        <v>1143</v>
      </c>
      <c r="D48" s="22" t="s">
        <v>1289</v>
      </c>
      <c r="E48" s="22" t="s">
        <v>1143</v>
      </c>
      <c r="F48" s="22" t="s">
        <v>18</v>
      </c>
      <c r="G48" s="22" t="s">
        <v>1205</v>
      </c>
      <c r="H48" s="22" t="s">
        <v>1285</v>
      </c>
      <c r="I48" s="22" t="s">
        <v>20</v>
      </c>
      <c r="J48" s="22" t="s">
        <v>9</v>
      </c>
      <c r="K48" t="str">
        <f>IF(COUNTIF($A$2:$A$90,Append1[[#This Row],[ID]])&gt;1,"NO","YES")</f>
        <v>YES</v>
      </c>
      <c r="N48">
        <v>35</v>
      </c>
    </row>
    <row r="49" spans="1:14">
      <c r="A49">
        <v>17</v>
      </c>
      <c r="B49" s="22" t="s">
        <v>3</v>
      </c>
      <c r="C49" s="22" t="s">
        <v>1143</v>
      </c>
      <c r="D49" s="22" t="s">
        <v>1289</v>
      </c>
      <c r="E49" s="22" t="s">
        <v>1143</v>
      </c>
      <c r="F49" s="22" t="s">
        <v>18</v>
      </c>
      <c r="G49" s="22" t="s">
        <v>1214</v>
      </c>
      <c r="H49" s="22" t="s">
        <v>1285</v>
      </c>
      <c r="I49" s="22" t="s">
        <v>20</v>
      </c>
      <c r="J49" s="22" t="s">
        <v>9</v>
      </c>
      <c r="K49" t="str">
        <f>IF(COUNTIF($A$2:$A$90,Append1[[#This Row],[ID]])&gt;1,"NO","YES")</f>
        <v>YES</v>
      </c>
      <c r="N49">
        <v>36</v>
      </c>
    </row>
    <row r="50" spans="1:14">
      <c r="A50">
        <v>18</v>
      </c>
      <c r="B50" s="22" t="s">
        <v>3</v>
      </c>
      <c r="C50" s="22" t="s">
        <v>1143</v>
      </c>
      <c r="D50" s="22" t="s">
        <v>1289</v>
      </c>
      <c r="E50" s="22" t="s">
        <v>1143</v>
      </c>
      <c r="F50" s="22" t="s">
        <v>18</v>
      </c>
      <c r="G50" s="22" t="s">
        <v>1284</v>
      </c>
      <c r="H50" s="22" t="s">
        <v>1285</v>
      </c>
      <c r="I50" s="22" t="s">
        <v>20</v>
      </c>
      <c r="J50" s="22" t="s">
        <v>9</v>
      </c>
      <c r="K50" t="str">
        <f>IF(COUNTIF($A$2:$A$90,Append1[[#This Row],[ID]])&gt;1,"NO","YES")</f>
        <v>YES</v>
      </c>
      <c r="N50">
        <v>37</v>
      </c>
    </row>
    <row r="51" spans="1:14">
      <c r="A51">
        <v>19</v>
      </c>
      <c r="B51" s="22" t="s">
        <v>3</v>
      </c>
      <c r="C51" s="22" t="s">
        <v>1143</v>
      </c>
      <c r="D51" s="22" t="s">
        <v>1289</v>
      </c>
      <c r="E51" s="22" t="s">
        <v>1143</v>
      </c>
      <c r="F51" s="22" t="s">
        <v>18</v>
      </c>
      <c r="G51" s="22" t="s">
        <v>1212</v>
      </c>
      <c r="H51" s="22" t="s">
        <v>1285</v>
      </c>
      <c r="I51" s="22" t="s">
        <v>20</v>
      </c>
      <c r="J51" s="22" t="s">
        <v>9</v>
      </c>
      <c r="K51" t="str">
        <f>IF(COUNTIF($A$2:$A$90,Append1[[#This Row],[ID]])&gt;1,"NO","YES")</f>
        <v>YES</v>
      </c>
      <c r="N51">
        <v>38</v>
      </c>
    </row>
    <row r="52" spans="1:14">
      <c r="A52">
        <v>20</v>
      </c>
      <c r="B52" s="22" t="s">
        <v>3</v>
      </c>
      <c r="C52" s="22" t="s">
        <v>1143</v>
      </c>
      <c r="D52" s="22" t="s">
        <v>1289</v>
      </c>
      <c r="E52" s="22" t="s">
        <v>1143</v>
      </c>
      <c r="F52" s="22" t="s">
        <v>18</v>
      </c>
      <c r="G52" s="22" t="s">
        <v>1191</v>
      </c>
      <c r="H52" s="22" t="s">
        <v>1285</v>
      </c>
      <c r="I52" s="22" t="s">
        <v>20</v>
      </c>
      <c r="J52" s="22" t="s">
        <v>9</v>
      </c>
      <c r="K52" t="str">
        <f>IF(COUNTIF($A$2:$A$90,Append1[[#This Row],[ID]])&gt;1,"NO","YES")</f>
        <v>YES</v>
      </c>
      <c r="N52">
        <v>39</v>
      </c>
    </row>
    <row r="53" spans="1:14">
      <c r="A53">
        <v>21</v>
      </c>
      <c r="B53" s="22" t="s">
        <v>3</v>
      </c>
      <c r="C53" s="22" t="s">
        <v>1143</v>
      </c>
      <c r="D53" s="22" t="s">
        <v>1289</v>
      </c>
      <c r="E53" s="22" t="s">
        <v>1143</v>
      </c>
      <c r="F53" s="22" t="s">
        <v>18</v>
      </c>
      <c r="G53" s="22" t="s">
        <v>1200</v>
      </c>
      <c r="H53" s="22" t="s">
        <v>1285</v>
      </c>
      <c r="I53" s="22" t="s">
        <v>20</v>
      </c>
      <c r="J53" s="22" t="s">
        <v>9</v>
      </c>
      <c r="K53" t="str">
        <f>IF(COUNTIF($A$2:$A$90,Append1[[#This Row],[ID]])&gt;1,"NO","YES")</f>
        <v>YES</v>
      </c>
      <c r="N53">
        <v>41</v>
      </c>
    </row>
    <row r="54" spans="1:14">
      <c r="A54">
        <v>22</v>
      </c>
      <c r="B54" s="22" t="s">
        <v>3</v>
      </c>
      <c r="C54" s="22" t="s">
        <v>1143</v>
      </c>
      <c r="D54" s="22" t="s">
        <v>1289</v>
      </c>
      <c r="E54" s="22" t="s">
        <v>1143</v>
      </c>
      <c r="F54" s="22" t="s">
        <v>18</v>
      </c>
      <c r="G54" s="22" t="s">
        <v>1211</v>
      </c>
      <c r="H54" s="22" t="s">
        <v>1285</v>
      </c>
      <c r="I54" s="22" t="s">
        <v>20</v>
      </c>
      <c r="J54" s="22" t="s">
        <v>9</v>
      </c>
      <c r="K54" t="str">
        <f>IF(COUNTIF($A$2:$A$90,Append1[[#This Row],[ID]])&gt;1,"NO","YES")</f>
        <v>YES</v>
      </c>
      <c r="N54">
        <v>42</v>
      </c>
    </row>
    <row r="55" spans="1:14">
      <c r="A55">
        <v>23</v>
      </c>
      <c r="B55" s="22" t="s">
        <v>3</v>
      </c>
      <c r="C55" s="22" t="s">
        <v>1143</v>
      </c>
      <c r="D55" s="22" t="s">
        <v>1289</v>
      </c>
      <c r="E55" s="22" t="s">
        <v>1143</v>
      </c>
      <c r="F55" s="22" t="s">
        <v>18</v>
      </c>
      <c r="G55" s="22" t="s">
        <v>1210</v>
      </c>
      <c r="H55" s="22" t="s">
        <v>1285</v>
      </c>
      <c r="I55" s="22" t="s">
        <v>20</v>
      </c>
      <c r="J55" s="22" t="s">
        <v>9</v>
      </c>
      <c r="K55" t="str">
        <f>IF(COUNTIF($A$2:$A$90,Append1[[#This Row],[ID]])&gt;1,"NO","YES")</f>
        <v>YES</v>
      </c>
      <c r="N55">
        <v>43</v>
      </c>
    </row>
    <row r="56" spans="1:14">
      <c r="A56">
        <v>24</v>
      </c>
      <c r="B56" s="22" t="s">
        <v>3</v>
      </c>
      <c r="C56" s="22" t="s">
        <v>1143</v>
      </c>
      <c r="D56" s="22" t="s">
        <v>1289</v>
      </c>
      <c r="E56" s="22" t="s">
        <v>1143</v>
      </c>
      <c r="F56" s="22" t="s">
        <v>18</v>
      </c>
      <c r="G56" s="22" t="s">
        <v>1198</v>
      </c>
      <c r="H56" s="22" t="s">
        <v>1286</v>
      </c>
      <c r="I56" s="22" t="s">
        <v>20</v>
      </c>
      <c r="J56" s="22" t="s">
        <v>9</v>
      </c>
      <c r="K56" t="str">
        <f>IF(COUNTIF($A$2:$A$90,Append1[[#This Row],[ID]])&gt;1,"NO","YES")</f>
        <v>YES</v>
      </c>
      <c r="N56">
        <v>44</v>
      </c>
    </row>
    <row r="57" spans="1:14">
      <c r="A57">
        <v>25</v>
      </c>
      <c r="B57" s="22" t="s">
        <v>3</v>
      </c>
      <c r="C57" s="22" t="s">
        <v>1143</v>
      </c>
      <c r="D57" s="22" t="s">
        <v>1289</v>
      </c>
      <c r="E57" s="22" t="s">
        <v>1143</v>
      </c>
      <c r="F57" s="22" t="s">
        <v>18</v>
      </c>
      <c r="G57" s="22" t="s">
        <v>1243</v>
      </c>
      <c r="H57" s="22" t="s">
        <v>1285</v>
      </c>
      <c r="I57" s="22" t="s">
        <v>20</v>
      </c>
      <c r="J57" s="22" t="s">
        <v>9</v>
      </c>
      <c r="K57" t="str">
        <f>IF(COUNTIF($A$2:$A$90,Append1[[#This Row],[ID]])&gt;1,"NO","YES")</f>
        <v>YES</v>
      </c>
      <c r="N57">
        <v>45</v>
      </c>
    </row>
    <row r="58" spans="1:14">
      <c r="A58">
        <v>26</v>
      </c>
      <c r="B58" s="22" t="s">
        <v>3</v>
      </c>
      <c r="C58" s="22" t="s">
        <v>1143</v>
      </c>
      <c r="D58" s="22" t="s">
        <v>1289</v>
      </c>
      <c r="E58" s="22" t="s">
        <v>1143</v>
      </c>
      <c r="F58" s="22" t="s">
        <v>18</v>
      </c>
      <c r="G58" s="22" t="s">
        <v>1248</v>
      </c>
      <c r="H58" s="22" t="s">
        <v>1285</v>
      </c>
      <c r="I58" s="22" t="s">
        <v>20</v>
      </c>
      <c r="J58" s="22" t="s">
        <v>9</v>
      </c>
      <c r="K58" t="str">
        <f>IF(COUNTIF($A$2:$A$90,Append1[[#This Row],[ID]])&gt;1,"NO","YES")</f>
        <v>YES</v>
      </c>
      <c r="N58">
        <v>46</v>
      </c>
    </row>
    <row r="59" spans="1:14">
      <c r="A59">
        <v>27</v>
      </c>
      <c r="B59" s="22" t="s">
        <v>3</v>
      </c>
      <c r="C59" s="22" t="s">
        <v>1143</v>
      </c>
      <c r="D59" s="22" t="s">
        <v>1289</v>
      </c>
      <c r="E59" s="22" t="s">
        <v>1143</v>
      </c>
      <c r="F59" s="22" t="s">
        <v>18</v>
      </c>
      <c r="G59" s="22" t="s">
        <v>1202</v>
      </c>
      <c r="H59" s="22" t="s">
        <v>1285</v>
      </c>
      <c r="I59" s="22" t="s">
        <v>20</v>
      </c>
      <c r="J59" s="22" t="s">
        <v>9</v>
      </c>
      <c r="K59" t="str">
        <f>IF(COUNTIF($A$2:$A$90,Append1[[#This Row],[ID]])&gt;1,"NO","YES")</f>
        <v>YES</v>
      </c>
      <c r="N59">
        <v>47</v>
      </c>
    </row>
    <row r="60" spans="1:14">
      <c r="A60">
        <v>28</v>
      </c>
      <c r="B60" s="22" t="s">
        <v>3</v>
      </c>
      <c r="C60" s="22" t="s">
        <v>1143</v>
      </c>
      <c r="D60" s="22" t="s">
        <v>1289</v>
      </c>
      <c r="E60" s="22" t="s">
        <v>1143</v>
      </c>
      <c r="F60" s="22" t="s">
        <v>18</v>
      </c>
      <c r="G60" s="22" t="s">
        <v>1243</v>
      </c>
      <c r="H60" s="22" t="s">
        <v>1286</v>
      </c>
      <c r="I60" s="22" t="s">
        <v>20</v>
      </c>
      <c r="J60" s="22" t="s">
        <v>9</v>
      </c>
      <c r="K60" t="str">
        <f>IF(COUNTIF($A$2:$A$90,Append1[[#This Row],[ID]])&gt;1,"NO","YES")</f>
        <v>YES</v>
      </c>
      <c r="N60">
        <v>48</v>
      </c>
    </row>
    <row r="61" spans="1:14">
      <c r="A61">
        <v>29</v>
      </c>
      <c r="B61" s="22" t="s">
        <v>3</v>
      </c>
      <c r="C61" s="22" t="s">
        <v>1143</v>
      </c>
      <c r="D61" s="22" t="s">
        <v>1289</v>
      </c>
      <c r="E61" s="22" t="s">
        <v>1143</v>
      </c>
      <c r="F61" s="22" t="s">
        <v>18</v>
      </c>
      <c r="G61" s="22" t="s">
        <v>1200</v>
      </c>
      <c r="H61" s="22" t="s">
        <v>1286</v>
      </c>
      <c r="I61" s="22" t="s">
        <v>20</v>
      </c>
      <c r="J61" s="22" t="s">
        <v>9</v>
      </c>
      <c r="K61" t="str">
        <f>IF(COUNTIF($A$2:$A$90,Append1[[#This Row],[ID]])&gt;1,"NO","YES")</f>
        <v>YES</v>
      </c>
      <c r="N61">
        <v>51</v>
      </c>
    </row>
    <row r="62" spans="1:14">
      <c r="A62">
        <v>30</v>
      </c>
      <c r="B62" s="22" t="s">
        <v>3</v>
      </c>
      <c r="C62" s="22" t="s">
        <v>30</v>
      </c>
      <c r="D62" s="22" t="s">
        <v>1289</v>
      </c>
      <c r="E62" s="22" t="s">
        <v>30</v>
      </c>
      <c r="F62" s="22" t="s">
        <v>17</v>
      </c>
      <c r="G62" s="22" t="s">
        <v>1244</v>
      </c>
      <c r="H62" s="22" t="s">
        <v>1249</v>
      </c>
      <c r="I62" s="22" t="s">
        <v>20</v>
      </c>
      <c r="J62" s="22" t="s">
        <v>9</v>
      </c>
      <c r="K62" t="str">
        <f>IF(COUNTIF($A$2:$A$90,Append1[[#This Row],[ID]])&gt;1,"NO","YES")</f>
        <v>YES</v>
      </c>
    </row>
    <row r="63" spans="1:14">
      <c r="A63">
        <v>31</v>
      </c>
      <c r="B63" s="22" t="s">
        <v>3</v>
      </c>
      <c r="C63" s="22" t="s">
        <v>1138</v>
      </c>
      <c r="D63" s="22" t="s">
        <v>1289</v>
      </c>
      <c r="E63" s="22" t="s">
        <v>1138</v>
      </c>
      <c r="F63" s="22" t="s">
        <v>17</v>
      </c>
      <c r="G63" s="22" t="s">
        <v>1202</v>
      </c>
      <c r="H63" s="22" t="s">
        <v>1289</v>
      </c>
      <c r="I63" s="22" t="s">
        <v>20</v>
      </c>
      <c r="J63" s="22" t="s">
        <v>14</v>
      </c>
      <c r="K63" t="str">
        <f>IF(COUNTIF($A$2:$A$90,Append1[[#This Row],[ID]])&gt;1,"NO","YES")</f>
        <v>YES</v>
      </c>
    </row>
    <row r="64" spans="1:14">
      <c r="A64">
        <v>32</v>
      </c>
      <c r="B64" s="22" t="s">
        <v>3</v>
      </c>
      <c r="C64" s="22" t="s">
        <v>1134</v>
      </c>
      <c r="D64" s="22" t="s">
        <v>1289</v>
      </c>
      <c r="E64" s="22" t="s">
        <v>1134</v>
      </c>
      <c r="F64" s="22" t="s">
        <v>16</v>
      </c>
      <c r="G64" s="22" t="s">
        <v>1245</v>
      </c>
      <c r="H64" s="22" t="s">
        <v>1289</v>
      </c>
      <c r="I64" s="22" t="s">
        <v>20</v>
      </c>
      <c r="J64" s="22" t="s">
        <v>14</v>
      </c>
      <c r="K64" t="str">
        <f>IF(COUNTIF($A$2:$A$90,Append1[[#This Row],[ID]])&gt;1,"NO","YES")</f>
        <v>YES</v>
      </c>
    </row>
    <row r="65" spans="1:11">
      <c r="A65">
        <v>33</v>
      </c>
      <c r="B65" s="22" t="s">
        <v>0</v>
      </c>
      <c r="C65" s="22" t="s">
        <v>1253</v>
      </c>
      <c r="D65" s="22" t="s">
        <v>1289</v>
      </c>
      <c r="E65" s="22" t="s">
        <v>426</v>
      </c>
      <c r="F65" s="22" t="s">
        <v>16</v>
      </c>
      <c r="G65" s="22" t="s">
        <v>1200</v>
      </c>
      <c r="H65" s="22" t="s">
        <v>1254</v>
      </c>
      <c r="I65" s="22" t="s">
        <v>20</v>
      </c>
      <c r="J65" s="22" t="s">
        <v>6</v>
      </c>
      <c r="K65" t="str">
        <f>IF(COUNTIF($A$2:$A$90,Append1[[#This Row],[ID]])&gt;1,"NO","YES")</f>
        <v>YES</v>
      </c>
    </row>
    <row r="66" spans="1:11">
      <c r="A66">
        <v>34</v>
      </c>
      <c r="B66" s="22" t="s">
        <v>0</v>
      </c>
      <c r="C66" s="22" t="s">
        <v>1253</v>
      </c>
      <c r="D66" s="22" t="s">
        <v>1289</v>
      </c>
      <c r="E66" s="22" t="s">
        <v>426</v>
      </c>
      <c r="F66" s="22" t="s">
        <v>16</v>
      </c>
      <c r="G66" s="22" t="s">
        <v>1200</v>
      </c>
      <c r="H66" s="22" t="s">
        <v>1287</v>
      </c>
      <c r="I66" s="22" t="s">
        <v>20</v>
      </c>
      <c r="J66" s="22" t="s">
        <v>6</v>
      </c>
      <c r="K66" t="str">
        <f>IF(COUNTIF($A$2:$A$90,Append1[[#This Row],[ID]])&gt;1,"NO","YES")</f>
        <v>YES</v>
      </c>
    </row>
    <row r="67" spans="1:11">
      <c r="A67">
        <v>35</v>
      </c>
      <c r="B67" s="22" t="s">
        <v>0</v>
      </c>
      <c r="C67" s="22" t="s">
        <v>1253</v>
      </c>
      <c r="D67" s="22" t="s">
        <v>1289</v>
      </c>
      <c r="E67" s="22" t="s">
        <v>426</v>
      </c>
      <c r="F67" s="22" t="s">
        <v>16</v>
      </c>
      <c r="G67" s="22" t="s">
        <v>1199</v>
      </c>
      <c r="H67" s="22" t="s">
        <v>1287</v>
      </c>
      <c r="I67" s="22" t="s">
        <v>20</v>
      </c>
      <c r="J67" s="22" t="s">
        <v>6</v>
      </c>
      <c r="K67" t="str">
        <f>IF(COUNTIF($A$2:$A$90,Append1[[#This Row],[ID]])&gt;1,"NO","YES")</f>
        <v>YES</v>
      </c>
    </row>
    <row r="68" spans="1:11">
      <c r="A68">
        <v>36</v>
      </c>
      <c r="B68" s="22" t="s">
        <v>2</v>
      </c>
      <c r="C68" s="22" t="s">
        <v>1225</v>
      </c>
      <c r="D68" s="22" t="s">
        <v>1227</v>
      </c>
      <c r="E68" s="22" t="s">
        <v>184</v>
      </c>
      <c r="F68" s="22" t="s">
        <v>16</v>
      </c>
      <c r="G68" s="22" t="s">
        <v>1226</v>
      </c>
      <c r="H68" s="22" t="s">
        <v>1289</v>
      </c>
      <c r="I68" s="22" t="s">
        <v>20</v>
      </c>
      <c r="J68" s="22" t="s">
        <v>8</v>
      </c>
      <c r="K68" t="str">
        <f>IF(COUNTIF($A$2:$A$90,Append1[[#This Row],[ID]])&gt;1,"NO","YES")</f>
        <v>YES</v>
      </c>
    </row>
    <row r="69" spans="1:11">
      <c r="A69">
        <v>37</v>
      </c>
      <c r="B69" s="22" t="s">
        <v>3</v>
      </c>
      <c r="C69" s="22" t="s">
        <v>184</v>
      </c>
      <c r="D69" s="22" t="s">
        <v>1289</v>
      </c>
      <c r="E69" s="22" t="s">
        <v>184</v>
      </c>
      <c r="F69" s="22" t="s">
        <v>16</v>
      </c>
      <c r="G69" s="22" t="s">
        <v>1279</v>
      </c>
      <c r="H69" s="22">
        <v>4</v>
      </c>
      <c r="I69" s="22" t="s">
        <v>21</v>
      </c>
      <c r="J69" s="22" t="s">
        <v>8</v>
      </c>
      <c r="K69" t="str">
        <f>IF(COUNTIF($A$2:$A$90,Append1[[#This Row],[ID]])&gt;1,"NO","YES")</f>
        <v>YES</v>
      </c>
    </row>
    <row r="70" spans="1:11">
      <c r="A70">
        <v>38</v>
      </c>
      <c r="B70" s="22" t="s">
        <v>3</v>
      </c>
      <c r="C70" s="22" t="s">
        <v>184</v>
      </c>
      <c r="D70" s="22" t="s">
        <v>1289</v>
      </c>
      <c r="E70" s="22" t="s">
        <v>184</v>
      </c>
      <c r="F70" s="22" t="s">
        <v>16</v>
      </c>
      <c r="G70" s="22" t="s">
        <v>1246</v>
      </c>
      <c r="H70" s="22">
        <v>1</v>
      </c>
      <c r="I70" s="22" t="s">
        <v>21</v>
      </c>
      <c r="J70" s="22" t="s">
        <v>8</v>
      </c>
      <c r="K70" t="str">
        <f>IF(COUNTIF($A$2:$A$90,Append1[[#This Row],[ID]])&gt;1,"NO","YES")</f>
        <v>YES</v>
      </c>
    </row>
    <row r="71" spans="1:11">
      <c r="A71">
        <v>39</v>
      </c>
      <c r="B71" s="22" t="s">
        <v>3</v>
      </c>
      <c r="C71" s="22" t="s">
        <v>73</v>
      </c>
      <c r="D71" s="22" t="s">
        <v>1289</v>
      </c>
      <c r="E71" s="22" t="s">
        <v>73</v>
      </c>
      <c r="F71" s="22" t="s">
        <v>16</v>
      </c>
      <c r="G71" s="22" t="s">
        <v>1247</v>
      </c>
      <c r="H71" s="22" t="s">
        <v>1289</v>
      </c>
      <c r="I71" s="22" t="s">
        <v>20</v>
      </c>
      <c r="J71" s="22" t="s">
        <v>14</v>
      </c>
      <c r="K71" t="str">
        <f>IF(COUNTIF($A$2:$A$90,Append1[[#This Row],[ID]])&gt;1,"NO","YES")</f>
        <v>YES</v>
      </c>
    </row>
    <row r="72" spans="1:11">
      <c r="A72">
        <v>40</v>
      </c>
      <c r="B72" s="22" t="s">
        <v>2</v>
      </c>
      <c r="C72" s="22" t="s">
        <v>1229</v>
      </c>
      <c r="D72" s="22" t="s">
        <v>1228</v>
      </c>
      <c r="E72" s="22" t="s">
        <v>1144</v>
      </c>
      <c r="F72" s="22" t="s">
        <v>18</v>
      </c>
      <c r="G72" s="22" t="s">
        <v>1289</v>
      </c>
      <c r="H72" s="22" t="s">
        <v>1289</v>
      </c>
      <c r="I72" s="22" t="s">
        <v>20</v>
      </c>
      <c r="J72" s="22" t="s">
        <v>14</v>
      </c>
      <c r="K72" t="str">
        <f>IF(COUNTIF($A$2:$A$90,Append1[[#This Row],[ID]])&gt;1,"NO","YES")</f>
        <v>NO</v>
      </c>
    </row>
    <row r="73" spans="1:11">
      <c r="A73">
        <v>40</v>
      </c>
      <c r="B73" s="22" t="s">
        <v>3</v>
      </c>
      <c r="C73" s="22" t="s">
        <v>1144</v>
      </c>
      <c r="D73" s="22" t="s">
        <v>1289</v>
      </c>
      <c r="E73" s="22" t="s">
        <v>1144</v>
      </c>
      <c r="F73" s="22" t="s">
        <v>18</v>
      </c>
      <c r="G73" s="22" t="s">
        <v>1244</v>
      </c>
      <c r="H73" s="22" t="s">
        <v>1289</v>
      </c>
      <c r="I73" s="22" t="s">
        <v>20</v>
      </c>
      <c r="J73" s="22" t="s">
        <v>14</v>
      </c>
      <c r="K73" t="str">
        <f>IF(COUNTIF($A$2:$A$90,Append1[[#This Row],[ID]])&gt;1,"NO","YES")</f>
        <v>NO</v>
      </c>
    </row>
    <row r="74" spans="1:11">
      <c r="A74">
        <v>41</v>
      </c>
      <c r="B74" s="22" t="s">
        <v>3</v>
      </c>
      <c r="C74" s="22" t="s">
        <v>131</v>
      </c>
      <c r="D74" s="22" t="s">
        <v>1289</v>
      </c>
      <c r="E74" s="22" t="s">
        <v>131</v>
      </c>
      <c r="F74" s="22" t="s">
        <v>16</v>
      </c>
      <c r="G74" s="22" t="s">
        <v>1248</v>
      </c>
      <c r="H74" s="22" t="s">
        <v>1280</v>
      </c>
      <c r="I74" s="22" t="s">
        <v>21</v>
      </c>
      <c r="J74" s="22" t="s">
        <v>4</v>
      </c>
      <c r="K74" t="str">
        <f>IF(COUNTIF($A$2:$A$90,Append1[[#This Row],[ID]])&gt;1,"NO","YES")</f>
        <v>YES</v>
      </c>
    </row>
    <row r="75" spans="1:11">
      <c r="A75">
        <v>42</v>
      </c>
      <c r="B75" s="22" t="s">
        <v>3</v>
      </c>
      <c r="C75" s="22" t="s">
        <v>131</v>
      </c>
      <c r="D75" s="22" t="s">
        <v>1289</v>
      </c>
      <c r="E75" s="22" t="s">
        <v>131</v>
      </c>
      <c r="F75" s="22" t="s">
        <v>16</v>
      </c>
      <c r="G75" s="22" t="s">
        <v>1248</v>
      </c>
      <c r="H75" s="22" t="s">
        <v>1281</v>
      </c>
      <c r="I75" s="22" t="s">
        <v>21</v>
      </c>
      <c r="J75" s="22" t="s">
        <v>4</v>
      </c>
      <c r="K75" t="str">
        <f>IF(COUNTIF($A$2:$A$90,Append1[[#This Row],[ID]])&gt;1,"NO","YES")</f>
        <v>YES</v>
      </c>
    </row>
    <row r="76" spans="1:11">
      <c r="A76">
        <v>43</v>
      </c>
      <c r="B76" s="22" t="s">
        <v>3</v>
      </c>
      <c r="C76" s="22" t="s">
        <v>131</v>
      </c>
      <c r="D76" s="22" t="s">
        <v>1289</v>
      </c>
      <c r="E76" s="22" t="s">
        <v>131</v>
      </c>
      <c r="F76" s="22" t="s">
        <v>16</v>
      </c>
      <c r="G76" s="22" t="s">
        <v>1248</v>
      </c>
      <c r="H76" s="22" t="s">
        <v>1282</v>
      </c>
      <c r="I76" s="22" t="s">
        <v>21</v>
      </c>
      <c r="J76" s="22" t="s">
        <v>4</v>
      </c>
      <c r="K76" t="str">
        <f>IF(COUNTIF($A$2:$A$90,Append1[[#This Row],[ID]])&gt;1,"NO","YES")</f>
        <v>YES</v>
      </c>
    </row>
    <row r="77" spans="1:11">
      <c r="A77">
        <v>44</v>
      </c>
      <c r="B77" s="22" t="s">
        <v>1</v>
      </c>
      <c r="C77" s="22" t="s">
        <v>1182</v>
      </c>
      <c r="D77" s="22" t="s">
        <v>1289</v>
      </c>
      <c r="E77" s="22" t="s">
        <v>1183</v>
      </c>
      <c r="F77" s="22" t="s">
        <v>17</v>
      </c>
      <c r="G77" s="22" t="s">
        <v>1191</v>
      </c>
      <c r="H77" s="22" t="s">
        <v>1289</v>
      </c>
      <c r="I77" s="22" t="s">
        <v>20</v>
      </c>
      <c r="J77" s="22" t="s">
        <v>9</v>
      </c>
      <c r="K77" t="str">
        <f>IF(COUNTIF($A$2:$A$90,Append1[[#This Row],[ID]])&gt;1,"NO","YES")</f>
        <v>YES</v>
      </c>
    </row>
    <row r="78" spans="1:11">
      <c r="A78">
        <v>45</v>
      </c>
      <c r="B78" s="22" t="s">
        <v>2</v>
      </c>
      <c r="C78" s="22" t="s">
        <v>1222</v>
      </c>
      <c r="D78" s="22" t="s">
        <v>1224</v>
      </c>
      <c r="E78" s="22" t="s">
        <v>1222</v>
      </c>
      <c r="F78" s="22" t="s">
        <v>1223</v>
      </c>
      <c r="G78" s="22" t="s">
        <v>1226</v>
      </c>
      <c r="H78" s="22" t="s">
        <v>1289</v>
      </c>
      <c r="I78" s="22" t="s">
        <v>21</v>
      </c>
      <c r="J78" s="22" t="s">
        <v>1223</v>
      </c>
      <c r="K78" t="str">
        <f>IF(COUNTIF($A$2:$A$90,Append1[[#This Row],[ID]])&gt;1,"NO","YES")</f>
        <v>YES</v>
      </c>
    </row>
    <row r="79" spans="1:11">
      <c r="A79">
        <v>46</v>
      </c>
      <c r="B79" s="22" t="s">
        <v>2</v>
      </c>
      <c r="C79" s="22" t="s">
        <v>1222</v>
      </c>
      <c r="D79" s="22" t="s">
        <v>1224</v>
      </c>
      <c r="E79" s="22" t="s">
        <v>1222</v>
      </c>
      <c r="F79" s="22" t="s">
        <v>1223</v>
      </c>
      <c r="G79" s="22" t="s">
        <v>1288</v>
      </c>
      <c r="H79" s="22" t="s">
        <v>1289</v>
      </c>
      <c r="I79" s="22" t="s">
        <v>21</v>
      </c>
      <c r="J79" s="22" t="s">
        <v>1223</v>
      </c>
      <c r="K79" t="str">
        <f>IF(COUNTIF($A$2:$A$90,Append1[[#This Row],[ID]])&gt;1,"NO","YES")</f>
        <v>YES</v>
      </c>
    </row>
    <row r="80" spans="1:11">
      <c r="A80">
        <v>47</v>
      </c>
      <c r="B80" s="22" t="s">
        <v>1170</v>
      </c>
      <c r="C80" s="22" t="s">
        <v>1174</v>
      </c>
      <c r="D80" s="22" t="s">
        <v>1175</v>
      </c>
      <c r="E80" s="22" t="s">
        <v>1178</v>
      </c>
      <c r="F80" s="22" t="s">
        <v>24</v>
      </c>
      <c r="G80" s="22" t="s">
        <v>25</v>
      </c>
      <c r="H80" s="22" t="s">
        <v>26</v>
      </c>
      <c r="I80" s="22" t="s">
        <v>27</v>
      </c>
      <c r="J80" s="22" t="s">
        <v>28</v>
      </c>
      <c r="K80" t="str">
        <f>IF(COUNTIF($A$2:$A$90,Append1[[#This Row],[ID]])&gt;1,"NO","YES")</f>
        <v>YES</v>
      </c>
    </row>
    <row r="81" spans="1:11">
      <c r="A81">
        <v>48</v>
      </c>
      <c r="B81" s="22" t="s">
        <v>3</v>
      </c>
      <c r="C81" s="22" t="s">
        <v>1140</v>
      </c>
      <c r="D81" s="22" t="s">
        <v>1289</v>
      </c>
      <c r="E81" s="22" t="s">
        <v>1140</v>
      </c>
      <c r="F81" s="22" t="s">
        <v>17</v>
      </c>
      <c r="G81" s="22" t="s">
        <v>1216</v>
      </c>
      <c r="H81" s="22" t="s">
        <v>1289</v>
      </c>
      <c r="I81" s="22" t="s">
        <v>20</v>
      </c>
      <c r="J81" s="22" t="s">
        <v>14</v>
      </c>
      <c r="K81" t="str">
        <f>IF(COUNTIF($A$2:$A$90,Append1[[#This Row],[ID]])&gt;1,"NO","YES")</f>
        <v>YES</v>
      </c>
    </row>
    <row r="82" spans="1:11">
      <c r="A82">
        <v>49</v>
      </c>
      <c r="B82" s="22" t="s">
        <v>1</v>
      </c>
      <c r="C82" s="22" t="s">
        <v>1236</v>
      </c>
      <c r="D82" s="22" t="s">
        <v>1289</v>
      </c>
      <c r="E82" s="22" t="s">
        <v>34</v>
      </c>
      <c r="F82" s="22" t="s">
        <v>18</v>
      </c>
      <c r="G82" s="22" t="s">
        <v>1191</v>
      </c>
      <c r="H82" s="22" t="s">
        <v>1289</v>
      </c>
      <c r="I82" s="22" t="s">
        <v>20</v>
      </c>
      <c r="J82" s="22" t="s">
        <v>9</v>
      </c>
      <c r="K82" t="str">
        <f>IF(COUNTIF($A$2:$A$90,Append1[[#This Row],[ID]])&gt;1,"NO","YES")</f>
        <v>NO</v>
      </c>
    </row>
    <row r="83" spans="1:11">
      <c r="A83">
        <v>49</v>
      </c>
      <c r="B83" s="22" t="s">
        <v>3</v>
      </c>
      <c r="C83" s="22" t="s">
        <v>1168</v>
      </c>
      <c r="D83" s="22" t="s">
        <v>1289</v>
      </c>
      <c r="E83" s="22" t="s">
        <v>34</v>
      </c>
      <c r="F83" s="22" t="s">
        <v>18</v>
      </c>
      <c r="G83" s="22" t="s">
        <v>1244</v>
      </c>
      <c r="H83" s="22" t="s">
        <v>1289</v>
      </c>
      <c r="I83" s="22" t="s">
        <v>20</v>
      </c>
      <c r="J83" s="22" t="s">
        <v>9</v>
      </c>
      <c r="K83" t="str">
        <f>IF(COUNTIF($A$2:$A$90,Append1[[#This Row],[ID]])&gt;1,"NO","YES")</f>
        <v>NO</v>
      </c>
    </row>
    <row r="84" spans="1:11">
      <c r="A84">
        <v>50</v>
      </c>
      <c r="B84" s="22" t="s">
        <v>0</v>
      </c>
      <c r="C84" s="22" t="s">
        <v>1177</v>
      </c>
      <c r="D84" s="22" t="s">
        <v>1289</v>
      </c>
      <c r="E84" s="22" t="s">
        <v>1185</v>
      </c>
      <c r="F84" s="22" t="s">
        <v>17</v>
      </c>
      <c r="G84" s="22" t="s">
        <v>1191</v>
      </c>
      <c r="H84" s="22" t="s">
        <v>1289</v>
      </c>
      <c r="I84" s="22" t="s">
        <v>20</v>
      </c>
      <c r="J84" s="22" t="s">
        <v>9</v>
      </c>
      <c r="K84" t="str">
        <f>IF(COUNTIF($A$2:$A$90,Append1[[#This Row],[ID]])&gt;1,"NO","YES")</f>
        <v>NO</v>
      </c>
    </row>
    <row r="85" spans="1:11">
      <c r="A85">
        <v>50</v>
      </c>
      <c r="B85" s="22" t="s">
        <v>1</v>
      </c>
      <c r="C85" s="22" t="s">
        <v>1235</v>
      </c>
      <c r="D85" s="22" t="s">
        <v>1289</v>
      </c>
      <c r="E85" s="22" t="s">
        <v>1185</v>
      </c>
      <c r="F85" s="22" t="s">
        <v>17</v>
      </c>
      <c r="G85" s="22" t="s">
        <v>1191</v>
      </c>
      <c r="H85" s="22" t="s">
        <v>1289</v>
      </c>
      <c r="I85" s="22" t="s">
        <v>20</v>
      </c>
      <c r="J85" s="22" t="s">
        <v>9</v>
      </c>
      <c r="K85" t="str">
        <f>IF(COUNTIF($A$2:$A$90,Append1[[#This Row],[ID]])&gt;1,"NO","YES")</f>
        <v>NO</v>
      </c>
    </row>
    <row r="86" spans="1:11">
      <c r="A86">
        <v>50</v>
      </c>
      <c r="B86" s="22" t="s">
        <v>3</v>
      </c>
      <c r="C86" s="22" t="s">
        <v>1185</v>
      </c>
      <c r="D86" s="22" t="s">
        <v>1289</v>
      </c>
      <c r="E86" s="22" t="s">
        <v>1185</v>
      </c>
      <c r="F86" s="22" t="s">
        <v>17</v>
      </c>
      <c r="G86" s="22" t="s">
        <v>1244</v>
      </c>
      <c r="H86" s="22" t="s">
        <v>1289</v>
      </c>
      <c r="I86" s="22" t="s">
        <v>20</v>
      </c>
      <c r="J86" s="22" t="s">
        <v>9</v>
      </c>
      <c r="K86" t="str">
        <f>IF(COUNTIF($A$2:$A$90,Append1[[#This Row],[ID]])&gt;1,"NO","YES")</f>
        <v>NO</v>
      </c>
    </row>
    <row r="87" spans="1:11">
      <c r="A87">
        <v>51</v>
      </c>
      <c r="B87" s="22" t="s">
        <v>1</v>
      </c>
      <c r="C87" s="22" t="s">
        <v>1181</v>
      </c>
      <c r="D87" s="22" t="s">
        <v>1289</v>
      </c>
      <c r="E87" s="22" t="s">
        <v>1186</v>
      </c>
      <c r="F87" s="22" t="s">
        <v>1184</v>
      </c>
      <c r="G87" s="22" t="s">
        <v>1191</v>
      </c>
      <c r="H87" s="22" t="s">
        <v>1289</v>
      </c>
      <c r="I87" s="22" t="s">
        <v>21</v>
      </c>
      <c r="J87" s="22" t="s">
        <v>9</v>
      </c>
      <c r="K87" t="str">
        <f>IF(COUNTIF($A$2:$A$90,Append1[[#This Row],[ID]])&gt;1,"NO","YES")</f>
        <v>YES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B695-70CE-4E39-821C-E7487D00D35D}">
  <dimension ref="A1:I12"/>
  <sheetViews>
    <sheetView zoomScale="85" zoomScaleNormal="85" workbookViewId="0">
      <selection activeCell="D21" sqref="D21"/>
    </sheetView>
  </sheetViews>
  <sheetFormatPr defaultRowHeight="15"/>
  <cols>
    <col min="1" max="1" width="9.28515625" bestFit="1" customWidth="1"/>
    <col min="2" max="2" width="35.5703125" bestFit="1" customWidth="1"/>
    <col min="3" max="3" width="20.140625" bestFit="1" customWidth="1"/>
    <col min="4" max="4" width="39" bestFit="1" customWidth="1"/>
    <col min="5" max="5" width="10.7109375" bestFit="1" customWidth="1"/>
    <col min="6" max="6" width="20.140625" bestFit="1" customWidth="1"/>
    <col min="7" max="7" width="62.140625" bestFit="1" customWidth="1"/>
    <col min="8" max="8" width="9" bestFit="1" customWidth="1"/>
    <col min="9" max="9" width="24.85546875" bestFit="1" customWidth="1"/>
  </cols>
  <sheetData>
    <row r="1" spans="1:9">
      <c r="A1" t="s">
        <v>1170</v>
      </c>
      <c r="B1" t="s">
        <v>1174</v>
      </c>
      <c r="C1" t="s">
        <v>1175</v>
      </c>
      <c r="D1" t="s">
        <v>1178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0</v>
      </c>
      <c r="B2" t="s">
        <v>1251</v>
      </c>
      <c r="D2" t="s">
        <v>32</v>
      </c>
      <c r="E2" t="str">
        <f>_xlfn.XLOOKUP(D2,'Vulnerability Dictionary'!$A$2:$A$45,'Vulnerability Dictionary'!$B$2:$B$45)</f>
        <v>High</v>
      </c>
      <c r="F2" s="13" t="s">
        <v>1199</v>
      </c>
      <c r="G2" s="13"/>
      <c r="H2" t="s">
        <v>20</v>
      </c>
      <c r="I2" s="2" t="str">
        <f>_xlfn.XLOOKUP(D2,'Vulnerability Dictionary'!$A$2:$A$37,'Vulnerability Dictionary'!$G$2:$G$37)</f>
        <v>Other</v>
      </c>
    </row>
    <row r="3" spans="1:9">
      <c r="A3" t="s">
        <v>0</v>
      </c>
      <c r="B3" t="s">
        <v>1251</v>
      </c>
      <c r="D3" t="s">
        <v>32</v>
      </c>
      <c r="E3" t="str">
        <f>_xlfn.XLOOKUP(D3,'Vulnerability Dictionary'!$A$2:$A$45,'Vulnerability Dictionary'!$B$2:$B$45)</f>
        <v>High</v>
      </c>
      <c r="F3" s="13" t="s">
        <v>1200</v>
      </c>
      <c r="G3" s="13"/>
      <c r="H3" t="s">
        <v>20</v>
      </c>
      <c r="I3" s="2" t="str">
        <f>_xlfn.XLOOKUP(D3,'Vulnerability Dictionary'!$A$2:$A$37,'Vulnerability Dictionary'!$G$2:$G$37)</f>
        <v>Other</v>
      </c>
    </row>
    <row r="4" spans="1:9">
      <c r="A4" t="s">
        <v>0</v>
      </c>
      <c r="B4" t="s">
        <v>1252</v>
      </c>
      <c r="D4" t="s">
        <v>1133</v>
      </c>
      <c r="E4" t="str">
        <f>_xlfn.XLOOKUP(D4,'Vulnerability Dictionary'!$A$2:$A$45,'Vulnerability Dictionary'!$B$2:$B$45)</f>
        <v>High</v>
      </c>
      <c r="F4" s="13" t="s">
        <v>1199</v>
      </c>
      <c r="G4" s="13" t="s">
        <v>1259</v>
      </c>
      <c r="H4" t="s">
        <v>20</v>
      </c>
      <c r="I4" s="2" t="str">
        <f>_xlfn.XLOOKUP(D4,'Vulnerability Dictionary'!$A$2:$A$42,'Vulnerability Dictionary'!$G$2:$G$42)</f>
        <v>Cross-Site Scripting</v>
      </c>
    </row>
    <row r="5" spans="1:9">
      <c r="A5" t="s">
        <v>0</v>
      </c>
      <c r="B5" t="s">
        <v>1252</v>
      </c>
      <c r="D5" t="s">
        <v>1133</v>
      </c>
      <c r="E5" t="str">
        <f>_xlfn.XLOOKUP(D5,'Vulnerability Dictionary'!$A$2:$A$45,'Vulnerability Dictionary'!$B$2:$B$45)</f>
        <v>High</v>
      </c>
      <c r="F5" s="13" t="s">
        <v>1200</v>
      </c>
      <c r="G5" s="13" t="s">
        <v>1257</v>
      </c>
      <c r="H5" t="s">
        <v>20</v>
      </c>
      <c r="I5" s="2" t="str">
        <f>_xlfn.XLOOKUP(D5,'Vulnerability Dictionary'!$A$2:$A$42,'Vulnerability Dictionary'!$G$2:$G$42)</f>
        <v>Cross-Site Scripting</v>
      </c>
    </row>
    <row r="6" spans="1:9">
      <c r="A6" t="s">
        <v>0</v>
      </c>
      <c r="B6" t="s">
        <v>1252</v>
      </c>
      <c r="D6" t="s">
        <v>1133</v>
      </c>
      <c r="E6" t="str">
        <f>_xlfn.XLOOKUP(D6,'Vulnerability Dictionary'!$A$2:$A$45,'Vulnerability Dictionary'!$B$2:$B$45)</f>
        <v>High</v>
      </c>
      <c r="F6" s="13" t="s">
        <v>1200</v>
      </c>
      <c r="G6" s="13" t="s">
        <v>1256</v>
      </c>
      <c r="H6" t="s">
        <v>20</v>
      </c>
      <c r="I6" s="2" t="str">
        <f>_xlfn.XLOOKUP(D6,'Vulnerability Dictionary'!$A$2:$A$42,'Vulnerability Dictionary'!$G$2:$G$42)</f>
        <v>Cross-Site Scripting</v>
      </c>
    </row>
    <row r="7" spans="1:9">
      <c r="A7" t="s">
        <v>0</v>
      </c>
      <c r="B7" s="13" t="s">
        <v>1253</v>
      </c>
      <c r="C7" s="13"/>
      <c r="D7" t="s">
        <v>426</v>
      </c>
      <c r="E7" t="str">
        <f>_xlfn.XLOOKUP(D7,'Vulnerability Dictionary'!$A$2:$A$45,'Vulnerability Dictionary'!$B$2:$B$45)</f>
        <v>High</v>
      </c>
      <c r="F7" s="13" t="s">
        <v>1200</v>
      </c>
      <c r="G7" t="s">
        <v>1254</v>
      </c>
      <c r="H7" t="s">
        <v>20</v>
      </c>
      <c r="I7" s="2" t="str">
        <f>_xlfn.XLOOKUP(D7,'Vulnerability Dictionary'!$A$2:$A$42,'Vulnerability Dictionary'!$G$2:$G$42)</f>
        <v>Sensitive Data Exposure</v>
      </c>
    </row>
    <row r="8" spans="1:9">
      <c r="A8" t="s">
        <v>0</v>
      </c>
      <c r="B8" s="13" t="s">
        <v>1253</v>
      </c>
      <c r="C8" s="13"/>
      <c r="D8" t="s">
        <v>426</v>
      </c>
      <c r="E8" t="str">
        <f>_xlfn.XLOOKUP(D8,'Vulnerability Dictionary'!$A$2:$A$45,'Vulnerability Dictionary'!$B$2:$B$45)</f>
        <v>High</v>
      </c>
      <c r="F8" s="13" t="s">
        <v>1200</v>
      </c>
      <c r="G8" t="s">
        <v>1287</v>
      </c>
      <c r="H8" t="s">
        <v>20</v>
      </c>
      <c r="I8" s="2" t="str">
        <f>_xlfn.XLOOKUP(D8,'Vulnerability Dictionary'!$A$2:$A$42,'Vulnerability Dictionary'!$G$2:$G$42)</f>
        <v>Sensitive Data Exposure</v>
      </c>
    </row>
    <row r="9" spans="1:9">
      <c r="A9" t="s">
        <v>0</v>
      </c>
      <c r="B9" s="13" t="s">
        <v>1253</v>
      </c>
      <c r="C9" s="13"/>
      <c r="D9" t="s">
        <v>426</v>
      </c>
      <c r="E9" t="str">
        <f>_xlfn.XLOOKUP(D9,'Vulnerability Dictionary'!$A$2:$A$45,'Vulnerability Dictionary'!$B$2:$B$45)</f>
        <v>High</v>
      </c>
      <c r="F9" s="13" t="s">
        <v>1199</v>
      </c>
      <c r="G9" t="s">
        <v>1287</v>
      </c>
      <c r="H9" t="s">
        <v>20</v>
      </c>
      <c r="I9" s="2" t="str">
        <f>_xlfn.XLOOKUP(D9,'Vulnerability Dictionary'!$A$2:$A$42,'Vulnerability Dictionary'!$G$2:$G$42)</f>
        <v>Sensitive Data Exposure</v>
      </c>
    </row>
    <row r="10" spans="1:9">
      <c r="A10" t="s">
        <v>0</v>
      </c>
      <c r="B10" t="s">
        <v>1255</v>
      </c>
      <c r="C10" s="17"/>
      <c r="D10" t="s">
        <v>680</v>
      </c>
      <c r="E10" t="str">
        <f>_xlfn.XLOOKUP(D10,'Vulnerability Dictionary'!$A$2:$A$45,'Vulnerability Dictionary'!$B$2:$B$45)</f>
        <v>Medium</v>
      </c>
      <c r="F10" s="13" t="s">
        <v>1200</v>
      </c>
      <c r="H10" t="s">
        <v>20</v>
      </c>
      <c r="I10" s="2" t="str">
        <f>_xlfn.XLOOKUP(D10,'Vulnerability Dictionary'!$A$2:$A$42,'Vulnerability Dictionary'!$G$2:$G$42)</f>
        <v>Security Misconfiguration</v>
      </c>
    </row>
    <row r="11" spans="1:9">
      <c r="A11" t="s">
        <v>0</v>
      </c>
      <c r="B11" t="s">
        <v>1255</v>
      </c>
      <c r="C11" s="17"/>
      <c r="D11" t="s">
        <v>680</v>
      </c>
      <c r="E11" t="str">
        <f>_xlfn.XLOOKUP(D11,'Vulnerability Dictionary'!$A$2:$A$45,'Vulnerability Dictionary'!$B$2:$B$45)</f>
        <v>Medium</v>
      </c>
      <c r="F11" s="13" t="s">
        <v>1199</v>
      </c>
      <c r="H11" t="s">
        <v>20</v>
      </c>
      <c r="I11" s="2" t="str">
        <f>_xlfn.XLOOKUP(D11,'Vulnerability Dictionary'!$A$2:$A$42,'Vulnerability Dictionary'!$G$2:$G$42)</f>
        <v>Security Misconfiguration</v>
      </c>
    </row>
    <row r="12" spans="1:9">
      <c r="A12" t="s">
        <v>0</v>
      </c>
      <c r="B12" s="13" t="s">
        <v>1177</v>
      </c>
      <c r="C12" s="17"/>
      <c r="D12" t="s">
        <v>1185</v>
      </c>
      <c r="E12" t="str">
        <f>_xlfn.XLOOKUP(D12,'Vulnerability Dictionary'!$A$2:$A$45,'Vulnerability Dictionary'!$B$2:$B$45)</f>
        <v>Medium</v>
      </c>
      <c r="F12" s="13" t="s">
        <v>1191</v>
      </c>
      <c r="H12" t="s">
        <v>20</v>
      </c>
      <c r="I12" s="2" t="str">
        <f>_xlfn.XLOOKUP(D12,'Vulnerability Dictionary'!$A$2:$A$42,'Vulnerability Dictionary'!$G$2:$G$42)</f>
        <v>Security Misconfiguration</v>
      </c>
    </row>
  </sheetData>
  <dataConsolidate topLabels="1" link="1">
    <dataRefs count="3">
      <dataRef ref="A1:J8" sheet="Arachni"/>
      <dataRef ref="A1:J3" sheet="HTCAP"/>
      <dataRef name="HTCAP!$A$1:$J$3"/>
    </dataRefs>
  </dataConsolidate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C3AD7F-E192-4F42-9E42-2EDFE8B8ED61}">
          <x14:formula1>
            <xm:f>'Vulnerability Dictionary'!$A$2:$A$30</xm:f>
          </x14:formula1>
          <xm:sqref>A21:B34 A13:B19</xm:sqref>
        </x14:dataValidation>
        <x14:dataValidation type="list" allowBlank="1" showInputMessage="1" showErrorMessage="1" xr:uid="{6D6E491D-8DC4-4939-A528-5F3696E97779}">
          <x14:formula1>
            <xm:f>'Vulnerability Dictionary'!$B$52:$B$54</xm:f>
          </x14:formula1>
          <xm:sqref>H2:H12</xm:sqref>
        </x14:dataValidation>
        <x14:dataValidation type="list" allowBlank="1" showInputMessage="1" showErrorMessage="1" xr:uid="{BC4F8D7E-1CD5-401D-BF7B-8713381F5DB3}">
          <x14:formula1>
            <xm:f>'Website Dictionary'!$B$2:$B$45</xm:f>
          </x14:formula1>
          <xm:sqref>F2:F12</xm:sqref>
        </x14:dataValidation>
        <x14:dataValidation type="list" allowBlank="1" showInputMessage="1" showErrorMessage="1" xr:uid="{912D6ED4-1D71-466F-8191-5FB404DABA26}">
          <x14:formula1>
            <xm:f>'Vulnerability Dictionary'!$A$2:$A$48</xm:f>
          </x14:formula1>
          <xm:sqref>D2:D12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BA7B-DA7D-46CA-81E9-970A897D079C}">
  <dimension ref="A1:I4"/>
  <sheetViews>
    <sheetView workbookViewId="0">
      <selection activeCell="B11" sqref="B11"/>
    </sheetView>
  </sheetViews>
  <sheetFormatPr defaultRowHeight="15"/>
  <cols>
    <col min="1" max="1" width="9" bestFit="1" customWidth="1"/>
    <col min="2" max="3" width="20.140625" bestFit="1" customWidth="1"/>
    <col min="4" max="4" width="28.7109375" bestFit="1" customWidth="1"/>
    <col min="5" max="5" width="37" bestFit="1" customWidth="1"/>
    <col min="6" max="6" width="57" bestFit="1" customWidth="1"/>
    <col min="7" max="7" width="62" bestFit="1" customWidth="1"/>
    <col min="8" max="8" width="8.85546875" bestFit="1" customWidth="1"/>
    <col min="9" max="9" width="18.28515625" bestFit="1" customWidth="1"/>
  </cols>
  <sheetData>
    <row r="1" spans="1:9">
      <c r="A1" t="s">
        <v>1170</v>
      </c>
      <c r="B1" t="s">
        <v>1174</v>
      </c>
      <c r="C1" t="s">
        <v>1175</v>
      </c>
      <c r="D1" t="s">
        <v>1178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1173</v>
      </c>
      <c r="B2" t="s">
        <v>1179</v>
      </c>
      <c r="D2" t="s">
        <v>1133</v>
      </c>
      <c r="E2" t="str">
        <f>_xlfn.XLOOKUP(D2,'Vulnerability Dictionary'!$A$2:$A$42,'Vulnerability Dictionary'!$B$2:$B$42)</f>
        <v>High</v>
      </c>
      <c r="F2" t="s">
        <v>1199</v>
      </c>
      <c r="G2" t="s">
        <v>1263</v>
      </c>
      <c r="H2" t="s">
        <v>20</v>
      </c>
      <c r="I2" s="2" t="str">
        <f>_xlfn.XLOOKUP(D2,'Vulnerability Dictionary'!$A$2:$A$42,'Vulnerability Dictionary'!$G$2:$G$42)</f>
        <v>Cross-Site Scripting</v>
      </c>
    </row>
    <row r="3" spans="1:9">
      <c r="A3" t="s">
        <v>1173</v>
      </c>
      <c r="B3" t="s">
        <v>1179</v>
      </c>
      <c r="D3" t="s">
        <v>1133</v>
      </c>
      <c r="E3" t="str">
        <f>_xlfn.XLOOKUP(D3,'Vulnerability Dictionary'!$A$2:$A$42,'Vulnerability Dictionary'!$B$2:$B$42)</f>
        <v>High</v>
      </c>
      <c r="F3" t="s">
        <v>1200</v>
      </c>
      <c r="G3" s="18" t="s">
        <v>1263</v>
      </c>
      <c r="H3" t="s">
        <v>20</v>
      </c>
      <c r="I3" s="2" t="str">
        <f>_xlfn.XLOOKUP(D3,'Vulnerability Dictionary'!$A$2:$A$42,'Vulnerability Dictionary'!$G$2:$G$42)</f>
        <v>Cross-Site Scripting</v>
      </c>
    </row>
    <row r="4" spans="1:9">
      <c r="A4" t="s">
        <v>1173</v>
      </c>
      <c r="B4" t="s">
        <v>1179</v>
      </c>
      <c r="D4" t="s">
        <v>1133</v>
      </c>
      <c r="E4" t="str">
        <f>_xlfn.XLOOKUP(D4,'Vulnerability Dictionary'!$A$2:$A$42,'Vulnerability Dictionary'!$B$2:$B$42)</f>
        <v>High</v>
      </c>
      <c r="F4" t="s">
        <v>1200</v>
      </c>
      <c r="G4" s="18" t="s">
        <v>1264</v>
      </c>
      <c r="H4" t="s">
        <v>20</v>
      </c>
      <c r="I4" s="2" t="str">
        <f>_xlfn.XLOOKUP(D4,'Vulnerability Dictionary'!$A$2:$A$42,'Vulnerability Dictionary'!$G$2:$G$42)</f>
        <v>Cross-Site Scripting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D536F9-EF70-498C-BA69-EB80F26D6BE4}">
          <x14:formula1>
            <xm:f>'Vulnerability Dictionary'!$B$52:$B$54</xm:f>
          </x14:formula1>
          <xm:sqref>H2:H4</xm:sqref>
        </x14:dataValidation>
        <x14:dataValidation type="list" allowBlank="1" showInputMessage="1" showErrorMessage="1" xr:uid="{589087E3-45C3-477A-83EF-94D711932F15}">
          <x14:formula1>
            <xm:f>'Website Dictionary'!$B$2:$B$50</xm:f>
          </x14:formula1>
          <xm:sqref>F2:F4</xm:sqref>
        </x14:dataValidation>
        <x14:dataValidation type="list" allowBlank="1" showInputMessage="1" showErrorMessage="1" xr:uid="{29CC6C11-2DDA-4A1A-AB10-BEB21D09AF89}">
          <x14:formula1>
            <xm:f>'Vulnerability Dictionary'!$A$2:$A$48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AC73-DAB6-42DB-B88A-25A43AF6356E}">
  <dimension ref="A1:I11"/>
  <sheetViews>
    <sheetView workbookViewId="0">
      <selection activeCell="D10" sqref="D10"/>
    </sheetView>
  </sheetViews>
  <sheetFormatPr defaultRowHeight="15"/>
  <cols>
    <col min="1" max="1" width="9" bestFit="1" customWidth="1"/>
    <col min="2" max="2" width="37.28515625" bestFit="1" customWidth="1"/>
    <col min="3" max="3" width="59.42578125" bestFit="1" customWidth="1"/>
    <col min="4" max="4" width="41.42578125" bestFit="1" customWidth="1"/>
    <col min="5" max="5" width="11.28515625" bestFit="1" customWidth="1"/>
    <col min="6" max="6" width="20.5703125" bestFit="1" customWidth="1"/>
    <col min="7" max="7" width="28" customWidth="1"/>
    <col min="9" max="9" width="24" bestFit="1" customWidth="1"/>
  </cols>
  <sheetData>
    <row r="1" spans="1:9">
      <c r="A1" t="s">
        <v>1170</v>
      </c>
      <c r="B1" t="s">
        <v>1174</v>
      </c>
      <c r="C1" t="s">
        <v>1175</v>
      </c>
      <c r="D1" t="s">
        <v>1178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1</v>
      </c>
      <c r="B2" t="s">
        <v>1188</v>
      </c>
      <c r="C2" t="s">
        <v>1180</v>
      </c>
      <c r="D2" t="s">
        <v>1188</v>
      </c>
      <c r="E2" t="str">
        <f>_xlfn.XLOOKUP(D2,'Vulnerability Dictionary'!$A$2:$A$42,'Vulnerability Dictionary'!$B$2:$B$42)</f>
        <v>Medium</v>
      </c>
      <c r="F2" t="s">
        <v>1191</v>
      </c>
      <c r="H2" t="s">
        <v>20</v>
      </c>
      <c r="I2" s="2" t="str">
        <f>_xlfn.XLOOKUP(D2,'Vulnerability Dictionary'!$A$2:$A$42,'Vulnerability Dictionary'!$G$2:$G$42)</f>
        <v>Security Misconfiguration</v>
      </c>
    </row>
    <row r="3" spans="1:9">
      <c r="A3" t="s">
        <v>1</v>
      </c>
      <c r="B3" t="s">
        <v>1233</v>
      </c>
      <c r="C3" t="s">
        <v>1232</v>
      </c>
      <c r="D3" t="s">
        <v>32</v>
      </c>
      <c r="E3" t="str">
        <f>_xlfn.XLOOKUP(D3,'Vulnerability Dictionary'!$A$2:$A$42,'Vulnerability Dictionary'!$B$2:$B$42)</f>
        <v>High</v>
      </c>
      <c r="F3" t="s">
        <v>1200</v>
      </c>
      <c r="G3" t="s">
        <v>1234</v>
      </c>
      <c r="H3" t="s">
        <v>20</v>
      </c>
      <c r="I3" s="2" t="str">
        <f>_xlfn.XLOOKUP(D3,'Vulnerability Dictionary'!$A$2:$A$42,'Vulnerability Dictionary'!$G$2:$G$42)</f>
        <v>Other</v>
      </c>
    </row>
    <row r="4" spans="1:9">
      <c r="A4" t="s">
        <v>1</v>
      </c>
      <c r="B4" t="s">
        <v>1233</v>
      </c>
      <c r="C4" t="s">
        <v>1232</v>
      </c>
      <c r="D4" t="s">
        <v>32</v>
      </c>
      <c r="E4" t="str">
        <f>_xlfn.XLOOKUP(D4,'Vulnerability Dictionary'!$A$2:$A$42,'Vulnerability Dictionary'!$B$2:$B$42)</f>
        <v>High</v>
      </c>
      <c r="F4" t="s">
        <v>1199</v>
      </c>
      <c r="G4" t="s">
        <v>1234</v>
      </c>
      <c r="H4" t="s">
        <v>20</v>
      </c>
      <c r="I4" s="2" t="str">
        <f>_xlfn.XLOOKUP(D4,'Vulnerability Dictionary'!$A$2:$A$42,'Vulnerability Dictionary'!$G$2:$G$42)</f>
        <v>Other</v>
      </c>
    </row>
    <row r="5" spans="1:9">
      <c r="A5" t="s">
        <v>1</v>
      </c>
      <c r="B5" t="s">
        <v>1235</v>
      </c>
      <c r="D5" t="s">
        <v>1185</v>
      </c>
      <c r="E5" t="str">
        <f>_xlfn.XLOOKUP(D5,'Vulnerability Dictionary'!$A$2:$A$42,'Vulnerability Dictionary'!$B$2:$B$42)</f>
        <v>Medium</v>
      </c>
      <c r="F5" t="s">
        <v>1191</v>
      </c>
      <c r="H5" t="s">
        <v>20</v>
      </c>
      <c r="I5" s="2" t="str">
        <f>_xlfn.XLOOKUP(D5,'Vulnerability Dictionary'!$A$2:$A$42,'Vulnerability Dictionary'!$G$2:$G$42)</f>
        <v>Security Misconfiguration</v>
      </c>
    </row>
    <row r="6" spans="1:9">
      <c r="A6" t="s">
        <v>1</v>
      </c>
      <c r="B6" t="s">
        <v>1181</v>
      </c>
      <c r="D6" t="s">
        <v>1186</v>
      </c>
      <c r="E6" t="str">
        <f>_xlfn.XLOOKUP(D6,'Vulnerability Dictionary'!$A$2:$A$42,'Vulnerability Dictionary'!$B$2:$B$42)</f>
        <v>Deprecated</v>
      </c>
      <c r="F6" t="s">
        <v>1191</v>
      </c>
      <c r="H6" t="s">
        <v>21</v>
      </c>
      <c r="I6" s="2" t="str">
        <f>_xlfn.XLOOKUP(D6,'Vulnerability Dictionary'!$A$2:$A$42,'Vulnerability Dictionary'!$G$2:$G$42)</f>
        <v>Security Misconfiguration</v>
      </c>
    </row>
    <row r="7" spans="1:9">
      <c r="A7" t="s">
        <v>1</v>
      </c>
      <c r="B7" t="s">
        <v>1182</v>
      </c>
      <c r="D7" t="s">
        <v>1183</v>
      </c>
      <c r="E7" t="str">
        <f>_xlfn.XLOOKUP(D7,'Vulnerability Dictionary'!$A$2:$A$42,'Vulnerability Dictionary'!$B$2:$B$42)</f>
        <v>Medium</v>
      </c>
      <c r="F7" t="s">
        <v>1191</v>
      </c>
      <c r="H7" t="s">
        <v>20</v>
      </c>
      <c r="I7" s="2" t="str">
        <f>_xlfn.XLOOKUP(D7,'Vulnerability Dictionary'!$A$2:$A$42,'Vulnerability Dictionary'!$G$2:$G$42)</f>
        <v>Security Misconfiguration</v>
      </c>
    </row>
    <row r="8" spans="1:9">
      <c r="A8" t="s">
        <v>1</v>
      </c>
      <c r="B8" t="s">
        <v>1236</v>
      </c>
      <c r="D8" t="s">
        <v>34</v>
      </c>
      <c r="E8" t="str">
        <f>_xlfn.XLOOKUP(D8,'Vulnerability Dictionary'!$A$2:$A$42,'Vulnerability Dictionary'!$B$2:$B$42)</f>
        <v>Low</v>
      </c>
      <c r="F8" t="s">
        <v>1191</v>
      </c>
      <c r="H8" t="s">
        <v>20</v>
      </c>
      <c r="I8" s="2" t="str">
        <f>_xlfn.XLOOKUP(D8,'Vulnerability Dictionary'!$A$2:$A$42,'Vulnerability Dictionary'!$G$2:$G$42)</f>
        <v>Security Misconfiguration</v>
      </c>
    </row>
    <row r="9" spans="1:9">
      <c r="A9" t="s">
        <v>1</v>
      </c>
      <c r="B9" t="s">
        <v>1237</v>
      </c>
      <c r="C9" t="s">
        <v>1238</v>
      </c>
      <c r="D9" t="s">
        <v>1142</v>
      </c>
      <c r="E9" t="str">
        <f>_xlfn.XLOOKUP(D9,'Vulnerability Dictionary'!$A$2:$A$42,'Vulnerability Dictionary'!$B$2:$B$42)</f>
        <v>Low</v>
      </c>
      <c r="F9" t="s">
        <v>1191</v>
      </c>
      <c r="H9" t="s">
        <v>20</v>
      </c>
      <c r="I9" s="2" t="str">
        <f>_xlfn.XLOOKUP(D9,'Vulnerability Dictionary'!$A$2:$A$42,'Vulnerability Dictionary'!$G$2:$G$42)</f>
        <v>Other</v>
      </c>
    </row>
    <row r="10" spans="1:9">
      <c r="A10" t="s">
        <v>1</v>
      </c>
      <c r="B10" t="s">
        <v>1221</v>
      </c>
      <c r="C10" t="s">
        <v>1240</v>
      </c>
      <c r="D10" t="s">
        <v>1133</v>
      </c>
      <c r="E10" t="str">
        <f>_xlfn.XLOOKUP(D10,'Vulnerability Dictionary'!$A$2:$A$42,'Vulnerability Dictionary'!$B$2:$B$42)</f>
        <v>High</v>
      </c>
      <c r="F10" t="s">
        <v>1199</v>
      </c>
      <c r="G10" t="s">
        <v>1239</v>
      </c>
      <c r="H10" t="s">
        <v>20</v>
      </c>
      <c r="I10" s="2" t="str">
        <f>_xlfn.XLOOKUP(D10,'Vulnerability Dictionary'!$A$2:$A$42,'Vulnerability Dictionary'!$G$2:$G$42)</f>
        <v>Cross-Site Scripting</v>
      </c>
    </row>
    <row r="11" spans="1:9">
      <c r="A11" t="s">
        <v>1</v>
      </c>
      <c r="B11" t="s">
        <v>1221</v>
      </c>
      <c r="C11" t="s">
        <v>1240</v>
      </c>
      <c r="D11" t="s">
        <v>1133</v>
      </c>
      <c r="E11" t="str">
        <f>_xlfn.XLOOKUP(D11,'Vulnerability Dictionary'!$A$2:$A$42,'Vulnerability Dictionary'!$B$2:$B$42)</f>
        <v>High</v>
      </c>
      <c r="F11" t="s">
        <v>1200</v>
      </c>
      <c r="G11" t="s">
        <v>1258</v>
      </c>
      <c r="H11" t="s">
        <v>20</v>
      </c>
      <c r="I11" s="2" t="str">
        <f>_xlfn.XLOOKUP(D11,'Vulnerability Dictionary'!$A$2:$A$42,'Vulnerability Dictionary'!$G$2:$G$42)</f>
        <v>Cross-Site Scripting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0A617B-3278-4855-9059-E41F5B1ADBCE}">
          <x14:formula1>
            <xm:f>'Website Dictionary'!$B$1:$B$40</xm:f>
          </x14:formula1>
          <xm:sqref>F2:F11</xm:sqref>
        </x14:dataValidation>
        <x14:dataValidation type="list" allowBlank="1" showInputMessage="1" showErrorMessage="1" xr:uid="{5969E170-9101-401C-800D-F4E3761A355C}">
          <x14:formula1>
            <xm:f>'Vulnerability Dictionary'!$A$2:$A$48</xm:f>
          </x14:formula1>
          <xm:sqref>D3:D11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42BF-D573-4471-A87C-1FF0019ED897}">
  <dimension ref="A1:I8"/>
  <sheetViews>
    <sheetView workbookViewId="0">
      <selection activeCell="D12" sqref="D12"/>
    </sheetView>
  </sheetViews>
  <sheetFormatPr defaultRowHeight="15"/>
  <cols>
    <col min="1" max="1" width="9" bestFit="1" customWidth="1"/>
    <col min="2" max="2" width="36.7109375" bestFit="1" customWidth="1"/>
    <col min="3" max="3" width="50.7109375" bestFit="1" customWidth="1"/>
    <col min="4" max="4" width="69.85546875" bestFit="1" customWidth="1"/>
    <col min="6" max="6" width="28" bestFit="1" customWidth="1"/>
    <col min="9" max="9" width="18.28515625" bestFit="1" customWidth="1"/>
  </cols>
  <sheetData>
    <row r="1" spans="1:9">
      <c r="A1" t="s">
        <v>1170</v>
      </c>
      <c r="B1" t="s">
        <v>1174</v>
      </c>
      <c r="C1" t="s">
        <v>1175</v>
      </c>
      <c r="D1" t="s">
        <v>1178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2</v>
      </c>
      <c r="B2" t="s">
        <v>1221</v>
      </c>
      <c r="D2" t="s">
        <v>1133</v>
      </c>
      <c r="E2" t="str">
        <f>_xlfn.XLOOKUP(D2,'Vulnerability Dictionary'!$A$2:$A$42,'Vulnerability Dictionary'!$B$2:$B$42)</f>
        <v>High</v>
      </c>
      <c r="F2" t="s">
        <v>1200</v>
      </c>
      <c r="G2" t="s">
        <v>1261</v>
      </c>
      <c r="H2" t="s">
        <v>20</v>
      </c>
      <c r="I2" t="str">
        <f>_xlfn.XLOOKUP(D2,'Vulnerability Dictionary'!$A$2:$A$42,'Vulnerability Dictionary'!$G$2:$G$42)</f>
        <v>Cross-Site Scripting</v>
      </c>
    </row>
    <row r="3" spans="1:9">
      <c r="A3" t="s">
        <v>2</v>
      </c>
      <c r="B3" t="s">
        <v>1221</v>
      </c>
      <c r="D3" t="s">
        <v>1133</v>
      </c>
      <c r="E3" t="str">
        <f>_xlfn.XLOOKUP(D3,'Vulnerability Dictionary'!$A$2:$A$42,'Vulnerability Dictionary'!$B$2:$B$42)</f>
        <v>High</v>
      </c>
      <c r="F3" t="s">
        <v>1200</v>
      </c>
      <c r="G3" t="s">
        <v>1260</v>
      </c>
      <c r="H3" t="s">
        <v>20</v>
      </c>
      <c r="I3" t="str">
        <f>_xlfn.XLOOKUP(D3,'Vulnerability Dictionary'!$A$2:$A$42,'Vulnerability Dictionary'!$G$2:$G$42)</f>
        <v>Cross-Site Scripting</v>
      </c>
    </row>
    <row r="4" spans="1:9">
      <c r="A4" t="s">
        <v>2</v>
      </c>
      <c r="B4" t="s">
        <v>1222</v>
      </c>
      <c r="C4" t="s">
        <v>1224</v>
      </c>
      <c r="D4" t="s">
        <v>1222</v>
      </c>
      <c r="E4" t="str">
        <f>_xlfn.XLOOKUP(D4,'Vulnerability Dictionary'!$A$2:$A$42,'Vulnerability Dictionary'!$B$2:$B$42)</f>
        <v>NA</v>
      </c>
      <c r="F4" t="s">
        <v>1226</v>
      </c>
      <c r="H4" t="s">
        <v>21</v>
      </c>
      <c r="I4" s="2" t="str">
        <f>_xlfn.XLOOKUP(D4,'Vulnerability Dictionary'!$A$2:$A$42,'Vulnerability Dictionary'!$G$2:$G$42)</f>
        <v>NA</v>
      </c>
    </row>
    <row r="5" spans="1:9">
      <c r="A5" t="s">
        <v>2</v>
      </c>
      <c r="B5" t="s">
        <v>1222</v>
      </c>
      <c r="C5" t="s">
        <v>1224</v>
      </c>
      <c r="D5" t="s">
        <v>1222</v>
      </c>
      <c r="E5" t="str">
        <f>_xlfn.XLOOKUP(D5,'Vulnerability Dictionary'!$A$2:$A$42,'Vulnerability Dictionary'!$B$2:$B$42)</f>
        <v>NA</v>
      </c>
      <c r="F5" s="12" t="s">
        <v>1288</v>
      </c>
      <c r="H5" t="s">
        <v>21</v>
      </c>
      <c r="I5" t="str">
        <f>_xlfn.XLOOKUP(D5,'Vulnerability Dictionary'!$A$2:$A$42,'Vulnerability Dictionary'!$G$2:$G$42)</f>
        <v>NA</v>
      </c>
    </row>
    <row r="6" spans="1:9">
      <c r="A6" t="s">
        <v>2</v>
      </c>
      <c r="B6" t="s">
        <v>1225</v>
      </c>
      <c r="C6" t="s">
        <v>1227</v>
      </c>
      <c r="D6" t="s">
        <v>184</v>
      </c>
      <c r="E6" t="str">
        <f>_xlfn.XLOOKUP(D6,'Vulnerability Dictionary'!$A$2:$A$42,'Vulnerability Dictionary'!$B$2:$B$42)</f>
        <v>High</v>
      </c>
      <c r="F6" t="s">
        <v>1226</v>
      </c>
      <c r="H6" t="s">
        <v>20</v>
      </c>
      <c r="I6" s="2" t="str">
        <f>_xlfn.XLOOKUP(D6,'Vulnerability Dictionary'!$A$2:$A$42,'Vulnerability Dictionary'!$G$2:$G$42)</f>
        <v>Broken Access Control</v>
      </c>
    </row>
    <row r="7" spans="1:9">
      <c r="A7" t="s">
        <v>2</v>
      </c>
      <c r="B7" t="s">
        <v>1229</v>
      </c>
      <c r="C7" t="s">
        <v>1228</v>
      </c>
      <c r="D7" t="s">
        <v>1144</v>
      </c>
      <c r="E7" t="str">
        <f>_xlfn.XLOOKUP(D7,'Vulnerability Dictionary'!$A$2:$A$42,'Vulnerability Dictionary'!$B$2:$B$42)</f>
        <v>Low</v>
      </c>
      <c r="F7" s="21"/>
      <c r="H7" t="s">
        <v>20</v>
      </c>
      <c r="I7" s="2" t="str">
        <f>_xlfn.XLOOKUP(D7,'Vulnerability Dictionary'!$A$2:$A$42,'Vulnerability Dictionary'!$G$2:$G$42)</f>
        <v>Other</v>
      </c>
    </row>
    <row r="8" spans="1:9">
      <c r="A8" t="s">
        <v>2</v>
      </c>
      <c r="B8" t="s">
        <v>1230</v>
      </c>
      <c r="C8" t="s">
        <v>1231</v>
      </c>
      <c r="D8" t="s">
        <v>1188</v>
      </c>
      <c r="E8" t="str">
        <f>_xlfn.XLOOKUP(D8,'Vulnerability Dictionary'!$A$2:$A$42,'Vulnerability Dictionary'!$B$2:$B$42)</f>
        <v>Medium</v>
      </c>
      <c r="F8" t="s">
        <v>1191</v>
      </c>
      <c r="H8" t="s">
        <v>20</v>
      </c>
      <c r="I8" s="2" t="str">
        <f>_xlfn.XLOOKUP(D8,'Vulnerability Dictionary'!$A$2:$A$42,'Vulnerability Dictionary'!$G$2:$G$42)</f>
        <v>Security Misconfiguration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81C89E-4052-4A08-95D3-135BCD7A1770}">
          <x14:formula1>
            <xm:f>'Vulnerability Dictionary'!$B$52:$B$54</xm:f>
          </x14:formula1>
          <xm:sqref>H2:H8</xm:sqref>
        </x14:dataValidation>
        <x14:dataValidation type="list" allowBlank="1" showInputMessage="1" showErrorMessage="1" xr:uid="{80BD01F2-1E2D-46A2-A98E-44B637313D27}">
          <x14:formula1>
            <xm:f>'Website Dictionary'!$B$2:$B$40</xm:f>
          </x14:formula1>
          <xm:sqref>F2:F3 F6 F8</xm:sqref>
        </x14:dataValidation>
        <x14:dataValidation type="list" allowBlank="1" showInputMessage="1" showErrorMessage="1" xr:uid="{36BACD5A-D4DA-4BF5-BADE-7031AC2268FB}">
          <x14:formula1>
            <xm:f>'Vulnerability Dictionary'!$A$2:$A$48</xm:f>
          </x14:formula1>
          <xm:sqref>D2:D6 D8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8D4B-8D84-4875-BB9D-777D1185B009}">
  <dimension ref="A1:I55"/>
  <sheetViews>
    <sheetView topLeftCell="D1" zoomScale="85" zoomScaleNormal="85" workbookViewId="0">
      <selection activeCell="E30" sqref="E30"/>
    </sheetView>
  </sheetViews>
  <sheetFormatPr defaultRowHeight="15"/>
  <cols>
    <col min="1" max="1" width="9.28515625" bestFit="1" customWidth="1"/>
    <col min="2" max="2" width="73.28515625" bestFit="1" customWidth="1"/>
    <col min="3" max="3" width="20.140625" bestFit="1" customWidth="1"/>
    <col min="4" max="4" width="44.28515625" bestFit="1" customWidth="1"/>
    <col min="5" max="5" width="10.7109375" bestFit="1" customWidth="1"/>
    <col min="6" max="6" width="55.42578125" bestFit="1" customWidth="1"/>
    <col min="7" max="7" width="30.7109375" customWidth="1"/>
    <col min="8" max="8" width="9" bestFit="1" customWidth="1"/>
    <col min="9" max="9" width="24.85546875" bestFit="1" customWidth="1"/>
  </cols>
  <sheetData>
    <row r="1" spans="1:9">
      <c r="A1" t="s">
        <v>1170</v>
      </c>
      <c r="B1" t="s">
        <v>1174</v>
      </c>
      <c r="C1" t="s">
        <v>1175</v>
      </c>
      <c r="D1" t="s">
        <v>1178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3</v>
      </c>
      <c r="B2" t="s">
        <v>1130</v>
      </c>
      <c r="D2" t="s">
        <v>1130</v>
      </c>
      <c r="E2" t="str">
        <f>_xlfn.XLOOKUP(D2,'Vulnerability Dictionary'!$A$2:$A$42,'Vulnerability Dictionary'!$B$2:$B$42)</f>
        <v>High</v>
      </c>
      <c r="F2" t="s">
        <v>1243</v>
      </c>
      <c r="G2" t="s">
        <v>1265</v>
      </c>
      <c r="H2" t="s">
        <v>20</v>
      </c>
      <c r="I2" t="str">
        <f>_xlfn.XLOOKUP(D2,'Vulnerability Dictionary'!$A$2:$A$37,'Vulnerability Dictionary'!$G$2:$G$37)</f>
        <v>Cross-Site Scripting</v>
      </c>
    </row>
    <row r="3" spans="1:9">
      <c r="A3" t="s">
        <v>3</v>
      </c>
      <c r="B3" t="s">
        <v>1130</v>
      </c>
      <c r="D3" t="s">
        <v>1130</v>
      </c>
      <c r="E3" t="str">
        <f>_xlfn.XLOOKUP(D3,'Vulnerability Dictionary'!$A$2:$A$42,'Vulnerability Dictionary'!$B$2:$B$42)</f>
        <v>High</v>
      </c>
      <c r="F3" t="s">
        <v>1191</v>
      </c>
      <c r="G3" t="s">
        <v>1265</v>
      </c>
      <c r="H3" t="s">
        <v>20</v>
      </c>
      <c r="I3" t="str">
        <f>_xlfn.XLOOKUP(D3,'Vulnerability Dictionary'!$A$2:$A$37,'Vulnerability Dictionary'!$G$2:$G$37)</f>
        <v>Cross-Site Scripting</v>
      </c>
    </row>
    <row r="4" spans="1:9">
      <c r="A4" t="s">
        <v>3</v>
      </c>
      <c r="B4" t="s">
        <v>1130</v>
      </c>
      <c r="D4" t="s">
        <v>1130</v>
      </c>
      <c r="E4" t="str">
        <f>_xlfn.XLOOKUP(D4,'Vulnerability Dictionary'!$A$2:$A$42,'Vulnerability Dictionary'!$B$2:$B$42)</f>
        <v>High</v>
      </c>
      <c r="F4" t="s">
        <v>1199</v>
      </c>
      <c r="G4" t="s">
        <v>1265</v>
      </c>
      <c r="H4" t="s">
        <v>20</v>
      </c>
      <c r="I4" t="str">
        <f>_xlfn.XLOOKUP(D4,'Vulnerability Dictionary'!$A$2:$A$37,'Vulnerability Dictionary'!$G$2:$G$37)</f>
        <v>Cross-Site Scripting</v>
      </c>
    </row>
    <row r="5" spans="1:9">
      <c r="A5" t="s">
        <v>3</v>
      </c>
      <c r="B5" t="s">
        <v>1130</v>
      </c>
      <c r="D5" t="s">
        <v>1130</v>
      </c>
      <c r="E5" t="str">
        <f>_xlfn.XLOOKUP(D5,'Vulnerability Dictionary'!$A$2:$A$42,'Vulnerability Dictionary'!$B$2:$B$42)</f>
        <v>High</v>
      </c>
      <c r="F5" t="s">
        <v>1199</v>
      </c>
      <c r="G5" t="s">
        <v>1266</v>
      </c>
      <c r="H5" t="s">
        <v>20</v>
      </c>
      <c r="I5" t="str">
        <f>_xlfn.XLOOKUP(D5,'Vulnerability Dictionary'!$A$2:$A$37,'Vulnerability Dictionary'!$G$2:$G$37)</f>
        <v>Cross-Site Scripting</v>
      </c>
    </row>
    <row r="6" spans="1:9">
      <c r="A6" t="s">
        <v>3</v>
      </c>
      <c r="B6" t="s">
        <v>1130</v>
      </c>
      <c r="D6" t="s">
        <v>1130</v>
      </c>
      <c r="E6" t="str">
        <f>_xlfn.XLOOKUP(D6,'Vulnerability Dictionary'!$A$2:$A$42,'Vulnerability Dictionary'!$B$2:$B$42)</f>
        <v>High</v>
      </c>
      <c r="F6" t="s">
        <v>1243</v>
      </c>
      <c r="G6" t="s">
        <v>1266</v>
      </c>
      <c r="H6" t="s">
        <v>20</v>
      </c>
      <c r="I6" t="str">
        <f>_xlfn.XLOOKUP(D6,'Vulnerability Dictionary'!$A$2:$A$37,'Vulnerability Dictionary'!$G$2:$G$37)</f>
        <v>Cross-Site Scripting</v>
      </c>
    </row>
    <row r="7" spans="1:9">
      <c r="A7" t="s">
        <v>3</v>
      </c>
      <c r="B7" t="s">
        <v>1132</v>
      </c>
      <c r="D7" t="s">
        <v>1132</v>
      </c>
      <c r="E7" t="str">
        <f>_xlfn.XLOOKUP(D7,'Vulnerability Dictionary'!$A$2:$A$42,'Vulnerability Dictionary'!$B$2:$B$42)</f>
        <v>High</v>
      </c>
      <c r="F7" t="s">
        <v>1241</v>
      </c>
      <c r="G7" t="s">
        <v>1242</v>
      </c>
      <c r="H7" t="s">
        <v>20</v>
      </c>
      <c r="I7" t="str">
        <f>_xlfn.XLOOKUP(D7,'Vulnerability Dictionary'!$A$2:$A$37,'Vulnerability Dictionary'!$G$2:$G$37)</f>
        <v>Cross-Site Scripting</v>
      </c>
    </row>
    <row r="8" spans="1:9">
      <c r="A8" t="s">
        <v>3</v>
      </c>
      <c r="B8" t="s">
        <v>1133</v>
      </c>
      <c r="D8" t="s">
        <v>1133</v>
      </c>
      <c r="E8" t="str">
        <f>_xlfn.XLOOKUP(D8,'Vulnerability Dictionary'!$A$2:$A$42,'Vulnerability Dictionary'!$B$2:$B$42)</f>
        <v>High</v>
      </c>
      <c r="F8" t="s">
        <v>1243</v>
      </c>
      <c r="G8" t="s">
        <v>1267</v>
      </c>
      <c r="H8" t="s">
        <v>20</v>
      </c>
      <c r="I8" t="str">
        <f>_xlfn.XLOOKUP(D8,'Vulnerability Dictionary'!$A$2:$A$42,'Vulnerability Dictionary'!$G$2:$G$42)</f>
        <v>Cross-Site Scripting</v>
      </c>
    </row>
    <row r="9" spans="1:9">
      <c r="A9" t="s">
        <v>3</v>
      </c>
      <c r="B9" t="s">
        <v>1133</v>
      </c>
      <c r="D9" t="s">
        <v>1133</v>
      </c>
      <c r="E9" t="str">
        <f>_xlfn.XLOOKUP(D9,'Vulnerability Dictionary'!$A$2:$A$42,'Vulnerability Dictionary'!$B$2:$B$42)</f>
        <v>High</v>
      </c>
      <c r="F9" t="s">
        <v>1243</v>
      </c>
      <c r="G9" t="s">
        <v>1268</v>
      </c>
      <c r="H9" t="s">
        <v>20</v>
      </c>
      <c r="I9" t="str">
        <f>_xlfn.XLOOKUP(D9,'Vulnerability Dictionary'!$A$2:$A$42,'Vulnerability Dictionary'!$G$2:$G$42)</f>
        <v>Cross-Site Scripting</v>
      </c>
    </row>
    <row r="10" spans="1:9">
      <c r="A10" t="s">
        <v>3</v>
      </c>
      <c r="B10" t="s">
        <v>1133</v>
      </c>
      <c r="D10" t="s">
        <v>1133</v>
      </c>
      <c r="E10" t="str">
        <f>_xlfn.XLOOKUP(D10,'Vulnerability Dictionary'!$A$2:$A$42,'Vulnerability Dictionary'!$B$2:$B$42)</f>
        <v>High</v>
      </c>
      <c r="F10" t="s">
        <v>1243</v>
      </c>
      <c r="G10" t="s">
        <v>1269</v>
      </c>
      <c r="H10" t="s">
        <v>20</v>
      </c>
      <c r="I10" t="str">
        <f>_xlfn.XLOOKUP(D10,'Vulnerability Dictionary'!$A$2:$A$42,'Vulnerability Dictionary'!$G$2:$G$42)</f>
        <v>Cross-Site Scripting</v>
      </c>
    </row>
    <row r="11" spans="1:9">
      <c r="A11" t="s">
        <v>3</v>
      </c>
      <c r="B11" t="s">
        <v>1133</v>
      </c>
      <c r="D11" t="s">
        <v>1133</v>
      </c>
      <c r="E11" t="str">
        <f>_xlfn.XLOOKUP(D11,'Vulnerability Dictionary'!$A$2:$A$42,'Vulnerability Dictionary'!$B$2:$B$42)</f>
        <v>High</v>
      </c>
      <c r="F11" t="s">
        <v>1243</v>
      </c>
      <c r="G11" t="s">
        <v>1270</v>
      </c>
      <c r="H11" t="s">
        <v>20</v>
      </c>
      <c r="I11" t="str">
        <f>_xlfn.XLOOKUP(D11,'Vulnerability Dictionary'!$A$2:$A$42,'Vulnerability Dictionary'!$G$2:$G$42)</f>
        <v>Cross-Site Scripting</v>
      </c>
    </row>
    <row r="12" spans="1:9">
      <c r="A12" t="s">
        <v>3</v>
      </c>
      <c r="B12" t="s">
        <v>1133</v>
      </c>
      <c r="D12" t="s">
        <v>1133</v>
      </c>
      <c r="E12" t="str">
        <f>_xlfn.XLOOKUP(D12,'Vulnerability Dictionary'!$A$2:$A$42,'Vulnerability Dictionary'!$B$2:$B$42)</f>
        <v>High</v>
      </c>
      <c r="F12" t="s">
        <v>1243</v>
      </c>
      <c r="G12" t="s">
        <v>1271</v>
      </c>
      <c r="H12" t="s">
        <v>20</v>
      </c>
      <c r="I12" t="str">
        <f>_xlfn.XLOOKUP(D12,'Vulnerability Dictionary'!$A$2:$A$42,'Vulnerability Dictionary'!$G$2:$G$42)</f>
        <v>Cross-Site Scripting</v>
      </c>
    </row>
    <row r="13" spans="1:9">
      <c r="A13" t="s">
        <v>3</v>
      </c>
      <c r="B13" t="s">
        <v>1133</v>
      </c>
      <c r="D13" t="s">
        <v>1133</v>
      </c>
      <c r="E13" t="str">
        <f>_xlfn.XLOOKUP(D13,'Vulnerability Dictionary'!$A$2:$A$42,'Vulnerability Dictionary'!$B$2:$B$42)</f>
        <v>High</v>
      </c>
      <c r="F13" t="s">
        <v>1243</v>
      </c>
      <c r="G13" t="s">
        <v>1272</v>
      </c>
      <c r="H13" t="s">
        <v>20</v>
      </c>
      <c r="I13" t="str">
        <f>_xlfn.XLOOKUP(D13,'Vulnerability Dictionary'!$A$2:$A$42,'Vulnerability Dictionary'!$G$2:$G$42)</f>
        <v>Cross-Site Scripting</v>
      </c>
    </row>
    <row r="14" spans="1:9">
      <c r="A14" t="s">
        <v>3</v>
      </c>
      <c r="B14" t="s">
        <v>1133</v>
      </c>
      <c r="D14" t="s">
        <v>1133</v>
      </c>
      <c r="E14" t="str">
        <f>_xlfn.XLOOKUP(D14,'Vulnerability Dictionary'!$A$2:$A$42,'Vulnerability Dictionary'!$B$2:$B$42)</f>
        <v>High</v>
      </c>
      <c r="F14" t="s">
        <v>1243</v>
      </c>
      <c r="G14" t="s">
        <v>1273</v>
      </c>
      <c r="H14" t="s">
        <v>20</v>
      </c>
      <c r="I14" t="str">
        <f>_xlfn.XLOOKUP(D14,'Vulnerability Dictionary'!$A$2:$A$42,'Vulnerability Dictionary'!$G$2:$G$42)</f>
        <v>Cross-Site Scripting</v>
      </c>
    </row>
    <row r="15" spans="1:9">
      <c r="A15" t="s">
        <v>3</v>
      </c>
      <c r="B15" t="s">
        <v>1133</v>
      </c>
      <c r="D15" t="s">
        <v>1133</v>
      </c>
      <c r="E15" t="str">
        <f>_xlfn.XLOOKUP(D15,'Vulnerability Dictionary'!$A$2:$A$42,'Vulnerability Dictionary'!$B$2:$B$42)</f>
        <v>High</v>
      </c>
      <c r="F15" t="s">
        <v>1198</v>
      </c>
      <c r="G15" t="s">
        <v>1274</v>
      </c>
      <c r="H15" t="s">
        <v>20</v>
      </c>
      <c r="I15" t="str">
        <f>_xlfn.XLOOKUP(D15,'Vulnerability Dictionary'!$A$2:$A$42,'Vulnerability Dictionary'!$G$2:$G$42)</f>
        <v>Cross-Site Scripting</v>
      </c>
    </row>
    <row r="16" spans="1:9">
      <c r="A16" t="s">
        <v>3</v>
      </c>
      <c r="B16" t="s">
        <v>1133</v>
      </c>
      <c r="D16" t="s">
        <v>1133</v>
      </c>
      <c r="E16" t="str">
        <f>_xlfn.XLOOKUP(D16,'Vulnerability Dictionary'!$A$2:$A$42,'Vulnerability Dictionary'!$B$2:$B$42)</f>
        <v>High</v>
      </c>
      <c r="F16" t="s">
        <v>1199</v>
      </c>
      <c r="G16" t="s">
        <v>1276</v>
      </c>
      <c r="H16" t="s">
        <v>20</v>
      </c>
      <c r="I16" t="str">
        <f>_xlfn.XLOOKUP(D16,'Vulnerability Dictionary'!$A$2:$A$42,'Vulnerability Dictionary'!$G$2:$G$42)</f>
        <v>Cross-Site Scripting</v>
      </c>
    </row>
    <row r="17" spans="1:9">
      <c r="A17" t="s">
        <v>3</v>
      </c>
      <c r="B17" t="s">
        <v>1133</v>
      </c>
      <c r="D17" t="s">
        <v>1133</v>
      </c>
      <c r="E17" t="str">
        <f>_xlfn.XLOOKUP(D17,'Vulnerability Dictionary'!$A$2:$A$42,'Vulnerability Dictionary'!$B$2:$B$42)</f>
        <v>High</v>
      </c>
      <c r="F17" t="s">
        <v>1241</v>
      </c>
      <c r="G17" t="s">
        <v>1275</v>
      </c>
      <c r="H17" t="s">
        <v>20</v>
      </c>
      <c r="I17" t="str">
        <f>_xlfn.XLOOKUP(D17,'Vulnerability Dictionary'!$A$2:$A$42,'Vulnerability Dictionary'!$G$2:$G$42)</f>
        <v>Cross-Site Scripting</v>
      </c>
    </row>
    <row r="18" spans="1:9">
      <c r="A18" t="s">
        <v>3</v>
      </c>
      <c r="B18" t="s">
        <v>1133</v>
      </c>
      <c r="D18" t="s">
        <v>1133</v>
      </c>
      <c r="E18" t="str">
        <f>_xlfn.XLOOKUP(D18,'Vulnerability Dictionary'!$A$2:$A$42,'Vulnerability Dictionary'!$B$2:$B$42)</f>
        <v>High</v>
      </c>
      <c r="F18" t="s">
        <v>1200</v>
      </c>
      <c r="G18" t="s">
        <v>1277</v>
      </c>
      <c r="H18" t="s">
        <v>20</v>
      </c>
      <c r="I18" t="str">
        <f>_xlfn.XLOOKUP(D18,'Vulnerability Dictionary'!$A$2:$A$42,'Vulnerability Dictionary'!$G$2:$G$42)</f>
        <v>Cross-Site Scripting</v>
      </c>
    </row>
    <row r="19" spans="1:9">
      <c r="A19" t="s">
        <v>3</v>
      </c>
      <c r="B19" t="s">
        <v>1133</v>
      </c>
      <c r="D19" t="s">
        <v>1133</v>
      </c>
      <c r="E19" t="str">
        <f>_xlfn.XLOOKUP(D19,'Vulnerability Dictionary'!$A$2:$A$42,'Vulnerability Dictionary'!$B$2:$B$42)</f>
        <v>High</v>
      </c>
      <c r="F19" t="s">
        <v>1200</v>
      </c>
      <c r="G19" t="s">
        <v>1278</v>
      </c>
      <c r="H19" t="s">
        <v>20</v>
      </c>
      <c r="I19" t="str">
        <f>_xlfn.XLOOKUP(D19,'Vulnerability Dictionary'!$A$2:$A$42,'Vulnerability Dictionary'!$G$2:$G$42)</f>
        <v>Cross-Site Scripting</v>
      </c>
    </row>
    <row r="20" spans="1:9">
      <c r="A20" t="s">
        <v>3</v>
      </c>
      <c r="B20" t="s">
        <v>1134</v>
      </c>
      <c r="D20" t="s">
        <v>1134</v>
      </c>
      <c r="E20" t="str">
        <f>_xlfn.XLOOKUP(D20,'Vulnerability Dictionary'!$A$2:$A$42,'Vulnerability Dictionary'!$B$2:$B$42)</f>
        <v>High</v>
      </c>
      <c r="F20" t="s">
        <v>1245</v>
      </c>
      <c r="H20" t="s">
        <v>20</v>
      </c>
      <c r="I20" t="str">
        <f>_xlfn.XLOOKUP(D20,'Vulnerability Dictionary'!$A$2:$A$37,'Vulnerability Dictionary'!$G$2:$G$37)</f>
        <v>Other</v>
      </c>
    </row>
    <row r="21" spans="1:9">
      <c r="A21" t="s">
        <v>3</v>
      </c>
      <c r="B21" t="s">
        <v>184</v>
      </c>
      <c r="D21" t="s">
        <v>184</v>
      </c>
      <c r="E21" t="str">
        <f>_xlfn.XLOOKUP(D21,'Vulnerability Dictionary'!$A$2:$A$42,'Vulnerability Dictionary'!$B$2:$B$42)</f>
        <v>High</v>
      </c>
      <c r="F21" s="13" t="s">
        <v>1279</v>
      </c>
      <c r="G21">
        <v>4</v>
      </c>
      <c r="H21" t="s">
        <v>21</v>
      </c>
      <c r="I21" t="str">
        <f>_xlfn.XLOOKUP(D21,'Vulnerability Dictionary'!$A$2:$A$37,'Vulnerability Dictionary'!$G$2:$G$37)</f>
        <v>Broken Access Control</v>
      </c>
    </row>
    <row r="22" spans="1:9">
      <c r="A22" t="s">
        <v>3</v>
      </c>
      <c r="B22" t="s">
        <v>184</v>
      </c>
      <c r="D22" t="s">
        <v>184</v>
      </c>
      <c r="E22" t="str">
        <f>_xlfn.XLOOKUP(D22,'Vulnerability Dictionary'!$A$2:$A$42,'Vulnerability Dictionary'!$B$2:$B$42)</f>
        <v>High</v>
      </c>
      <c r="F22" s="13" t="s">
        <v>1246</v>
      </c>
      <c r="G22">
        <v>1</v>
      </c>
      <c r="H22" t="s">
        <v>21</v>
      </c>
      <c r="I22" t="str">
        <f>_xlfn.XLOOKUP(D22,'Vulnerability Dictionary'!$A$2:$A$37,'Vulnerability Dictionary'!$G$2:$G$37)</f>
        <v>Broken Access Control</v>
      </c>
    </row>
    <row r="23" spans="1:9">
      <c r="A23" t="s">
        <v>3</v>
      </c>
      <c r="B23" t="s">
        <v>73</v>
      </c>
      <c r="D23" t="s">
        <v>73</v>
      </c>
      <c r="E23" t="str">
        <f>_xlfn.XLOOKUP(D23,'Vulnerability Dictionary'!$A$2:$A$42,'Vulnerability Dictionary'!$B$2:$B$42)</f>
        <v>High</v>
      </c>
      <c r="F23" t="s">
        <v>1247</v>
      </c>
      <c r="H23" t="s">
        <v>20</v>
      </c>
      <c r="I23" t="str">
        <f>_xlfn.XLOOKUP(D23,'Vulnerability Dictionary'!$A$2:$A$37,'Vulnerability Dictionary'!$G$2:$G$37)</f>
        <v>Other</v>
      </c>
    </row>
    <row r="24" spans="1:9">
      <c r="A24" t="s">
        <v>3</v>
      </c>
      <c r="B24" t="s">
        <v>131</v>
      </c>
      <c r="D24" t="s">
        <v>131</v>
      </c>
      <c r="E24" t="str">
        <f>_xlfn.XLOOKUP(D24,'Vulnerability Dictionary'!$A$2:$A$42,'Vulnerability Dictionary'!$B$2:$B$42)</f>
        <v>High</v>
      </c>
      <c r="F24" t="s">
        <v>1248</v>
      </c>
      <c r="G24" s="2" t="s">
        <v>1280</v>
      </c>
      <c r="H24" t="s">
        <v>21</v>
      </c>
      <c r="I24" t="str">
        <f>_xlfn.XLOOKUP(D24,'Vulnerability Dictionary'!$A$2:$A$37,'Vulnerability Dictionary'!$G$2:$G$37)</f>
        <v>Injection</v>
      </c>
    </row>
    <row r="25" spans="1:9">
      <c r="A25" t="s">
        <v>3</v>
      </c>
      <c r="B25" t="s">
        <v>131</v>
      </c>
      <c r="D25" t="s">
        <v>131</v>
      </c>
      <c r="E25" t="str">
        <f>_xlfn.XLOOKUP(D25,'Vulnerability Dictionary'!$A$2:$A$42,'Vulnerability Dictionary'!$B$2:$B$42)</f>
        <v>High</v>
      </c>
      <c r="F25" t="s">
        <v>1248</v>
      </c>
      <c r="G25" s="2" t="s">
        <v>1281</v>
      </c>
      <c r="H25" t="s">
        <v>21</v>
      </c>
      <c r="I25" t="str">
        <f>_xlfn.XLOOKUP(D25,'Vulnerability Dictionary'!$A$2:$A$37,'Vulnerability Dictionary'!$G$2:$G$37)</f>
        <v>Injection</v>
      </c>
    </row>
    <row r="26" spans="1:9">
      <c r="A26" t="s">
        <v>3</v>
      </c>
      <c r="B26" t="s">
        <v>131</v>
      </c>
      <c r="D26" t="s">
        <v>131</v>
      </c>
      <c r="E26" t="str">
        <f>_xlfn.XLOOKUP(D26,'Vulnerability Dictionary'!$A$2:$A$42,'Vulnerability Dictionary'!$B$2:$B$42)</f>
        <v>High</v>
      </c>
      <c r="F26" t="s">
        <v>1248</v>
      </c>
      <c r="G26" s="2" t="s">
        <v>1282</v>
      </c>
      <c r="H26" t="s">
        <v>21</v>
      </c>
      <c r="I26" t="str">
        <f>_xlfn.XLOOKUP(D26,'Vulnerability Dictionary'!$A$2:$A$37,'Vulnerability Dictionary'!$G$2:$G$37)</f>
        <v>Injection</v>
      </c>
    </row>
    <row r="27" spans="1:9">
      <c r="A27" t="s">
        <v>3</v>
      </c>
      <c r="B27" t="s">
        <v>30</v>
      </c>
      <c r="D27" t="s">
        <v>30</v>
      </c>
      <c r="E27" t="str">
        <f>_xlfn.XLOOKUP(D27,'Vulnerability Dictionary'!$A$2:$A$42,'Vulnerability Dictionary'!$B$2:$B$42)</f>
        <v>Medium</v>
      </c>
      <c r="F27" t="s">
        <v>1244</v>
      </c>
      <c r="G27" t="s">
        <v>1249</v>
      </c>
      <c r="H27" t="s">
        <v>20</v>
      </c>
      <c r="I27" t="str">
        <f>_xlfn.XLOOKUP(D27,'Vulnerability Dictionary'!$A$2:$A$37,'Vulnerability Dictionary'!$G$2:$G$37)</f>
        <v>Security Misconfiguration</v>
      </c>
    </row>
    <row r="28" spans="1:9">
      <c r="A28" t="s">
        <v>3</v>
      </c>
      <c r="B28" t="s">
        <v>1138</v>
      </c>
      <c r="D28" t="s">
        <v>1138</v>
      </c>
      <c r="E28" t="str">
        <f>_xlfn.XLOOKUP(D28,'Vulnerability Dictionary'!$A$2:$A$42,'Vulnerability Dictionary'!$B$2:$B$42)</f>
        <v>Medium</v>
      </c>
      <c r="F28" t="s">
        <v>1202</v>
      </c>
      <c r="H28" t="s">
        <v>20</v>
      </c>
      <c r="I28" t="str">
        <f>_xlfn.XLOOKUP(D28,'Vulnerability Dictionary'!$A$2:$A$37,'Vulnerability Dictionary'!$G$2:$G$37)</f>
        <v>Other</v>
      </c>
    </row>
    <row r="29" spans="1:9">
      <c r="A29" t="s">
        <v>3</v>
      </c>
      <c r="B29" t="s">
        <v>1140</v>
      </c>
      <c r="D29" t="s">
        <v>1140</v>
      </c>
      <c r="E29" t="str">
        <f>_xlfn.XLOOKUP(D29,'Vulnerability Dictionary'!$A$2:$A$42,'Vulnerability Dictionary'!$B$2:$B$42)</f>
        <v>Medium</v>
      </c>
      <c r="F29" t="s">
        <v>1216</v>
      </c>
      <c r="H29" t="s">
        <v>20</v>
      </c>
      <c r="I29" s="2" t="str">
        <f>_xlfn.XLOOKUP(D29,'Vulnerability Dictionary'!$A$2:$A$42,'Vulnerability Dictionary'!$G$2:$G$42)</f>
        <v>Other</v>
      </c>
    </row>
    <row r="30" spans="1:9">
      <c r="A30" t="s">
        <v>3</v>
      </c>
      <c r="B30" t="s">
        <v>1185</v>
      </c>
      <c r="D30" t="s">
        <v>1185</v>
      </c>
      <c r="E30" t="str">
        <f>_xlfn.XLOOKUP(D30,'Vulnerability Dictionary'!$A$2:$A$42,'Vulnerability Dictionary'!$B$2:$B$42)</f>
        <v>Medium</v>
      </c>
      <c r="F30" t="s">
        <v>1244</v>
      </c>
      <c r="H30" t="s">
        <v>20</v>
      </c>
      <c r="I30" s="2" t="str">
        <f>_xlfn.XLOOKUP(D30,'Vulnerability Dictionary'!$A$2:$A$42,'Vulnerability Dictionary'!$G$2:$G$42)</f>
        <v>Security Misconfiguration</v>
      </c>
    </row>
    <row r="31" spans="1:9">
      <c r="A31" t="s">
        <v>3</v>
      </c>
      <c r="B31" t="s">
        <v>1141</v>
      </c>
      <c r="D31" t="s">
        <v>1141</v>
      </c>
      <c r="E31" t="str">
        <f>_xlfn.XLOOKUP(D31,'Vulnerability Dictionary'!$A$2:$A$42,'Vulnerability Dictionary'!$B$2:$B$42)</f>
        <v>Low</v>
      </c>
      <c r="F31" t="s">
        <v>1250</v>
      </c>
      <c r="H31" t="s">
        <v>20</v>
      </c>
      <c r="I31" s="2" t="str">
        <f>_xlfn.XLOOKUP(D31,'Vulnerability Dictionary'!$A$2:$A$42,'Vulnerability Dictionary'!$G$2:$G$42)</f>
        <v>Other</v>
      </c>
    </row>
    <row r="32" spans="1:9">
      <c r="A32" t="s">
        <v>3</v>
      </c>
      <c r="B32" t="s">
        <v>1141</v>
      </c>
      <c r="D32" t="s">
        <v>1141</v>
      </c>
      <c r="E32" t="str">
        <f>_xlfn.XLOOKUP(D32,'Vulnerability Dictionary'!$A$2:$A$42,'Vulnerability Dictionary'!$B$2:$B$42)</f>
        <v>Low</v>
      </c>
      <c r="F32" s="13" t="s">
        <v>1279</v>
      </c>
      <c r="G32" t="s">
        <v>3</v>
      </c>
      <c r="H32" t="s">
        <v>20</v>
      </c>
      <c r="I32" s="2" t="str">
        <f>_xlfn.XLOOKUP(D32,'Vulnerability Dictionary'!$A$2:$A$42,'Vulnerability Dictionary'!$G$2:$G$42)</f>
        <v>Other</v>
      </c>
    </row>
    <row r="33" spans="1:9">
      <c r="A33" t="s">
        <v>3</v>
      </c>
      <c r="B33" t="s">
        <v>1141</v>
      </c>
      <c r="D33" t="s">
        <v>1141</v>
      </c>
      <c r="E33" t="str">
        <f>_xlfn.XLOOKUP(D33,'Vulnerability Dictionary'!$A$2:$A$42,'Vulnerability Dictionary'!$B$2:$B$42)</f>
        <v>Low</v>
      </c>
      <c r="F33" s="13" t="s">
        <v>1246</v>
      </c>
      <c r="G33" t="s">
        <v>3</v>
      </c>
      <c r="H33" t="s">
        <v>20</v>
      </c>
      <c r="I33" s="2" t="str">
        <f>_xlfn.XLOOKUP(D33,'Vulnerability Dictionary'!$A$2:$A$42,'Vulnerability Dictionary'!$G$2:$G$42)</f>
        <v>Other</v>
      </c>
    </row>
    <row r="34" spans="1:9">
      <c r="A34" t="s">
        <v>3</v>
      </c>
      <c r="B34" t="s">
        <v>1142</v>
      </c>
      <c r="D34" t="s">
        <v>1142</v>
      </c>
      <c r="E34" t="str">
        <f>_xlfn.XLOOKUP(D34,'Vulnerability Dictionary'!$A$2:$A$42,'Vulnerability Dictionary'!$B$2:$B$42)</f>
        <v>Low</v>
      </c>
      <c r="F34" t="s">
        <v>1244</v>
      </c>
      <c r="H34" t="s">
        <v>20</v>
      </c>
      <c r="I34" s="2" t="str">
        <f>_xlfn.XLOOKUP(D34,'Vulnerability Dictionary'!$A$2:$A$42,'Vulnerability Dictionary'!$G$2:$G$42)</f>
        <v>Other</v>
      </c>
    </row>
    <row r="35" spans="1:9">
      <c r="A35" t="s">
        <v>3</v>
      </c>
      <c r="B35" t="s">
        <v>1143</v>
      </c>
      <c r="D35" t="s">
        <v>1143</v>
      </c>
      <c r="E35" t="str">
        <f>_xlfn.XLOOKUP(D35,'Vulnerability Dictionary'!$A$2:$A$42,'Vulnerability Dictionary'!$B$2:$B$42)</f>
        <v>Low</v>
      </c>
      <c r="F35" s="20" t="s">
        <v>1283</v>
      </c>
      <c r="G35" t="s">
        <v>1285</v>
      </c>
      <c r="H35" t="s">
        <v>20</v>
      </c>
      <c r="I35" s="2" t="str">
        <f>_xlfn.XLOOKUP(D35,'Vulnerability Dictionary'!$A$2:$A$42,'Vulnerability Dictionary'!$G$2:$G$42)</f>
        <v>Security Misconfiguration</v>
      </c>
    </row>
    <row r="36" spans="1:9">
      <c r="A36" t="s">
        <v>3</v>
      </c>
      <c r="B36" t="s">
        <v>1143</v>
      </c>
      <c r="D36" t="s">
        <v>1143</v>
      </c>
      <c r="E36" t="str">
        <f>_xlfn.XLOOKUP(D36,'Vulnerability Dictionary'!$A$2:$A$42,'Vulnerability Dictionary'!$B$2:$B$42)</f>
        <v>Low</v>
      </c>
      <c r="F36" s="12" t="s">
        <v>1209</v>
      </c>
      <c r="G36" t="s">
        <v>1285</v>
      </c>
      <c r="H36" t="s">
        <v>20</v>
      </c>
      <c r="I36" s="2" t="str">
        <f>_xlfn.XLOOKUP(D36,'Vulnerability Dictionary'!$A$2:$A$42,'Vulnerability Dictionary'!$G$2:$G$42)</f>
        <v>Security Misconfiguration</v>
      </c>
    </row>
    <row r="37" spans="1:9">
      <c r="A37" t="s">
        <v>3</v>
      </c>
      <c r="B37" t="s">
        <v>1143</v>
      </c>
      <c r="D37" t="s">
        <v>1143</v>
      </c>
      <c r="E37" t="str">
        <f>_xlfn.XLOOKUP(D37,'Vulnerability Dictionary'!$A$2:$A$42,'Vulnerability Dictionary'!$B$2:$B$42)</f>
        <v>Low</v>
      </c>
      <c r="F37" s="12" t="s">
        <v>1207</v>
      </c>
      <c r="G37" t="s">
        <v>1285</v>
      </c>
      <c r="H37" t="s">
        <v>20</v>
      </c>
      <c r="I37" s="2" t="str">
        <f>_xlfn.XLOOKUP(D37,'Vulnerability Dictionary'!$A$2:$A$42,'Vulnerability Dictionary'!$G$2:$G$42)</f>
        <v>Security Misconfiguration</v>
      </c>
    </row>
    <row r="38" spans="1:9">
      <c r="A38" t="s">
        <v>3</v>
      </c>
      <c r="B38" t="s">
        <v>1143</v>
      </c>
      <c r="D38" t="s">
        <v>1143</v>
      </c>
      <c r="E38" t="str">
        <f>_xlfn.XLOOKUP(D38,'Vulnerability Dictionary'!$A$2:$A$42,'Vulnerability Dictionary'!$B$2:$B$42)</f>
        <v>Low</v>
      </c>
      <c r="F38" s="12" t="s">
        <v>1208</v>
      </c>
      <c r="G38" t="s">
        <v>1285</v>
      </c>
      <c r="H38" t="s">
        <v>20</v>
      </c>
      <c r="I38" s="2" t="str">
        <f>_xlfn.XLOOKUP(D38,'Vulnerability Dictionary'!$A$2:$A$42,'Vulnerability Dictionary'!$G$2:$G$42)</f>
        <v>Security Misconfiguration</v>
      </c>
    </row>
    <row r="39" spans="1:9">
      <c r="A39" t="s">
        <v>3</v>
      </c>
      <c r="B39" t="s">
        <v>1143</v>
      </c>
      <c r="D39" t="s">
        <v>1143</v>
      </c>
      <c r="E39" t="str">
        <f>_xlfn.XLOOKUP(D39,'Vulnerability Dictionary'!$A$2:$A$42,'Vulnerability Dictionary'!$B$2:$B$42)</f>
        <v>Low</v>
      </c>
      <c r="F39" s="12" t="s">
        <v>1206</v>
      </c>
      <c r="G39" t="s">
        <v>1285</v>
      </c>
      <c r="H39" t="s">
        <v>20</v>
      </c>
      <c r="I39" s="2" t="str">
        <f>_xlfn.XLOOKUP(D39,'Vulnerability Dictionary'!$A$2:$A$42,'Vulnerability Dictionary'!$G$2:$G$42)</f>
        <v>Security Misconfiguration</v>
      </c>
    </row>
    <row r="40" spans="1:9">
      <c r="A40" t="s">
        <v>3</v>
      </c>
      <c r="B40" t="s">
        <v>1143</v>
      </c>
      <c r="D40" t="s">
        <v>1143</v>
      </c>
      <c r="E40" t="str">
        <f>_xlfn.XLOOKUP(D40,'Vulnerability Dictionary'!$A$2:$A$42,'Vulnerability Dictionary'!$B$2:$B$42)</f>
        <v>Low</v>
      </c>
      <c r="F40" s="12" t="s">
        <v>1205</v>
      </c>
      <c r="G40" t="s">
        <v>1285</v>
      </c>
      <c r="H40" t="s">
        <v>20</v>
      </c>
      <c r="I40" s="2" t="str">
        <f>_xlfn.XLOOKUP(D40,'Vulnerability Dictionary'!$A$2:$A$42,'Vulnerability Dictionary'!$G$2:$G$42)</f>
        <v>Security Misconfiguration</v>
      </c>
    </row>
    <row r="41" spans="1:9">
      <c r="A41" t="s">
        <v>3</v>
      </c>
      <c r="B41" t="s">
        <v>1143</v>
      </c>
      <c r="D41" t="s">
        <v>1143</v>
      </c>
      <c r="E41" t="str">
        <f>_xlfn.XLOOKUP(D41,'Vulnerability Dictionary'!$A$2:$A$42,'Vulnerability Dictionary'!$B$2:$B$42)</f>
        <v>Low</v>
      </c>
      <c r="F41" s="12" t="s">
        <v>1214</v>
      </c>
      <c r="G41" t="s">
        <v>1285</v>
      </c>
      <c r="H41" t="s">
        <v>20</v>
      </c>
      <c r="I41" s="2" t="str">
        <f>_xlfn.XLOOKUP(D41,'Vulnerability Dictionary'!$A$2:$A$42,'Vulnerability Dictionary'!$G$2:$G$42)</f>
        <v>Security Misconfiguration</v>
      </c>
    </row>
    <row r="42" spans="1:9">
      <c r="A42" t="s">
        <v>3</v>
      </c>
      <c r="B42" t="s">
        <v>1143</v>
      </c>
      <c r="D42" t="s">
        <v>1143</v>
      </c>
      <c r="E42" t="str">
        <f>_xlfn.XLOOKUP(D42,'Vulnerability Dictionary'!$A$2:$A$42,'Vulnerability Dictionary'!$B$2:$B$42)</f>
        <v>Low</v>
      </c>
      <c r="F42" s="12" t="s">
        <v>1284</v>
      </c>
      <c r="G42" t="s">
        <v>1285</v>
      </c>
      <c r="H42" t="s">
        <v>20</v>
      </c>
      <c r="I42" s="2" t="str">
        <f>_xlfn.XLOOKUP(D42,'Vulnerability Dictionary'!$A$2:$A$42,'Vulnerability Dictionary'!$G$2:$G$42)</f>
        <v>Security Misconfiguration</v>
      </c>
    </row>
    <row r="43" spans="1:9">
      <c r="A43" t="s">
        <v>3</v>
      </c>
      <c r="B43" t="s">
        <v>1143</v>
      </c>
      <c r="D43" t="s">
        <v>1143</v>
      </c>
      <c r="E43" t="str">
        <f>_xlfn.XLOOKUP(D43,'Vulnerability Dictionary'!$A$2:$A$42,'Vulnerability Dictionary'!$B$2:$B$42)</f>
        <v>Low</v>
      </c>
      <c r="F43" s="12" t="s">
        <v>1212</v>
      </c>
      <c r="G43" t="s">
        <v>1285</v>
      </c>
      <c r="H43" t="s">
        <v>20</v>
      </c>
      <c r="I43" s="2" t="str">
        <f>_xlfn.XLOOKUP(D43,'Vulnerability Dictionary'!$A$2:$A$42,'Vulnerability Dictionary'!$G$2:$G$42)</f>
        <v>Security Misconfiguration</v>
      </c>
    </row>
    <row r="44" spans="1:9">
      <c r="A44" t="s">
        <v>3</v>
      </c>
      <c r="B44" t="s">
        <v>1143</v>
      </c>
      <c r="D44" t="s">
        <v>1143</v>
      </c>
      <c r="E44" t="str">
        <f>_xlfn.XLOOKUP(D44,'Vulnerability Dictionary'!$A$2:$A$42,'Vulnerability Dictionary'!$B$2:$B$42)</f>
        <v>Low</v>
      </c>
      <c r="F44" s="12" t="s">
        <v>1191</v>
      </c>
      <c r="G44" t="s">
        <v>1285</v>
      </c>
      <c r="H44" t="s">
        <v>20</v>
      </c>
      <c r="I44" s="2" t="str">
        <f>_xlfn.XLOOKUP(D44,'Vulnerability Dictionary'!$A$2:$A$42,'Vulnerability Dictionary'!$G$2:$G$42)</f>
        <v>Security Misconfiguration</v>
      </c>
    </row>
    <row r="45" spans="1:9">
      <c r="A45" t="s">
        <v>3</v>
      </c>
      <c r="B45" t="s">
        <v>1143</v>
      </c>
      <c r="D45" t="s">
        <v>1143</v>
      </c>
      <c r="E45" t="str">
        <f>_xlfn.XLOOKUP(D45,'Vulnerability Dictionary'!$A$2:$A$42,'Vulnerability Dictionary'!$B$2:$B$42)</f>
        <v>Low</v>
      </c>
      <c r="F45" s="12" t="s">
        <v>1200</v>
      </c>
      <c r="G45" t="s">
        <v>1285</v>
      </c>
      <c r="H45" t="s">
        <v>20</v>
      </c>
      <c r="I45" s="2" t="str">
        <f>_xlfn.XLOOKUP(D45,'Vulnerability Dictionary'!$A$2:$A$42,'Vulnerability Dictionary'!$G$2:$G$42)</f>
        <v>Security Misconfiguration</v>
      </c>
    </row>
    <row r="46" spans="1:9">
      <c r="A46" t="s">
        <v>3</v>
      </c>
      <c r="B46" t="s">
        <v>1143</v>
      </c>
      <c r="D46" t="s">
        <v>1143</v>
      </c>
      <c r="E46" t="str">
        <f>_xlfn.XLOOKUP(D46,'Vulnerability Dictionary'!$A$2:$A$42,'Vulnerability Dictionary'!$B$2:$B$42)</f>
        <v>Low</v>
      </c>
      <c r="F46" s="12" t="s">
        <v>1211</v>
      </c>
      <c r="G46" t="s">
        <v>1285</v>
      </c>
      <c r="H46" t="s">
        <v>20</v>
      </c>
      <c r="I46" s="2" t="str">
        <f>_xlfn.XLOOKUP(D46,'Vulnerability Dictionary'!$A$2:$A$42,'Vulnerability Dictionary'!$G$2:$G$42)</f>
        <v>Security Misconfiguration</v>
      </c>
    </row>
    <row r="47" spans="1:9">
      <c r="A47" t="s">
        <v>3</v>
      </c>
      <c r="B47" t="s">
        <v>1143</v>
      </c>
      <c r="D47" t="s">
        <v>1143</v>
      </c>
      <c r="E47" t="str">
        <f>_xlfn.XLOOKUP(D47,'Vulnerability Dictionary'!$A$2:$A$42,'Vulnerability Dictionary'!$B$2:$B$42)</f>
        <v>Low</v>
      </c>
      <c r="F47" s="12" t="s">
        <v>1210</v>
      </c>
      <c r="G47" t="s">
        <v>1285</v>
      </c>
      <c r="H47" t="s">
        <v>20</v>
      </c>
      <c r="I47" s="2" t="str">
        <f>_xlfn.XLOOKUP(D47,'Vulnerability Dictionary'!$A$2:$A$42,'Vulnerability Dictionary'!$G$2:$G$42)</f>
        <v>Security Misconfiguration</v>
      </c>
    </row>
    <row r="48" spans="1:9">
      <c r="A48" t="s">
        <v>3</v>
      </c>
      <c r="B48" t="s">
        <v>1143</v>
      </c>
      <c r="D48" t="s">
        <v>1143</v>
      </c>
      <c r="E48" t="str">
        <f>_xlfn.XLOOKUP(D48,'Vulnerability Dictionary'!$A$2:$A$42,'Vulnerability Dictionary'!$B$2:$B$42)</f>
        <v>Low</v>
      </c>
      <c r="F48" s="12" t="s">
        <v>1198</v>
      </c>
      <c r="G48" t="s">
        <v>1286</v>
      </c>
      <c r="H48" t="s">
        <v>20</v>
      </c>
      <c r="I48" s="2" t="str">
        <f>_xlfn.XLOOKUP(D48,'Vulnerability Dictionary'!$A$2:$A$42,'Vulnerability Dictionary'!$G$2:$G$42)</f>
        <v>Security Misconfiguration</v>
      </c>
    </row>
    <row r="49" spans="1:9">
      <c r="A49" t="s">
        <v>3</v>
      </c>
      <c r="B49" t="s">
        <v>1143</v>
      </c>
      <c r="D49" t="s">
        <v>1143</v>
      </c>
      <c r="E49" t="str">
        <f>_xlfn.XLOOKUP(D49,'Vulnerability Dictionary'!$A$2:$A$42,'Vulnerability Dictionary'!$B$2:$B$42)</f>
        <v>Low</v>
      </c>
      <c r="F49" s="12" t="s">
        <v>1243</v>
      </c>
      <c r="G49" t="s">
        <v>1285</v>
      </c>
      <c r="H49" t="s">
        <v>20</v>
      </c>
      <c r="I49" s="2" t="str">
        <f>_xlfn.XLOOKUP(D49,'Vulnerability Dictionary'!$A$2:$A$42,'Vulnerability Dictionary'!$G$2:$G$42)</f>
        <v>Security Misconfiguration</v>
      </c>
    </row>
    <row r="50" spans="1:9">
      <c r="A50" t="s">
        <v>3</v>
      </c>
      <c r="B50" t="s">
        <v>1143</v>
      </c>
      <c r="D50" t="s">
        <v>1143</v>
      </c>
      <c r="E50" t="str">
        <f>_xlfn.XLOOKUP(D50,'Vulnerability Dictionary'!$A$2:$A$42,'Vulnerability Dictionary'!$B$2:$B$42)</f>
        <v>Low</v>
      </c>
      <c r="F50" s="12" t="s">
        <v>1248</v>
      </c>
      <c r="G50" t="s">
        <v>1285</v>
      </c>
      <c r="H50" t="s">
        <v>20</v>
      </c>
      <c r="I50" s="2" t="str">
        <f>_xlfn.XLOOKUP(D50,'Vulnerability Dictionary'!$A$2:$A$42,'Vulnerability Dictionary'!$G$2:$G$42)</f>
        <v>Security Misconfiguration</v>
      </c>
    </row>
    <row r="51" spans="1:9">
      <c r="A51" t="s">
        <v>3</v>
      </c>
      <c r="B51" t="s">
        <v>1143</v>
      </c>
      <c r="D51" t="s">
        <v>1143</v>
      </c>
      <c r="E51" t="str">
        <f>_xlfn.XLOOKUP(D51,'Vulnerability Dictionary'!$A$2:$A$42,'Vulnerability Dictionary'!$B$2:$B$42)</f>
        <v>Low</v>
      </c>
      <c r="F51" s="12" t="s">
        <v>1202</v>
      </c>
      <c r="G51" t="s">
        <v>1285</v>
      </c>
      <c r="H51" t="s">
        <v>20</v>
      </c>
      <c r="I51" s="2" t="str">
        <f>_xlfn.XLOOKUP(D51,'Vulnerability Dictionary'!$A$2:$A$42,'Vulnerability Dictionary'!$G$2:$G$42)</f>
        <v>Security Misconfiguration</v>
      </c>
    </row>
    <row r="52" spans="1:9">
      <c r="A52" t="s">
        <v>3</v>
      </c>
      <c r="B52" t="s">
        <v>1143</v>
      </c>
      <c r="D52" t="s">
        <v>1143</v>
      </c>
      <c r="E52" t="str">
        <f>_xlfn.XLOOKUP(D52,'Vulnerability Dictionary'!$A$2:$A$42,'Vulnerability Dictionary'!$B$2:$B$42)</f>
        <v>Low</v>
      </c>
      <c r="F52" s="12" t="s">
        <v>1243</v>
      </c>
      <c r="G52" t="s">
        <v>1286</v>
      </c>
      <c r="H52" t="s">
        <v>20</v>
      </c>
      <c r="I52" s="2" t="str">
        <f>_xlfn.XLOOKUP(D52,'Vulnerability Dictionary'!$A$2:$A$42,'Vulnerability Dictionary'!$G$2:$G$42)</f>
        <v>Security Misconfiguration</v>
      </c>
    </row>
    <row r="53" spans="1:9">
      <c r="A53" t="s">
        <v>3</v>
      </c>
      <c r="B53" t="s">
        <v>1143</v>
      </c>
      <c r="D53" t="s">
        <v>1143</v>
      </c>
      <c r="E53" t="str">
        <f>_xlfn.XLOOKUP(D53,'Vulnerability Dictionary'!$A$2:$A$42,'Vulnerability Dictionary'!$B$2:$B$42)</f>
        <v>Low</v>
      </c>
      <c r="F53" s="12" t="s">
        <v>1200</v>
      </c>
      <c r="G53" t="s">
        <v>1286</v>
      </c>
      <c r="H53" t="s">
        <v>20</v>
      </c>
      <c r="I53" s="2" t="str">
        <f>_xlfn.XLOOKUP(D53,'Vulnerability Dictionary'!$A$2:$A$42,'Vulnerability Dictionary'!$G$2:$G$42)</f>
        <v>Security Misconfiguration</v>
      </c>
    </row>
    <row r="54" spans="1:9">
      <c r="A54" t="s">
        <v>3</v>
      </c>
      <c r="B54" t="s">
        <v>1144</v>
      </c>
      <c r="D54" t="s">
        <v>1144</v>
      </c>
      <c r="E54" t="str">
        <f>_xlfn.XLOOKUP(D54,'Vulnerability Dictionary'!$A$2:$A$42,'Vulnerability Dictionary'!$B$2:$B$42)</f>
        <v>Low</v>
      </c>
      <c r="F54" t="s">
        <v>1244</v>
      </c>
      <c r="H54" t="s">
        <v>20</v>
      </c>
      <c r="I54" s="2" t="str">
        <f>_xlfn.XLOOKUP(D54,'Vulnerability Dictionary'!$A$2:$A$42,'Vulnerability Dictionary'!$G$2:$G$42)</f>
        <v>Other</v>
      </c>
    </row>
    <row r="55" spans="1:9">
      <c r="A55" t="s">
        <v>3</v>
      </c>
      <c r="B55" t="s">
        <v>1168</v>
      </c>
      <c r="D55" t="s">
        <v>34</v>
      </c>
      <c r="E55" t="str">
        <f>_xlfn.XLOOKUP(D55,'Vulnerability Dictionary'!$A$2:$A$42,'Vulnerability Dictionary'!$B$2:$B$42)</f>
        <v>Low</v>
      </c>
      <c r="F55" t="s">
        <v>1244</v>
      </c>
      <c r="H55" t="s">
        <v>20</v>
      </c>
      <c r="I55" s="2" t="str">
        <f>_xlfn.XLOOKUP(D55,'Vulnerability Dictionary'!$A$2:$A$42,'Vulnerability Dictionary'!$G$2:$G$42)</f>
        <v>Security Misconfiguration</v>
      </c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1C3BDE-FF13-4A02-8568-FCB7574BD530}">
          <x14:formula1>
            <xm:f>'Vulnerability Dictionary'!$B$52:$B$54</xm:f>
          </x14:formula1>
          <xm:sqref>H2:H19</xm:sqref>
        </x14:dataValidation>
        <x14:dataValidation type="list" allowBlank="1" showInputMessage="1" showErrorMessage="1" xr:uid="{747C5B0F-9418-4F36-9759-3955F115E852}">
          <x14:formula1>
            <xm:f>'Website Dictionary'!$B$2:$B$45</xm:f>
          </x14:formula1>
          <xm:sqref>F2:F55</xm:sqref>
        </x14:dataValidation>
        <x14:dataValidation type="list" allowBlank="1" showInputMessage="1" showErrorMessage="1" xr:uid="{2B13F3D4-D12C-4DD1-9CCE-E6685587FF86}">
          <x14:formula1>
            <xm:f>'Vulnerability Dictionary'!$A$2:$A$48</xm:f>
          </x14:formula1>
          <xm:sqref>D2:D55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5C22-B1DA-4A4C-8C80-FC6700C17E6C}">
  <dimension ref="A1:G54"/>
  <sheetViews>
    <sheetView topLeftCell="A16" workbookViewId="0">
      <selection activeCell="A30" sqref="A30"/>
    </sheetView>
  </sheetViews>
  <sheetFormatPr defaultRowHeight="15"/>
  <cols>
    <col min="1" max="1" width="70.7109375" bestFit="1" customWidth="1"/>
    <col min="2" max="2" width="11" customWidth="1"/>
    <col min="3" max="3" width="9.42578125" customWidth="1"/>
    <col min="4" max="4" width="10.7109375" customWidth="1"/>
    <col min="5" max="5" width="49.140625" bestFit="1" customWidth="1"/>
    <col min="6" max="6" width="43.28515625" bestFit="1" customWidth="1"/>
    <col min="7" max="7" width="43.28515625" customWidth="1"/>
  </cols>
  <sheetData>
    <row r="1" spans="1:7">
      <c r="A1" t="s">
        <v>23</v>
      </c>
      <c r="B1" t="s">
        <v>24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32</v>
      </c>
      <c r="B2" t="s">
        <v>16</v>
      </c>
      <c r="C2">
        <v>352</v>
      </c>
      <c r="D2" s="2" t="s">
        <v>47</v>
      </c>
      <c r="E2" t="str">
        <f>IF(_xlfn.XLOOKUP(D2,CWE_2_OWASP10!$B$2:$B$50,CWE_2_OWASP10!$G$2:$G$50,"Check WASC and CWE ID")="","Other",_xlfn.XLOOKUP(D2,CWE_2_OWASP10!$B$2:$B$50,CWE_2_OWASP10!$G$2:$G$50,"Check WASC and CWE ID"))</f>
        <v>A5 - Cross-Site Request Forgery</v>
      </c>
      <c r="F2" t="str">
        <f>IF(_xlfn.XLOOKUP(D2,CWE_2_OWASP10!$B$2:$B$50,CWE_2_OWASP10!$H$2:$H$50,"Check WASC and CWE ID")="","Other",_xlfn.XLOOKUP(D2,CWE_2_OWASP10!$B$2:$B$50,CWE_2_OWASP10!$H$2:$H$50,"Check WASC and CWE ID"))</f>
        <v>Other</v>
      </c>
      <c r="G2" t="str">
        <f>IF(F2="Other","Other",RIGHT(F2,LEN(F2)-FIND("-",F2)-1))</f>
        <v>Other</v>
      </c>
    </row>
    <row r="3" spans="1:7">
      <c r="A3" t="s">
        <v>1154</v>
      </c>
      <c r="B3" t="s">
        <v>18</v>
      </c>
      <c r="D3" s="2"/>
      <c r="F3" t="s">
        <v>263</v>
      </c>
      <c r="G3" t="str">
        <f>IF(F3="Other","Other",RIGHT(F3,LEN(F3)-FIND("-",F3)-1))</f>
        <v>Broken Access Control</v>
      </c>
    </row>
    <row r="4" spans="1:7">
      <c r="A4" t="s">
        <v>1141</v>
      </c>
      <c r="B4" t="s">
        <v>18</v>
      </c>
      <c r="C4">
        <v>200</v>
      </c>
      <c r="D4" s="2" t="s">
        <v>48</v>
      </c>
      <c r="E4" t="str">
        <f>IF(_xlfn.XLOOKUP(D4,CWE_2_OWASP10!$B$2:$B$50,CWE_2_OWASP10!$G$2:$G$50,"Check WASC and CWE ID")="","Other",_xlfn.XLOOKUP(D4,CWE_2_OWASP10!$B$2:$B$50,CWE_2_OWASP10!$G$2:$G$50,"Check WASC and CWE ID"))</f>
        <v>Other</v>
      </c>
      <c r="F4" t="str">
        <f>IF(_xlfn.XLOOKUP(D4,CWE_2_OWASP10!$B$2:$B$50,CWE_2_OWASP10!$H$2:$H$50,"Check WASC and CWE ID")="","Other",_xlfn.XLOOKUP(D4,CWE_2_OWASP10!$B$2:$B$50,CWE_2_OWASP10!$H$2:$H$50,"Check WASC and CWE ID"))</f>
        <v>Other</v>
      </c>
      <c r="G4" t="str">
        <f>IF(F4="Other","Other",RIGHT(F4,LEN(F4)-FIND("-",F4)-1))</f>
        <v>Other</v>
      </c>
    </row>
    <row r="5" spans="1:7">
      <c r="A5" t="s">
        <v>29</v>
      </c>
      <c r="B5" t="s">
        <v>16</v>
      </c>
      <c r="C5">
        <v>287</v>
      </c>
      <c r="D5" s="2" t="s">
        <v>44</v>
      </c>
      <c r="E5" t="str">
        <f>IF(_xlfn.XLOOKUP(D5,CWE_2_OWASP10!$B$2:$B$50,CWE_2_OWASP10!$G$2:$G$50,"Check WASC and CWE ID")="","Other",_xlfn.XLOOKUP(D5,CWE_2_OWASP10!$B$2:$B$50,CWE_2_OWASP10!$G$2:$G$50,"Check WASC and CWE ID"))</f>
        <v>A3 - Broken Authentication and Session Management</v>
      </c>
      <c r="F5" t="str">
        <f>IF(_xlfn.XLOOKUP(D5,CWE_2_OWASP10!$B$2:$B$50,CWE_2_OWASP10!$H$2:$H$50,"Check WASC and CWE ID")="","Other",_xlfn.XLOOKUP(D5,CWE_2_OWASP10!$B$2:$B$50,CWE_2_OWASP10!$H$2:$H$50,"Check WASC and CWE ID"))</f>
        <v>A2 - Broken Authentication</v>
      </c>
      <c r="G5" t="str">
        <f>IF(F5="Other","Other",RIGHT(F5,LEN(F5)-FIND("-",F5)-1))</f>
        <v>Broken Authentication</v>
      </c>
    </row>
    <row r="6" spans="1:7">
      <c r="A6" t="s">
        <v>1129</v>
      </c>
      <c r="B6" t="s">
        <v>16</v>
      </c>
      <c r="C6">
        <v>287</v>
      </c>
      <c r="D6" s="2" t="s">
        <v>44</v>
      </c>
      <c r="E6" t="str">
        <f>IF(_xlfn.XLOOKUP(D6,CWE_2_OWASP10!$B$2:$B$50,CWE_2_OWASP10!$G$2:$G$50,"Check WASC and CWE ID")="","Other",_xlfn.XLOOKUP(D6,CWE_2_OWASP10!$B$2:$B$50,CWE_2_OWASP10!$G$2:$G$50,"Check WASC and CWE ID"))</f>
        <v>A3 - Broken Authentication and Session Management</v>
      </c>
      <c r="F6" t="str">
        <f>IF(_xlfn.XLOOKUP(D6,CWE_2_OWASP10!$B$2:$B$50,CWE_2_OWASP10!$H$2:$H$50,"Check WASC and CWE ID")="","Other",_xlfn.XLOOKUP(D6,CWE_2_OWASP10!$B$2:$B$50,CWE_2_OWASP10!$H$2:$H$50,"Check WASC and CWE ID"))</f>
        <v>A2 - Broken Authentication</v>
      </c>
      <c r="G6" t="str">
        <f>IF(F6="Other","Other",RIGHT(F6,LEN(F6)-FIND("-",F6)-1))</f>
        <v>Broken Authentication</v>
      </c>
    </row>
    <row r="7" spans="1:7">
      <c r="A7" t="s">
        <v>1151</v>
      </c>
      <c r="B7" t="s">
        <v>17</v>
      </c>
      <c r="C7">
        <v>538</v>
      </c>
      <c r="D7" s="2"/>
      <c r="E7" t="s">
        <v>114</v>
      </c>
      <c r="F7" t="s">
        <v>114</v>
      </c>
      <c r="G7" t="s">
        <v>9</v>
      </c>
    </row>
    <row r="8" spans="1:7">
      <c r="A8" t="s">
        <v>1153</v>
      </c>
      <c r="B8" t="s">
        <v>18</v>
      </c>
      <c r="D8" s="2"/>
      <c r="E8" t="s">
        <v>114</v>
      </c>
      <c r="F8" t="s">
        <v>114</v>
      </c>
      <c r="G8" t="s">
        <v>9</v>
      </c>
    </row>
    <row r="9" spans="1:7">
      <c r="A9" t="s">
        <v>1188</v>
      </c>
      <c r="B9" t="s">
        <v>17</v>
      </c>
      <c r="C9">
        <v>16</v>
      </c>
      <c r="D9" s="2" t="s">
        <v>45</v>
      </c>
      <c r="E9" t="str">
        <f>IF(_xlfn.XLOOKUP(D9,CWE_2_OWASP10!$B$2:$B$50,CWE_2_OWASP10!$G$2:$G$50,"Check WASC and CWE ID")="","Other",_xlfn.XLOOKUP(D9,CWE_2_OWASP10!$B$2:$B$50,CWE_2_OWASP10!$G$2:$G$50,"Check WASC and CWE ID"))</f>
        <v>A6 - Security Misconfiguration</v>
      </c>
      <c r="F9" t="s">
        <v>114</v>
      </c>
      <c r="G9" t="str">
        <f t="shared" ref="G9:G15" si="0">IF(F9="Other","Other",RIGHT(F9,LEN(F9)-FIND("-",F9)-1))</f>
        <v>Security Misconfiguration</v>
      </c>
    </row>
    <row r="10" spans="1:7">
      <c r="A10" t="s">
        <v>35</v>
      </c>
      <c r="B10" t="s">
        <v>19</v>
      </c>
      <c r="C10">
        <v>12</v>
      </c>
      <c r="D10" s="2" t="s">
        <v>49</v>
      </c>
      <c r="E10" t="str">
        <f>IF(_xlfn.XLOOKUP(D10,CWE_2_OWASP10!$B$2:$B$50,CWE_2_OWASP10!$G$2:$G$50,"Check WASC and CWE ID")="","Other",_xlfn.XLOOKUP(D10,CWE_2_OWASP10!$B$2:$B$50,CWE_2_OWASP10!$G$2:$G$50,"Check WASC and CWE ID"))</f>
        <v>Other</v>
      </c>
      <c r="F10" t="str">
        <f>IF(_xlfn.XLOOKUP(D10,CWE_2_OWASP10!$B$2:$B$50,CWE_2_OWASP10!$H$2:$H$50,"Check WASC and CWE ID")="","Other",_xlfn.XLOOKUP(D10,CWE_2_OWASP10!$B$2:$B$50,CWE_2_OWASP10!$H$2:$H$50,"Check WASC and CWE ID"))</f>
        <v>Other</v>
      </c>
      <c r="G10" t="str">
        <f t="shared" si="0"/>
        <v>Other</v>
      </c>
    </row>
    <row r="11" spans="1:7">
      <c r="A11" t="s">
        <v>1166</v>
      </c>
      <c r="B11" t="s">
        <v>18</v>
      </c>
      <c r="D11" s="2"/>
      <c r="E11" t="s">
        <v>14</v>
      </c>
      <c r="F11" t="s">
        <v>14</v>
      </c>
      <c r="G11" t="str">
        <f t="shared" si="0"/>
        <v>Other</v>
      </c>
    </row>
    <row r="12" spans="1:7">
      <c r="A12" t="s">
        <v>1142</v>
      </c>
      <c r="B12" t="s">
        <v>18</v>
      </c>
      <c r="C12">
        <v>16</v>
      </c>
      <c r="D12" s="2" t="s">
        <v>48</v>
      </c>
      <c r="E12" t="str">
        <f>IF(_xlfn.XLOOKUP(D12,CWE_2_OWASP10!$B$2:$B$50,CWE_2_OWASP10!$G$2:$G$50,"Check WASC and CWE ID")="","Other",_xlfn.XLOOKUP(D12,CWE_2_OWASP10!$B$2:$B$50,CWE_2_OWASP10!$G$2:$G$50,"Check WASC and CWE ID"))</f>
        <v>Other</v>
      </c>
      <c r="F12" t="str">
        <f>IF(_xlfn.XLOOKUP(D12,CWE_2_OWASP10!$B$2:$B$50,CWE_2_OWASP10!$H$2:$H$50,"Check WASC and CWE ID")="","Other",_xlfn.XLOOKUP(D12,CWE_2_OWASP10!$B$2:$B$50,CWE_2_OWASP10!$H$2:$H$50,"Check WASC and CWE ID"))</f>
        <v>Other</v>
      </c>
      <c r="G12" t="str">
        <f t="shared" si="0"/>
        <v>Other</v>
      </c>
    </row>
    <row r="13" spans="1:7">
      <c r="A13" t="s">
        <v>1130</v>
      </c>
      <c r="B13" t="s">
        <v>16</v>
      </c>
      <c r="C13">
        <v>79</v>
      </c>
      <c r="D13" s="2" t="s">
        <v>1131</v>
      </c>
      <c r="E13" t="str">
        <f>IF(_xlfn.XLOOKUP(D13,CWE_2_OWASP10!$B$2:$B$50,CWE_2_OWASP10!$G$2:$G$50,"Check WASC and CWE ID")="","Other",_xlfn.XLOOKUP(D13,CWE_2_OWASP10!$B$2:$B$50,CWE_2_OWASP10!$G$2:$G$50,"Check WASC and CWE ID"))</f>
        <v>A2 - Cross-Site Scripting</v>
      </c>
      <c r="F13" t="str">
        <f>IF(_xlfn.XLOOKUP(D13,CWE_2_OWASP10!$B$2:$B$50,CWE_2_OWASP10!$H$2:$H$50,"Check WASC and CWE ID")="","Other",_xlfn.XLOOKUP(D13,CWE_2_OWASP10!$B$2:$B$50,CWE_2_OWASP10!$H$2:$H$50,"Check WASC and CWE ID"))</f>
        <v>A7 - Cross-Site Scripting</v>
      </c>
      <c r="G13" t="str">
        <f t="shared" si="0"/>
        <v>Cross-Site Scripting</v>
      </c>
    </row>
    <row r="14" spans="1:7">
      <c r="A14" t="s">
        <v>1132</v>
      </c>
      <c r="B14" t="s">
        <v>16</v>
      </c>
      <c r="C14">
        <v>79</v>
      </c>
      <c r="D14" s="2" t="s">
        <v>1131</v>
      </c>
      <c r="E14" t="str">
        <f>IF(_xlfn.XLOOKUP(D14,CWE_2_OWASP10!$B$2:$B$50,CWE_2_OWASP10!$G$2:$G$50,"Check WASC and CWE ID")="","Other",_xlfn.XLOOKUP(D14,CWE_2_OWASP10!$B$2:$B$50,CWE_2_OWASP10!$G$2:$G$50,"Check WASC and CWE ID"))</f>
        <v>A2 - Cross-Site Scripting</v>
      </c>
      <c r="F14" t="str">
        <f>IF(_xlfn.XLOOKUP(D14,CWE_2_OWASP10!$B$2:$B$50,CWE_2_OWASP10!$H$2:$H$50,"Check WASC and CWE ID")="","Other",_xlfn.XLOOKUP(D14,CWE_2_OWASP10!$B$2:$B$50,CWE_2_OWASP10!$H$2:$H$50,"Check WASC and CWE ID"))</f>
        <v>A7 - Cross-Site Scripting</v>
      </c>
      <c r="G14" t="str">
        <f t="shared" si="0"/>
        <v>Cross-Site Scripting</v>
      </c>
    </row>
    <row r="15" spans="1:7">
      <c r="A15" t="s">
        <v>1133</v>
      </c>
      <c r="B15" t="s">
        <v>16</v>
      </c>
      <c r="C15">
        <v>79</v>
      </c>
      <c r="D15" s="2" t="s">
        <v>1131</v>
      </c>
      <c r="E15" t="str">
        <f>IF(_xlfn.XLOOKUP(D15,CWE_2_OWASP10!$B$2:$B$50,CWE_2_OWASP10!$G$2:$G$50,"Check WASC and CWE ID")="","Other",_xlfn.XLOOKUP(D15,CWE_2_OWASP10!$B$2:$B$50,CWE_2_OWASP10!$G$2:$G$50,"Check WASC and CWE ID"))</f>
        <v>A2 - Cross-Site Scripting</v>
      </c>
      <c r="F15" t="str">
        <f>IF(_xlfn.XLOOKUP(D15,CWE_2_OWASP10!$B$2:$B$50,CWE_2_OWASP10!$H$2:$H$50,"Check WASC and CWE ID")="","Other",_xlfn.XLOOKUP(D15,CWE_2_OWASP10!$B$2:$B$50,CWE_2_OWASP10!$H$2:$H$50,"Check WASC and CWE ID"))</f>
        <v>A7 - Cross-Site Scripting</v>
      </c>
      <c r="G15" t="str">
        <f t="shared" si="0"/>
        <v>Cross-Site Scripting</v>
      </c>
    </row>
    <row r="16" spans="1:7">
      <c r="A16" t="s">
        <v>1176</v>
      </c>
      <c r="B16" t="s">
        <v>17</v>
      </c>
      <c r="C16">
        <v>693</v>
      </c>
      <c r="D16" s="2"/>
      <c r="E16" t="s">
        <v>114</v>
      </c>
      <c r="F16" t="s">
        <v>114</v>
      </c>
      <c r="G16" t="s">
        <v>9</v>
      </c>
    </row>
    <row r="17" spans="1:7">
      <c r="A17" t="s">
        <v>1143</v>
      </c>
      <c r="B17" t="s">
        <v>18</v>
      </c>
      <c r="C17">
        <v>829</v>
      </c>
      <c r="D17" s="2" t="s">
        <v>45</v>
      </c>
      <c r="E17" t="str">
        <f>IF(_xlfn.XLOOKUP(D17,CWE_2_OWASP10!$B$2:$B$50,CWE_2_OWASP10!$G$2:$G$50,"Check WASC and CWE ID")="","Other",_xlfn.XLOOKUP(D17,CWE_2_OWASP10!$B$2:$B$50,CWE_2_OWASP10!$G$2:$G$50,"Check WASC and CWE ID"))</f>
        <v>A6 - Security Misconfiguration</v>
      </c>
      <c r="F17" t="str">
        <f>IF(_xlfn.XLOOKUP(D17,CWE_2_OWASP10!$B$2:$B$50,CWE_2_OWASP10!$H$2:$H$50,"Check WASC and CWE ID")="","Other",_xlfn.XLOOKUP(D17,CWE_2_OWASP10!$B$2:$B$50,CWE_2_OWASP10!$H$2:$H$50,"Check WASC and CWE ID"))</f>
        <v>A6 - Security Misconfiguration</v>
      </c>
      <c r="G17" t="str">
        <f t="shared" ref="G17:G34" si="1">IF(F17="Other","Other",RIGHT(F17,LEN(F17)-FIND("-",F17)-1))</f>
        <v>Security Misconfiguration</v>
      </c>
    </row>
    <row r="18" spans="1:7">
      <c r="A18" t="s">
        <v>1163</v>
      </c>
      <c r="B18" t="s">
        <v>17</v>
      </c>
      <c r="C18">
        <v>14</v>
      </c>
      <c r="D18" s="2" t="s">
        <v>1164</v>
      </c>
      <c r="E18" t="s">
        <v>114</v>
      </c>
      <c r="F18" t="s">
        <v>114</v>
      </c>
      <c r="G18" t="str">
        <f t="shared" si="1"/>
        <v>Security Misconfiguration</v>
      </c>
    </row>
    <row r="19" spans="1:7">
      <c r="A19" t="s">
        <v>30</v>
      </c>
      <c r="B19" t="s">
        <v>17</v>
      </c>
      <c r="C19">
        <v>16</v>
      </c>
      <c r="D19" s="2" t="s">
        <v>45</v>
      </c>
      <c r="E19" t="str">
        <f>IF(_xlfn.XLOOKUP(D19,CWE_2_OWASP10!$B$2:$B$50,CWE_2_OWASP10!$G$2:$G$50,"Check WASC and CWE ID")="","Other",_xlfn.XLOOKUP(D19,CWE_2_OWASP10!$B$2:$B$50,CWE_2_OWASP10!$G$2:$G$50,"Check WASC and CWE ID"))</f>
        <v>A6 - Security Misconfiguration</v>
      </c>
      <c r="F19" t="str">
        <f>IF(_xlfn.XLOOKUP(D19,CWE_2_OWASP10!$B$2:$B$50,CWE_2_OWASP10!$H$2:$H$50,"Check WASC and CWE ID")="","Other",_xlfn.XLOOKUP(D19,CWE_2_OWASP10!$B$2:$B$50,CWE_2_OWASP10!$H$2:$H$50,"Check WASC and CWE ID"))</f>
        <v>A6 - Security Misconfiguration</v>
      </c>
      <c r="G19" t="str">
        <f t="shared" si="1"/>
        <v>Security Misconfiguration</v>
      </c>
    </row>
    <row r="20" spans="1:7">
      <c r="A20" t="s">
        <v>1138</v>
      </c>
      <c r="B20" t="s">
        <v>17</v>
      </c>
      <c r="C20">
        <v>548</v>
      </c>
      <c r="D20" s="2" t="s">
        <v>1139</v>
      </c>
      <c r="E20" t="str">
        <f>IF(_xlfn.XLOOKUP(D20,CWE_2_OWASP10!$B$2:$B$50,CWE_2_OWASP10!$G$2:$G$50,"Check WASC and CWE ID")="","Other",_xlfn.XLOOKUP(D20,CWE_2_OWASP10!$B$2:$B$50,CWE_2_OWASP10!$G$2:$G$50,"Check WASC and CWE ID"))</f>
        <v>Other</v>
      </c>
      <c r="F20" t="str">
        <f>IF(_xlfn.XLOOKUP(D20,CWE_2_OWASP10!$B$2:$B$50,CWE_2_OWASP10!$H$2:$H$50,"Check WASC and CWE ID")="","Other",_xlfn.XLOOKUP(D20,CWE_2_OWASP10!$B$2:$B$50,CWE_2_OWASP10!$H$2:$H$50,"Check WASC and CWE ID"))</f>
        <v>Other</v>
      </c>
      <c r="G20" t="str">
        <f t="shared" si="1"/>
        <v>Other</v>
      </c>
    </row>
    <row r="21" spans="1:7">
      <c r="A21" t="s">
        <v>1134</v>
      </c>
      <c r="B21" t="s">
        <v>16</v>
      </c>
      <c r="C21">
        <v>601</v>
      </c>
      <c r="D21" s="2" t="s">
        <v>1135</v>
      </c>
      <c r="E21" t="str">
        <f>IF(_xlfn.XLOOKUP(D21,CWE_2_OWASP10!$B$2:$B$50,CWE_2_OWASP10!$G$2:$G$50,"Check WASC and CWE ID")="","Other",_xlfn.XLOOKUP(D21,CWE_2_OWASP10!$B$2:$B$50,CWE_2_OWASP10!$G$2:$G$50,"Check WASC and CWE ID"))</f>
        <v>A10 - Unvalidated Redirects and Forwards</v>
      </c>
      <c r="F21" t="str">
        <f>IF(_xlfn.XLOOKUP(D21,CWE_2_OWASP10!$B$2:$B$50,CWE_2_OWASP10!$H$2:$H$50,"Check WASC and CWE ID")="","Other",_xlfn.XLOOKUP(D21,CWE_2_OWASP10!$B$2:$B$50,CWE_2_OWASP10!$H$2:$H$50,"Check WASC and CWE ID"))</f>
        <v>Other</v>
      </c>
      <c r="G21" t="str">
        <f t="shared" si="1"/>
        <v>Other</v>
      </c>
    </row>
    <row r="22" spans="1:7">
      <c r="A22" t="s">
        <v>1158</v>
      </c>
      <c r="B22" t="s">
        <v>19</v>
      </c>
      <c r="D22" s="2"/>
      <c r="E22" t="s">
        <v>14</v>
      </c>
      <c r="F22" t="s">
        <v>14</v>
      </c>
      <c r="G22" t="str">
        <f t="shared" si="1"/>
        <v>Other</v>
      </c>
    </row>
    <row r="23" spans="1:7">
      <c r="A23" t="s">
        <v>36</v>
      </c>
      <c r="B23" t="s">
        <v>19</v>
      </c>
      <c r="C23">
        <v>200</v>
      </c>
      <c r="D23" s="2" t="s">
        <v>48</v>
      </c>
      <c r="E23" t="str">
        <f>IF(_xlfn.XLOOKUP(D23,CWE_2_OWASP10!$B$2:$B$50,CWE_2_OWASP10!$G$2:$G$50,"Check WASC and CWE ID")="","Other",_xlfn.XLOOKUP(D23,CWE_2_OWASP10!$B$2:$B$50,CWE_2_OWASP10!$G$2:$G$50,"Check WASC and CWE ID"))</f>
        <v>Other</v>
      </c>
      <c r="F23" t="str">
        <f>IF(_xlfn.XLOOKUP(D23,CWE_2_OWASP10!$B$2:$B$50,CWE_2_OWASP10!$H$2:$H$50,"Check WASC and CWE ID")="","Other",_xlfn.XLOOKUP(D23,CWE_2_OWASP10!$B$2:$B$50,CWE_2_OWASP10!$H$2:$H$50,"Check WASC and CWE ID"))</f>
        <v>Other</v>
      </c>
      <c r="G23" t="str">
        <f t="shared" si="1"/>
        <v>Other</v>
      </c>
    </row>
    <row r="24" spans="1:7">
      <c r="A24" t="s">
        <v>1157</v>
      </c>
      <c r="B24" t="s">
        <v>18</v>
      </c>
      <c r="C24">
        <v>13</v>
      </c>
      <c r="D24" s="2" t="s">
        <v>1159</v>
      </c>
      <c r="E24" t="s">
        <v>14</v>
      </c>
      <c r="F24" t="s">
        <v>14</v>
      </c>
      <c r="G24" t="str">
        <f t="shared" si="1"/>
        <v>Other</v>
      </c>
    </row>
    <row r="25" spans="1:7">
      <c r="A25" t="s">
        <v>37</v>
      </c>
      <c r="B25" t="s">
        <v>19</v>
      </c>
      <c r="C25">
        <v>565</v>
      </c>
      <c r="D25" s="2" t="s">
        <v>45</v>
      </c>
      <c r="E25" t="str">
        <f>IF(_xlfn.XLOOKUP(D25,CWE_2_OWASP10!$B$2:$B$50,CWE_2_OWASP10!$G$2:$G$50,"Check WASC and CWE ID")="","Other",_xlfn.XLOOKUP(D25,CWE_2_OWASP10!$B$2:$B$50,CWE_2_OWASP10!$G$2:$G$50,"Check WASC and CWE ID"))</f>
        <v>A6 - Security Misconfiguration</v>
      </c>
      <c r="F25" t="str">
        <f>IF(_xlfn.XLOOKUP(D25,CWE_2_OWASP10!$B$2:$B$50,CWE_2_OWASP10!$H$2:$H$50,"Check WASC and CWE ID")="","Other",_xlfn.XLOOKUP(D25,CWE_2_OWASP10!$B$2:$B$50,CWE_2_OWASP10!$H$2:$H$50,"Check WASC and CWE ID"))</f>
        <v>A6 - Security Misconfiguration</v>
      </c>
      <c r="G25" t="str">
        <f t="shared" si="1"/>
        <v>Security Misconfiguration</v>
      </c>
    </row>
    <row r="26" spans="1:7">
      <c r="A26" t="s">
        <v>184</v>
      </c>
      <c r="B26" t="s">
        <v>16</v>
      </c>
      <c r="C26">
        <v>22</v>
      </c>
      <c r="D26" s="2" t="s">
        <v>1136</v>
      </c>
      <c r="E26" t="str">
        <f>IF(_xlfn.XLOOKUP(D26,CWE_2_OWASP10!$B$2:$B$50,CWE_2_OWASP10!$G$2:$G$50,"Check WASC and CWE ID")="","Other",_xlfn.XLOOKUP(D26,CWE_2_OWASP10!$B$2:$B$50,CWE_2_OWASP10!$G$2:$G$50,"Check WASC and CWE ID"))</f>
        <v>A4 - Insecure Direct Object References</v>
      </c>
      <c r="F26" t="str">
        <f>IF(_xlfn.XLOOKUP(D26,CWE_2_OWASP10!$B$2:$B$50,CWE_2_OWASP10!$H$2:$H$50,"Check WASC and CWE ID")="","Other",_xlfn.XLOOKUP(D26,CWE_2_OWASP10!$B$2:$B$50,CWE_2_OWASP10!$H$2:$H$50,"Check WASC and CWE ID"))</f>
        <v>A5 - Broken Access Control</v>
      </c>
      <c r="G26" t="str">
        <f t="shared" si="1"/>
        <v>Broken Access Control</v>
      </c>
    </row>
    <row r="27" spans="1:7">
      <c r="A27" t="s">
        <v>1167</v>
      </c>
      <c r="B27" t="s">
        <v>18</v>
      </c>
      <c r="D27" s="2"/>
      <c r="E27" t="s">
        <v>14</v>
      </c>
      <c r="F27" t="s">
        <v>14</v>
      </c>
      <c r="G27" t="str">
        <f t="shared" si="1"/>
        <v>Other</v>
      </c>
    </row>
    <row r="28" spans="1:7">
      <c r="A28" t="s">
        <v>73</v>
      </c>
      <c r="B28" t="s">
        <v>16</v>
      </c>
      <c r="C28">
        <v>98</v>
      </c>
      <c r="D28" s="2" t="s">
        <v>1137</v>
      </c>
      <c r="E28" t="str">
        <f>IF(_xlfn.XLOOKUP(D28,CWE_2_OWASP10!$B$2:$B$50,CWE_2_OWASP10!$G$2:$G$50,"Check WASC and CWE ID")="","Other",_xlfn.XLOOKUP(D28,CWE_2_OWASP10!$B$2:$B$50,CWE_2_OWASP10!$G$2:$G$50,"Check WASC and CWE ID"))</f>
        <v>Other</v>
      </c>
      <c r="F28" t="str">
        <f>IF(_xlfn.XLOOKUP(D28,CWE_2_OWASP10!$B$2:$B$50,CWE_2_OWASP10!$H$2:$H$50,"Check WASC and CWE ID")="","Other",_xlfn.XLOOKUP(D28,CWE_2_OWASP10!$B$2:$B$50,CWE_2_OWASP10!$H$2:$H$50,"Check WASC and CWE ID"))</f>
        <v>Other</v>
      </c>
      <c r="G28" t="str">
        <f t="shared" si="1"/>
        <v>Other</v>
      </c>
    </row>
    <row r="29" spans="1:7">
      <c r="A29" t="s">
        <v>33</v>
      </c>
      <c r="B29" t="s">
        <v>18</v>
      </c>
      <c r="C29">
        <v>200</v>
      </c>
      <c r="D29" s="2" t="s">
        <v>48</v>
      </c>
      <c r="E29" t="str">
        <f>IF(_xlfn.XLOOKUP(D29,CWE_2_OWASP10!$B$2:$B$50,CWE_2_OWASP10!$G$2:$G$50,"Check WASC and CWE ID")="","Other",_xlfn.XLOOKUP(D29,CWE_2_OWASP10!$B$2:$B$50,CWE_2_OWASP10!$G$2:$G$50,"Check WASC and CWE ID"))</f>
        <v>Other</v>
      </c>
      <c r="F29" t="str">
        <f>IF(_xlfn.XLOOKUP(D29,CWE_2_OWASP10!$B$2:$B$50,CWE_2_OWASP10!$H$2:$H$50,"Check WASC and CWE ID")="","Other",_xlfn.XLOOKUP(D29,CWE_2_OWASP10!$B$2:$B$50,CWE_2_OWASP10!$H$2:$H$50,"Check WASC and CWE ID"))</f>
        <v>Other</v>
      </c>
      <c r="G29" t="str">
        <f t="shared" si="1"/>
        <v>Other</v>
      </c>
    </row>
    <row r="30" spans="1:7">
      <c r="A30" t="s">
        <v>1144</v>
      </c>
      <c r="B30" t="s">
        <v>18</v>
      </c>
      <c r="C30">
        <v>200</v>
      </c>
      <c r="D30" s="2" t="s">
        <v>48</v>
      </c>
      <c r="E30" t="str">
        <f>IF(_xlfn.XLOOKUP(D30,CWE_2_OWASP10!$B$2:$B$50,CWE_2_OWASP10!$G$2:$G$50,"Check WASC and CWE ID")="","Other",_xlfn.XLOOKUP(D30,CWE_2_OWASP10!$B$2:$B$50,CWE_2_OWASP10!$G$2:$G$50,"Check WASC and CWE ID"))</f>
        <v>Other</v>
      </c>
      <c r="F30" t="str">
        <f>IF(_xlfn.XLOOKUP(D30,CWE_2_OWASP10!$B$2:$B$50,CWE_2_OWASP10!$H$2:$H$50,"Check WASC and CWE ID")="","Other",_xlfn.XLOOKUP(D30,CWE_2_OWASP10!$B$2:$B$50,CWE_2_OWASP10!$H$2:$H$50,"Check WASC and CWE ID"))</f>
        <v>Other</v>
      </c>
      <c r="G30" t="str">
        <f t="shared" si="1"/>
        <v>Other</v>
      </c>
    </row>
    <row r="31" spans="1:7">
      <c r="A31" t="s">
        <v>1165</v>
      </c>
      <c r="B31" t="s">
        <v>17</v>
      </c>
      <c r="C31">
        <v>200</v>
      </c>
      <c r="D31" s="2" t="s">
        <v>48</v>
      </c>
      <c r="E31" t="str">
        <f>IF(_xlfn.XLOOKUP(D31,CWE_2_OWASP10!$B$2:$B$50,CWE_2_OWASP10!$G$2:$G$50,"Check WASC and CWE ID")="","Other",_xlfn.XLOOKUP(D31,CWE_2_OWASP10!$B$2:$B$50,CWE_2_OWASP10!$G$2:$G$50,"Check WASC and CWE ID"))</f>
        <v>Other</v>
      </c>
      <c r="F31" t="str">
        <f>IF(_xlfn.XLOOKUP(D31,CWE_2_OWASP10!$B$2:$B$50,CWE_2_OWASP10!$H$2:$H$50,"Check WASC and CWE ID")="","Other",_xlfn.XLOOKUP(D31,CWE_2_OWASP10!$B$2:$B$50,CWE_2_OWASP10!$H$2:$H$50,"Check WASC and CWE ID"))</f>
        <v>Other</v>
      </c>
      <c r="G31" t="str">
        <f t="shared" si="1"/>
        <v>Other</v>
      </c>
    </row>
    <row r="32" spans="1:7">
      <c r="A32" t="s">
        <v>131</v>
      </c>
      <c r="B32" t="s">
        <v>16</v>
      </c>
      <c r="C32">
        <v>89</v>
      </c>
      <c r="D32" s="2" t="s">
        <v>1128</v>
      </c>
      <c r="E32" t="str">
        <f>IF(_xlfn.XLOOKUP(D32,CWE_2_OWASP10!$B$2:$B$50,CWE_2_OWASP10!$G$2:$G$50,"Check WASC and CWE ID")="","Other",_xlfn.XLOOKUP(D32,CWE_2_OWASP10!$B$2:$B$50,CWE_2_OWASP10!$G$2:$G$50,"Check WASC and CWE ID"))</f>
        <v>A1 - Injection</v>
      </c>
      <c r="F32" t="str">
        <f>IF(_xlfn.XLOOKUP(D32,CWE_2_OWASP10!$B$2:$B$50,CWE_2_OWASP10!$H$2:$H$50,"Check WASC and CWE ID")="","Other",_xlfn.XLOOKUP(D32,CWE_2_OWASP10!$B$2:$B$50,CWE_2_OWASP10!$H$2:$H$50,"Check WASC and CWE ID"))</f>
        <v>A1 - Injection</v>
      </c>
      <c r="G32" t="str">
        <f t="shared" si="1"/>
        <v>Injection</v>
      </c>
    </row>
    <row r="33" spans="1:7">
      <c r="A33" t="s">
        <v>1183</v>
      </c>
      <c r="B33" t="s">
        <v>17</v>
      </c>
      <c r="D33" s="2"/>
      <c r="E33" t="s">
        <v>114</v>
      </c>
      <c r="F33" t="s">
        <v>114</v>
      </c>
      <c r="G33" t="str">
        <f t="shared" si="1"/>
        <v>Security Misconfiguration</v>
      </c>
    </row>
    <row r="34" spans="1:7">
      <c r="A34" t="s">
        <v>38</v>
      </c>
      <c r="B34" t="s">
        <v>19</v>
      </c>
      <c r="C34">
        <v>200</v>
      </c>
      <c r="D34" s="2" t="s">
        <v>48</v>
      </c>
      <c r="E34" t="str">
        <f>IF(_xlfn.XLOOKUP(D34,CWE_2_OWASP10!$B$2:$B$50,CWE_2_OWASP10!$G$2:$G$50,"Check WASC and CWE ID")="","Other",_xlfn.XLOOKUP(D34,CWE_2_OWASP10!$B$2:$B$50,CWE_2_OWASP10!$G$2:$G$50,"Check WASC and CWE ID"))</f>
        <v>Other</v>
      </c>
      <c r="F34" t="str">
        <f>IF(_xlfn.XLOOKUP(D34,CWE_2_OWASP10!$B$2:$B$50,CWE_2_OWASP10!$H$2:$H$50,"Check WASC and CWE ID")="","Other",_xlfn.XLOOKUP(D34,CWE_2_OWASP10!$B$2:$B$50,CWE_2_OWASP10!$H$2:$H$50,"Check WASC and CWE ID"))</f>
        <v>Other</v>
      </c>
      <c r="G34" t="str">
        <f t="shared" si="1"/>
        <v>Other</v>
      </c>
    </row>
    <row r="35" spans="1:7">
      <c r="A35" t="s">
        <v>1222</v>
      </c>
      <c r="B35" t="s">
        <v>1223</v>
      </c>
      <c r="D35" s="2"/>
      <c r="E35" t="s">
        <v>1223</v>
      </c>
      <c r="F35" t="s">
        <v>1223</v>
      </c>
      <c r="G35" t="s">
        <v>1223</v>
      </c>
    </row>
    <row r="36" spans="1:7">
      <c r="A36" t="s">
        <v>1140</v>
      </c>
      <c r="B36" t="s">
        <v>17</v>
      </c>
      <c r="C36">
        <v>829</v>
      </c>
      <c r="D36" s="2"/>
      <c r="E36" t="s">
        <v>14</v>
      </c>
      <c r="F36" t="s">
        <v>14</v>
      </c>
      <c r="G36" t="s">
        <v>14</v>
      </c>
    </row>
    <row r="37" spans="1:7">
      <c r="A37" t="s">
        <v>31</v>
      </c>
      <c r="B37" t="s">
        <v>17</v>
      </c>
      <c r="C37">
        <v>326</v>
      </c>
      <c r="D37" s="2" t="s">
        <v>46</v>
      </c>
      <c r="E37" t="str">
        <f>IF(_xlfn.XLOOKUP(D37,CWE_2_OWASP10!$B$2:$B$50,CWE_2_OWASP10!$G$2:$G$50,"Check WASC and CWE ID")="","Other",_xlfn.XLOOKUP(D37,CWE_2_OWASP10!$B$2:$B$50,CWE_2_OWASP10!$G$2:$G$50,"Check WASC and CWE ID"))</f>
        <v>A9 - Insufficient Transport Layer Protection</v>
      </c>
      <c r="F37" t="str">
        <f>IF(_xlfn.XLOOKUP(D37,CWE_2_OWASP10!$B$2:$B$50,CWE_2_OWASP10!$H$2:$H$50,"Check WASC and CWE ID")="","Other",_xlfn.XLOOKUP(D37,CWE_2_OWASP10!$B$2:$B$50,CWE_2_OWASP10!$H$2:$H$50,"Check WASC and CWE ID"))</f>
        <v>A3 - Sensitive Data Exposure</v>
      </c>
      <c r="G37" t="str">
        <f t="shared" ref="G37:G42" si="2">IF(F37="Other","Other",RIGHT(F37,LEN(F37)-FIND("-",F37)-1))</f>
        <v>Sensitive Data Exposure</v>
      </c>
    </row>
    <row r="38" spans="1:7">
      <c r="A38" t="s">
        <v>34</v>
      </c>
      <c r="B38" t="s">
        <v>18</v>
      </c>
      <c r="C38">
        <v>16</v>
      </c>
      <c r="D38" s="2" t="s">
        <v>45</v>
      </c>
      <c r="E38" t="str">
        <f>IF(_xlfn.XLOOKUP(D38,CWE_2_OWASP10!$B$2:$B$50,CWE_2_OWASP10!$G$2:$G$50,"Check WASC and CWE ID")="","Other",_xlfn.XLOOKUP(D38,CWE_2_OWASP10!$B$2:$B$50,CWE_2_OWASP10!$G$2:$G$50,"Check WASC and CWE ID"))</f>
        <v>A6 - Security Misconfiguration</v>
      </c>
      <c r="F38" t="str">
        <f>IF(_xlfn.XLOOKUP(D38,CWE_2_OWASP10!$B$2:$B$50,CWE_2_OWASP10!$H$2:$H$50,"Check WASC and CWE ID")="","Other",_xlfn.XLOOKUP(D38,CWE_2_OWASP10!$B$2:$B$50,CWE_2_OWASP10!$H$2:$H$50,"Check WASC and CWE ID"))</f>
        <v>A6 - Security Misconfiguration</v>
      </c>
      <c r="G38" t="str">
        <f t="shared" si="2"/>
        <v>Security Misconfiguration</v>
      </c>
    </row>
    <row r="39" spans="1:7">
      <c r="A39" t="s">
        <v>1185</v>
      </c>
      <c r="B39" t="s">
        <v>17</v>
      </c>
      <c r="C39">
        <v>16</v>
      </c>
      <c r="D39" s="2" t="s">
        <v>45</v>
      </c>
      <c r="E39" t="str">
        <f>IF(_xlfn.XLOOKUP(D39,CWE_2_OWASP10!$B$2:$B$50,CWE_2_OWASP10!$G$2:$G$50,"Check WASC and CWE ID")="","Other",_xlfn.XLOOKUP(D39,CWE_2_OWASP10!$B$2:$B$50,CWE_2_OWASP10!$G$2:$G$50,"Check WASC and CWE ID"))</f>
        <v>A6 - Security Misconfiguration</v>
      </c>
      <c r="F39" t="str">
        <f>IF(_xlfn.XLOOKUP(D39,CWE_2_OWASP10!$B$2:$B$50,CWE_2_OWASP10!$H$2:$H$50,"Check WASC and CWE ID")="","Other",_xlfn.XLOOKUP(D39,CWE_2_OWASP10!$B$2:$B$50,CWE_2_OWASP10!$H$2:$H$50,"Check WASC and CWE ID"))</f>
        <v>A6 - Security Misconfiguration</v>
      </c>
      <c r="G39" t="str">
        <f t="shared" si="2"/>
        <v>Security Misconfiguration</v>
      </c>
    </row>
    <row r="40" spans="1:7">
      <c r="A40" t="s">
        <v>1186</v>
      </c>
      <c r="B40" t="s">
        <v>1184</v>
      </c>
      <c r="D40" s="2"/>
      <c r="E40" t="s">
        <v>114</v>
      </c>
      <c r="F40" t="s">
        <v>114</v>
      </c>
      <c r="G40" t="str">
        <f t="shared" si="2"/>
        <v>Security Misconfiguration</v>
      </c>
    </row>
    <row r="41" spans="1:7">
      <c r="A41" t="s">
        <v>426</v>
      </c>
      <c r="B41" t="s">
        <v>16</v>
      </c>
      <c r="C41">
        <v>319</v>
      </c>
      <c r="D41" s="2" t="s">
        <v>46</v>
      </c>
      <c r="E41" t="str">
        <f>IF(_xlfn.XLOOKUP(D41,CWE_2_OWASP10!$B$2:$B$50,CWE_2_OWASP10!$G$2:$G$50,"Check WASC and CWE ID")="","Other",_xlfn.XLOOKUP(D41,CWE_2_OWASP10!$B$2:$B$50,CWE_2_OWASP10!$G$2:$G$50,"Check WASC and CWE ID"))</f>
        <v>A9 - Insufficient Transport Layer Protection</v>
      </c>
      <c r="F41" t="str">
        <f>IF(_xlfn.XLOOKUP(D41,CWE_2_OWASP10!$B$2:$B$50,CWE_2_OWASP10!$H$2:$H$50,"Check WASC and CWE ID")="","Other",_xlfn.XLOOKUP(D41,CWE_2_OWASP10!$B$2:$B$50,CWE_2_OWASP10!$H$2:$H$50,"Check WASC and CWE ID"))</f>
        <v>A3 - Sensitive Data Exposure</v>
      </c>
      <c r="G41" t="str">
        <f t="shared" si="2"/>
        <v>Sensitive Data Exposure</v>
      </c>
    </row>
    <row r="42" spans="1:7">
      <c r="A42" t="s">
        <v>680</v>
      </c>
      <c r="B42" t="s">
        <v>17</v>
      </c>
      <c r="C42">
        <v>16</v>
      </c>
      <c r="D42" s="2" t="s">
        <v>45</v>
      </c>
      <c r="E42" t="str">
        <f>IF(_xlfn.XLOOKUP(D42,CWE_2_OWASP10!$B$2:$B$50,CWE_2_OWASP10!$G$2:$G$50,"Check WASC and CWE ID")="","Other",_xlfn.XLOOKUP(D42,CWE_2_OWASP10!$B$2:$B$50,CWE_2_OWASP10!$G$2:$G$50,"Check WASC and CWE ID"))</f>
        <v>A6 - Security Misconfiguration</v>
      </c>
      <c r="F42" t="str">
        <f>IF(_xlfn.XLOOKUP(D42,CWE_2_OWASP10!$B$2:$B$50,CWE_2_OWASP10!$H$2:$H$50,"Check WASC and CWE ID")="","Other",_xlfn.XLOOKUP(D42,CWE_2_OWASP10!$B$2:$B$50,CWE_2_OWASP10!$H$2:$H$50,"Check WASC and CWE ID"))</f>
        <v>A6 - Security Misconfiguration</v>
      </c>
      <c r="G42" t="str">
        <f t="shared" si="2"/>
        <v>Security Misconfiguration</v>
      </c>
    </row>
    <row r="51" spans="1:2">
      <c r="A51" t="s">
        <v>1145</v>
      </c>
      <c r="B51" t="s">
        <v>1149</v>
      </c>
    </row>
    <row r="52" spans="1:2">
      <c r="A52" t="s">
        <v>1146</v>
      </c>
      <c r="B52" t="s">
        <v>20</v>
      </c>
    </row>
    <row r="53" spans="1:2">
      <c r="A53" t="s">
        <v>1147</v>
      </c>
      <c r="B53" t="s">
        <v>21</v>
      </c>
    </row>
    <row r="54" spans="1:2">
      <c r="A54" t="s">
        <v>1148</v>
      </c>
      <c r="B54" t="s">
        <v>22</v>
      </c>
    </row>
  </sheetData>
  <phoneticPr fontId="6" type="noConversion"/>
  <dataValidations count="1">
    <dataValidation type="list" allowBlank="1" showInputMessage="1" showErrorMessage="1" sqref="A39:A40" xr:uid="{1A0BFDF4-D313-46A8-8862-9DC01AB26529}">
      <formula1>$A$2:$A$48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1A35-0EBB-4C46-BA5C-80FB61CF69FB}">
  <dimension ref="A1:B50"/>
  <sheetViews>
    <sheetView topLeftCell="A2" workbookViewId="0">
      <selection activeCell="B45" sqref="B45"/>
    </sheetView>
  </sheetViews>
  <sheetFormatPr defaultRowHeight="15"/>
  <cols>
    <col min="1" max="1" width="19.42578125" style="12" bestFit="1" customWidth="1"/>
    <col min="2" max="2" width="100.28515625" style="12" bestFit="1" customWidth="1"/>
    <col min="7" max="7" width="9.140625" customWidth="1"/>
  </cols>
  <sheetData>
    <row r="1" spans="1:2">
      <c r="A1" t="s">
        <v>1156</v>
      </c>
      <c r="B1" t="s">
        <v>25</v>
      </c>
    </row>
    <row r="2" spans="1:2">
      <c r="A2">
        <v>302</v>
      </c>
      <c r="B2" s="19" t="s">
        <v>1191</v>
      </c>
    </row>
    <row r="3" spans="1:2">
      <c r="A3" s="12">
        <v>404</v>
      </c>
      <c r="B3" s="12" t="s">
        <v>1192</v>
      </c>
    </row>
    <row r="4" spans="1:2">
      <c r="A4" s="12">
        <v>404</v>
      </c>
      <c r="B4" s="12" t="s">
        <v>1193</v>
      </c>
    </row>
    <row r="5" spans="1:2">
      <c r="A5" s="12">
        <v>404</v>
      </c>
      <c r="B5" s="12" t="s">
        <v>1194</v>
      </c>
    </row>
    <row r="6" spans="1:2">
      <c r="A6" s="12">
        <v>404</v>
      </c>
      <c r="B6" s="12" t="s">
        <v>1195</v>
      </c>
    </row>
    <row r="7" spans="1:2">
      <c r="A7" s="12">
        <v>404</v>
      </c>
      <c r="B7" s="12" t="s">
        <v>1196</v>
      </c>
    </row>
    <row r="8" spans="1:2">
      <c r="A8" s="12">
        <v>404</v>
      </c>
      <c r="B8" s="12" t="s">
        <v>1197</v>
      </c>
    </row>
    <row r="9" spans="1:2">
      <c r="A9" s="12">
        <v>302</v>
      </c>
      <c r="B9" s="12" t="s">
        <v>1198</v>
      </c>
    </row>
    <row r="10" spans="1:2">
      <c r="A10" s="12">
        <v>200</v>
      </c>
      <c r="B10" s="12" t="s">
        <v>1199</v>
      </c>
    </row>
    <row r="11" spans="1:2">
      <c r="A11" s="12">
        <v>200</v>
      </c>
      <c r="B11" s="12" t="s">
        <v>1200</v>
      </c>
    </row>
    <row r="12" spans="1:2">
      <c r="A12" s="12">
        <v>404</v>
      </c>
      <c r="B12" s="12" t="s">
        <v>1201</v>
      </c>
    </row>
    <row r="13" spans="1:2">
      <c r="A13" s="12">
        <v>200</v>
      </c>
      <c r="B13" s="12" t="s">
        <v>1202</v>
      </c>
    </row>
    <row r="14" spans="1:2">
      <c r="A14" s="12">
        <v>200</v>
      </c>
      <c r="B14" s="12" t="s">
        <v>1203</v>
      </c>
    </row>
    <row r="15" spans="1:2">
      <c r="A15" s="12">
        <v>200</v>
      </c>
      <c r="B15" s="12" t="s">
        <v>1204</v>
      </c>
    </row>
    <row r="16" spans="1:2">
      <c r="A16" s="12">
        <v>200</v>
      </c>
      <c r="B16" s="12" t="s">
        <v>1205</v>
      </c>
    </row>
    <row r="17" spans="1:2">
      <c r="A17" s="12">
        <v>200</v>
      </c>
      <c r="B17" s="12" t="s">
        <v>1206</v>
      </c>
    </row>
    <row r="18" spans="1:2">
      <c r="A18" s="12">
        <v>200</v>
      </c>
      <c r="B18" s="12" t="s">
        <v>1207</v>
      </c>
    </row>
    <row r="19" spans="1:2">
      <c r="A19" s="12">
        <v>200</v>
      </c>
      <c r="B19" s="12" t="s">
        <v>1208</v>
      </c>
    </row>
    <row r="20" spans="1:2">
      <c r="A20" s="12">
        <v>200</v>
      </c>
      <c r="B20" s="12" t="s">
        <v>1209</v>
      </c>
    </row>
    <row r="21" spans="1:2">
      <c r="A21" s="12">
        <v>200</v>
      </c>
      <c r="B21" s="12" t="s">
        <v>1210</v>
      </c>
    </row>
    <row r="22" spans="1:2">
      <c r="A22" s="12">
        <v>200</v>
      </c>
      <c r="B22" s="12" t="s">
        <v>1211</v>
      </c>
    </row>
    <row r="23" spans="1:2">
      <c r="A23" s="12">
        <v>200</v>
      </c>
      <c r="B23" s="12" t="s">
        <v>1212</v>
      </c>
    </row>
    <row r="24" spans="1:2">
      <c r="A24" s="12">
        <v>200</v>
      </c>
      <c r="B24" s="12" t="s">
        <v>1213</v>
      </c>
    </row>
    <row r="25" spans="1:2">
      <c r="A25" s="12">
        <v>200</v>
      </c>
      <c r="B25" s="12" t="s">
        <v>1214</v>
      </c>
    </row>
    <row r="26" spans="1:2">
      <c r="A26" s="12">
        <v>404</v>
      </c>
      <c r="B26" s="12" t="s">
        <v>1215</v>
      </c>
    </row>
    <row r="27" spans="1:2">
      <c r="A27" s="12">
        <v>200</v>
      </c>
      <c r="B27" s="12" t="s">
        <v>1216</v>
      </c>
    </row>
    <row r="28" spans="1:2">
      <c r="A28" s="12">
        <v>200</v>
      </c>
      <c r="B28" s="12" t="s">
        <v>1217</v>
      </c>
    </row>
    <row r="29" spans="1:2">
      <c r="A29" s="12">
        <v>404</v>
      </c>
      <c r="B29" s="12" t="s">
        <v>1218</v>
      </c>
    </row>
    <row r="30" spans="1:2">
      <c r="A30" s="12">
        <v>404</v>
      </c>
      <c r="B30" s="12" t="s">
        <v>1219</v>
      </c>
    </row>
    <row r="31" spans="1:2">
      <c r="A31" s="12">
        <v>200</v>
      </c>
      <c r="B31" s="12" t="s">
        <v>1220</v>
      </c>
    </row>
    <row r="32" spans="1:2">
      <c r="A32" s="12">
        <v>200</v>
      </c>
      <c r="B32" s="12" t="s">
        <v>1226</v>
      </c>
    </row>
    <row r="33" spans="1:2">
      <c r="A33" s="12">
        <v>200</v>
      </c>
      <c r="B33" t="s">
        <v>1241</v>
      </c>
    </row>
    <row r="34" spans="1:2">
      <c r="A34" s="12">
        <v>200</v>
      </c>
      <c r="B34" s="12" t="s">
        <v>1243</v>
      </c>
    </row>
    <row r="35" spans="1:2">
      <c r="A35" s="12">
        <v>200</v>
      </c>
      <c r="B35" s="12" t="s">
        <v>1244</v>
      </c>
    </row>
    <row r="36" spans="1:2">
      <c r="A36" s="12">
        <v>200</v>
      </c>
      <c r="B36" s="12" t="s">
        <v>1245</v>
      </c>
    </row>
    <row r="37" spans="1:2">
      <c r="A37" s="12">
        <v>200</v>
      </c>
      <c r="B37" s="12" t="s">
        <v>1246</v>
      </c>
    </row>
    <row r="38" spans="1:2">
      <c r="A38" s="12">
        <v>200</v>
      </c>
      <c r="B38" s="12" t="s">
        <v>1247</v>
      </c>
    </row>
    <row r="39" spans="1:2">
      <c r="A39" s="12">
        <v>200</v>
      </c>
      <c r="B39" t="s">
        <v>1248</v>
      </c>
    </row>
    <row r="40" spans="1:2">
      <c r="A40" s="12">
        <v>200</v>
      </c>
      <c r="B40" t="s">
        <v>1250</v>
      </c>
    </row>
    <row r="41" spans="1:2">
      <c r="A41" s="12">
        <v>200</v>
      </c>
      <c r="B41" s="12" t="s">
        <v>1262</v>
      </c>
    </row>
    <row r="42" spans="1:2">
      <c r="A42" s="12">
        <v>200</v>
      </c>
      <c r="B42" s="13" t="s">
        <v>1279</v>
      </c>
    </row>
    <row r="43" spans="1:2">
      <c r="A43" s="12">
        <v>200</v>
      </c>
      <c r="B43" t="s">
        <v>1283</v>
      </c>
    </row>
    <row r="44" spans="1:2">
      <c r="A44" s="12">
        <v>200</v>
      </c>
      <c r="B44" s="12" t="s">
        <v>1284</v>
      </c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</sheetData>
  <dataValidations count="1">
    <dataValidation type="list" allowBlank="1" showInputMessage="1" showErrorMessage="1" sqref="B39" xr:uid="{8BBEA2BE-DED2-4F27-B983-CC9B16321BA3}">
      <formula1>$B$2:$B$44</formula1>
    </dataValidation>
  </dataValidations>
  <hyperlinks>
    <hyperlink ref="B2" r:id="rId1" display="http://fv-az243-778:4000/" xr:uid="{5F61D99D-76EB-4F97-A506-274BFE11A908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1AA2-57C9-40C0-B95A-F68C7FB0C1B2}">
  <dimension ref="A1:I54"/>
  <sheetViews>
    <sheetView workbookViewId="0">
      <selection activeCell="F20" sqref="F20"/>
    </sheetView>
  </sheetViews>
  <sheetFormatPr defaultRowHeight="15"/>
  <cols>
    <col min="1" max="2" width="13.42578125" customWidth="1"/>
    <col min="3" max="3" width="35.7109375" bestFit="1" customWidth="1"/>
    <col min="4" max="4" width="11.7109375" bestFit="1" customWidth="1"/>
    <col min="5" max="5" width="9" bestFit="1" customWidth="1"/>
    <col min="6" max="6" width="21.5703125" bestFit="1" customWidth="1"/>
    <col min="7" max="7" width="85.28515625" bestFit="1" customWidth="1"/>
    <col min="8" max="8" width="38.140625" bestFit="1" customWidth="1"/>
  </cols>
  <sheetData>
    <row r="1" spans="1:8">
      <c r="A1" t="s">
        <v>40</v>
      </c>
      <c r="B1" t="s">
        <v>50</v>
      </c>
      <c r="C1" t="s">
        <v>51</v>
      </c>
      <c r="D1" t="s">
        <v>39</v>
      </c>
      <c r="E1" t="s">
        <v>52</v>
      </c>
      <c r="F1" t="s">
        <v>53</v>
      </c>
      <c r="G1" t="s">
        <v>54</v>
      </c>
      <c r="H1" t="s">
        <v>55</v>
      </c>
    </row>
    <row r="2" spans="1:8">
      <c r="A2" t="s">
        <v>56</v>
      </c>
      <c r="B2" s="1" t="str">
        <f>RIGHT(A2,2)</f>
        <v>01</v>
      </c>
      <c r="C2" t="s">
        <v>57</v>
      </c>
      <c r="D2" t="s">
        <v>58</v>
      </c>
      <c r="F2">
        <v>642</v>
      </c>
      <c r="G2" t="s">
        <v>59</v>
      </c>
      <c r="H2" t="str">
        <f>IF(G2="","Other",_xlfn.XLOOKUP(G2,Table4[OWASP Top Ten 2010],Table4[OWASP Top Ten 2017]))</f>
        <v>A2 - Broken Authentication</v>
      </c>
    </row>
    <row r="3" spans="1:8">
      <c r="A3" t="s">
        <v>60</v>
      </c>
      <c r="B3" s="1" t="str">
        <f t="shared" ref="B3:B50" si="0">RIGHT(A3,2)</f>
        <v>02</v>
      </c>
      <c r="C3" t="s">
        <v>61</v>
      </c>
      <c r="D3" t="s">
        <v>62</v>
      </c>
      <c r="F3">
        <v>285</v>
      </c>
      <c r="G3" t="s">
        <v>63</v>
      </c>
      <c r="H3" t="str">
        <f>IF(G3="","Other",_xlfn.XLOOKUP(G3,Table4[OWASP Top Ten 2010],Table4[OWASP Top Ten 2017]))</f>
        <v>A5 - Broken Access Control</v>
      </c>
    </row>
    <row r="4" spans="1:8">
      <c r="A4" t="s">
        <v>64</v>
      </c>
      <c r="B4" s="1" t="str">
        <f t="shared" si="0"/>
        <v>03</v>
      </c>
      <c r="C4" t="s">
        <v>65</v>
      </c>
      <c r="D4" t="s">
        <v>66</v>
      </c>
      <c r="E4" t="s">
        <v>67</v>
      </c>
      <c r="F4">
        <v>682</v>
      </c>
      <c r="H4" t="str">
        <f>IF(G4="","Other",_xlfn.XLOOKUP(G4,Table4[OWASP Top Ten 2010],Table4[OWASP Top Ten 2017]))</f>
        <v>Other</v>
      </c>
    </row>
    <row r="5" spans="1:8">
      <c r="A5" t="s">
        <v>68</v>
      </c>
      <c r="B5" s="1" t="str">
        <f t="shared" si="0"/>
        <v>04</v>
      </c>
      <c r="C5" t="s">
        <v>69</v>
      </c>
      <c r="D5" t="s">
        <v>70</v>
      </c>
      <c r="F5">
        <v>319</v>
      </c>
      <c r="G5" t="s">
        <v>71</v>
      </c>
      <c r="H5" t="str">
        <f>IF(G5="","Other",_xlfn.XLOOKUP(G5,Table4[OWASP Top Ten 2010],Table4[OWASP Top Ten 2017]))</f>
        <v>A3 - Sensitive Data Exposure</v>
      </c>
    </row>
    <row r="6" spans="1:8">
      <c r="A6" t="s">
        <v>72</v>
      </c>
      <c r="B6" s="1" t="str">
        <f t="shared" si="0"/>
        <v>05</v>
      </c>
      <c r="C6" t="s">
        <v>73</v>
      </c>
      <c r="D6" t="s">
        <v>74</v>
      </c>
      <c r="E6" t="s">
        <v>75</v>
      </c>
      <c r="F6">
        <v>426</v>
      </c>
      <c r="H6" t="str">
        <f>IF(G6="","Other",_xlfn.XLOOKUP(G6,Table4[OWASP Top Ten 2010],Table4[OWASP Top Ten 2017]))</f>
        <v>Other</v>
      </c>
    </row>
    <row r="7" spans="1:8">
      <c r="A7" t="s">
        <v>76</v>
      </c>
      <c r="B7" s="1" t="str">
        <f t="shared" si="0"/>
        <v>06</v>
      </c>
      <c r="C7" t="s">
        <v>77</v>
      </c>
      <c r="D7" t="s">
        <v>78</v>
      </c>
      <c r="E7" t="s">
        <v>79</v>
      </c>
      <c r="H7" t="str">
        <f>IF(G7="","Other",_xlfn.XLOOKUP(G7,Table4[OWASP Top Ten 2010],Table4[OWASP Top Ten 2017]))</f>
        <v>Other</v>
      </c>
    </row>
    <row r="8" spans="1:8">
      <c r="A8" t="s">
        <v>80</v>
      </c>
      <c r="B8" s="1" t="str">
        <f t="shared" si="0"/>
        <v>07</v>
      </c>
      <c r="C8" t="s">
        <v>81</v>
      </c>
      <c r="D8" t="s">
        <v>82</v>
      </c>
      <c r="E8" t="s">
        <v>83</v>
      </c>
      <c r="F8">
        <v>119</v>
      </c>
      <c r="H8" t="str">
        <f>IF(G8="","Other",_xlfn.XLOOKUP(G8,Table4[OWASP Top Ten 2010],Table4[OWASP Top Ten 2017]))</f>
        <v>Other</v>
      </c>
    </row>
    <row r="9" spans="1:8">
      <c r="A9" t="s">
        <v>84</v>
      </c>
      <c r="B9" s="1" t="str">
        <f t="shared" si="0"/>
        <v>08</v>
      </c>
      <c r="C9" t="s">
        <v>85</v>
      </c>
      <c r="D9" t="s">
        <v>86</v>
      </c>
      <c r="E9" t="s">
        <v>87</v>
      </c>
      <c r="F9">
        <v>79</v>
      </c>
      <c r="G9" t="s">
        <v>88</v>
      </c>
      <c r="H9" t="str">
        <f>IF(G9="","Other",_xlfn.XLOOKUP(G9,Table4[OWASP Top Ten 2010],Table4[OWASP Top Ten 2017]))</f>
        <v>A7 - Cross-Site Scripting</v>
      </c>
    </row>
    <row r="10" spans="1:8">
      <c r="A10" t="s">
        <v>89</v>
      </c>
      <c r="B10" s="1" t="str">
        <f t="shared" si="0"/>
        <v>09</v>
      </c>
      <c r="C10" t="s">
        <v>90</v>
      </c>
      <c r="D10" t="s">
        <v>91</v>
      </c>
      <c r="E10" t="s">
        <v>92</v>
      </c>
      <c r="F10">
        <v>352</v>
      </c>
      <c r="G10" t="s">
        <v>93</v>
      </c>
      <c r="H10" t="str">
        <f>IF(G10="","Other",_xlfn.XLOOKUP(G10,Table4[OWASP Top Ten 2010],Table4[OWASP Top Ten 2017]))</f>
        <v>Other</v>
      </c>
    </row>
    <row r="11" spans="1:8">
      <c r="A11" t="s">
        <v>94</v>
      </c>
      <c r="B11" s="1" t="str">
        <f t="shared" si="0"/>
        <v>10</v>
      </c>
      <c r="C11" t="s">
        <v>95</v>
      </c>
      <c r="D11" t="s">
        <v>96</v>
      </c>
      <c r="E11" t="s">
        <v>97</v>
      </c>
      <c r="F11">
        <v>404</v>
      </c>
      <c r="G11" t="s">
        <v>98</v>
      </c>
      <c r="H11" t="str">
        <f>IF(G11="","Other",_xlfn.XLOOKUP(G11,Table4[OWASP Top Ten 2010],Table4[OWASP Top Ten 2017]))</f>
        <v>A5 - Broken Access Control</v>
      </c>
    </row>
    <row r="12" spans="1:8">
      <c r="A12" t="s">
        <v>99</v>
      </c>
      <c r="B12" s="1" t="str">
        <f t="shared" si="0"/>
        <v>11</v>
      </c>
      <c r="C12" t="s">
        <v>100</v>
      </c>
      <c r="D12" t="s">
        <v>101</v>
      </c>
      <c r="E12" t="s">
        <v>102</v>
      </c>
      <c r="G12" t="s">
        <v>98</v>
      </c>
      <c r="H12" t="str">
        <f>IF(G12="","Other",_xlfn.XLOOKUP(G12,Table4[OWASP Top Ten 2010],Table4[OWASP Top Ten 2017]))</f>
        <v>A5 - Broken Access Control</v>
      </c>
    </row>
    <row r="13" spans="1:8">
      <c r="A13" t="s">
        <v>103</v>
      </c>
      <c r="B13" s="1" t="str">
        <f t="shared" si="0"/>
        <v>12</v>
      </c>
      <c r="C13" t="s">
        <v>104</v>
      </c>
      <c r="D13" t="s">
        <v>105</v>
      </c>
      <c r="E13" t="s">
        <v>106</v>
      </c>
      <c r="H13" t="str">
        <f>IF(G13="","Other",_xlfn.XLOOKUP(G13,Table4[OWASP Top Ten 2010],Table4[OWASP Top Ten 2017]))</f>
        <v>Other</v>
      </c>
    </row>
    <row r="14" spans="1:8">
      <c r="A14" t="s">
        <v>107</v>
      </c>
      <c r="B14" s="1" t="str">
        <f t="shared" si="0"/>
        <v>13</v>
      </c>
      <c r="C14" t="s">
        <v>108</v>
      </c>
      <c r="D14" t="s">
        <v>109</v>
      </c>
      <c r="E14" t="s">
        <v>110</v>
      </c>
      <c r="F14">
        <v>209</v>
      </c>
      <c r="H14" t="str">
        <f>IF(G14="","Other",_xlfn.XLOOKUP(G14,Table4[OWASP Top Ten 2010],Table4[OWASP Top Ten 2017]))</f>
        <v>Other</v>
      </c>
    </row>
    <row r="15" spans="1:8">
      <c r="A15" t="s">
        <v>111</v>
      </c>
      <c r="B15" s="1" t="str">
        <f t="shared" si="0"/>
        <v>14</v>
      </c>
      <c r="C15" t="s">
        <v>112</v>
      </c>
      <c r="D15" t="s">
        <v>113</v>
      </c>
      <c r="G15" t="s">
        <v>114</v>
      </c>
      <c r="H15" t="str">
        <f>IF(G15="","Other",_xlfn.XLOOKUP(G15,Table4[OWASP Top Ten 2010],Table4[OWASP Top Ten 2017]))</f>
        <v>A6 - Security Misconfiguration</v>
      </c>
    </row>
    <row r="16" spans="1:8">
      <c r="A16" t="s">
        <v>115</v>
      </c>
      <c r="B16" s="1" t="str">
        <f t="shared" si="0"/>
        <v>15</v>
      </c>
      <c r="C16" t="s">
        <v>116</v>
      </c>
      <c r="D16" t="s">
        <v>113</v>
      </c>
      <c r="G16" t="s">
        <v>114</v>
      </c>
      <c r="H16" t="str">
        <f>IF(G16="","Other",_xlfn.XLOOKUP(G16,Table4[OWASP Top Ten 2010],Table4[OWASP Top Ten 2017]))</f>
        <v>A6 - Security Misconfiguration</v>
      </c>
    </row>
    <row r="17" spans="1:8">
      <c r="A17" t="s">
        <v>117</v>
      </c>
      <c r="B17" s="1" t="str">
        <f t="shared" si="0"/>
        <v>16</v>
      </c>
      <c r="C17" t="s">
        <v>118</v>
      </c>
      <c r="D17" t="s">
        <v>119</v>
      </c>
      <c r="E17" t="s">
        <v>120</v>
      </c>
      <c r="H17" t="str">
        <f>IF(G17="","Other",_xlfn.XLOOKUP(G17,Table4[OWASP Top Ten 2010],Table4[OWASP Top Ten 2017]))</f>
        <v>Other</v>
      </c>
    </row>
    <row r="18" spans="1:8">
      <c r="A18" t="s">
        <v>121</v>
      </c>
      <c r="B18" s="1" t="str">
        <f t="shared" si="0"/>
        <v>17</v>
      </c>
      <c r="C18" t="s">
        <v>122</v>
      </c>
      <c r="D18" t="s">
        <v>123</v>
      </c>
      <c r="E18" t="s">
        <v>124</v>
      </c>
      <c r="F18" t="s">
        <v>125</v>
      </c>
      <c r="H18" t="str">
        <f>IF(G18="","Other",_xlfn.XLOOKUP(G18,Table4[OWASP Top Ten 2010],Table4[OWASP Top Ten 2017]))</f>
        <v>Other</v>
      </c>
    </row>
    <row r="19" spans="1:8">
      <c r="A19" t="s">
        <v>126</v>
      </c>
      <c r="B19" s="1" t="str">
        <f t="shared" si="0"/>
        <v>18</v>
      </c>
      <c r="C19" t="s">
        <v>127</v>
      </c>
      <c r="D19" t="s">
        <v>128</v>
      </c>
      <c r="E19" t="s">
        <v>129</v>
      </c>
      <c r="F19">
        <v>330</v>
      </c>
      <c r="G19" t="s">
        <v>59</v>
      </c>
      <c r="H19" t="str">
        <f>IF(G19="","Other",_xlfn.XLOOKUP(G19,Table4[OWASP Top Ten 2010],Table4[OWASP Top Ten 2017]))</f>
        <v>A2 - Broken Authentication</v>
      </c>
    </row>
    <row r="20" spans="1:8">
      <c r="A20" t="s">
        <v>130</v>
      </c>
      <c r="B20" s="1" t="str">
        <f t="shared" si="0"/>
        <v>19</v>
      </c>
      <c r="C20" t="s">
        <v>131</v>
      </c>
      <c r="D20" t="s">
        <v>132</v>
      </c>
      <c r="E20" t="s">
        <v>133</v>
      </c>
      <c r="F20">
        <v>89</v>
      </c>
      <c r="G20" t="s">
        <v>134</v>
      </c>
      <c r="H20" t="str">
        <f>IF(G20="","Other",_xlfn.XLOOKUP(G20,Table4[OWASP Top Ten 2010],Table4[OWASP Top Ten 2017]))</f>
        <v>A1 - Injection</v>
      </c>
    </row>
    <row r="21" spans="1:8">
      <c r="A21" t="s">
        <v>135</v>
      </c>
      <c r="B21" s="1" t="str">
        <f t="shared" si="0"/>
        <v>20</v>
      </c>
      <c r="C21" t="s">
        <v>136</v>
      </c>
      <c r="D21" t="s">
        <v>137</v>
      </c>
      <c r="F21" t="s">
        <v>138</v>
      </c>
      <c r="H21" t="str">
        <f>IF(G21="","Other",_xlfn.XLOOKUP(G21,Table4[OWASP Top Ten 2010],Table4[OWASP Top Ten 2017]))</f>
        <v>Other</v>
      </c>
    </row>
    <row r="22" spans="1:8">
      <c r="A22" t="s">
        <v>139</v>
      </c>
      <c r="B22" s="1" t="str">
        <f t="shared" si="0"/>
        <v>21</v>
      </c>
      <c r="C22" t="s">
        <v>140</v>
      </c>
      <c r="D22" t="s">
        <v>141</v>
      </c>
      <c r="G22" t="s">
        <v>98</v>
      </c>
      <c r="H22" t="str">
        <f>IF(G22="","Other",_xlfn.XLOOKUP(G22,Table4[OWASP Top Ten 2010],Table4[OWASP Top Ten 2017]))</f>
        <v>A5 - Broken Access Control</v>
      </c>
    </row>
    <row r="23" spans="1:8">
      <c r="A23" t="s">
        <v>142</v>
      </c>
      <c r="B23" s="1" t="str">
        <f t="shared" si="0"/>
        <v>22</v>
      </c>
      <c r="C23" t="s">
        <v>143</v>
      </c>
      <c r="D23" t="s">
        <v>144</v>
      </c>
      <c r="F23">
        <v>116</v>
      </c>
      <c r="H23" t="str">
        <f>IF(G23="","Other",_xlfn.XLOOKUP(G23,Table4[OWASP Top Ten 2010],Table4[OWASP Top Ten 2017]))</f>
        <v>Other</v>
      </c>
    </row>
    <row r="24" spans="1:8">
      <c r="A24" t="s">
        <v>145</v>
      </c>
      <c r="B24" s="1" t="str">
        <f t="shared" si="0"/>
        <v>23</v>
      </c>
      <c r="C24" t="s">
        <v>146</v>
      </c>
      <c r="D24" t="s">
        <v>147</v>
      </c>
      <c r="E24" t="s">
        <v>148</v>
      </c>
      <c r="G24" t="s">
        <v>134</v>
      </c>
      <c r="H24" t="str">
        <f>IF(G24="","Other",_xlfn.XLOOKUP(G24,Table4[OWASP Top Ten 2010],Table4[OWASP Top Ten 2017]))</f>
        <v>A1 - Injection</v>
      </c>
    </row>
    <row r="25" spans="1:8">
      <c r="A25" t="s">
        <v>149</v>
      </c>
      <c r="B25" s="1" t="str">
        <f t="shared" si="0"/>
        <v>24</v>
      </c>
      <c r="C25" t="s">
        <v>150</v>
      </c>
      <c r="D25" t="s">
        <v>151</v>
      </c>
      <c r="E25" t="s">
        <v>152</v>
      </c>
      <c r="H25" t="str">
        <f>IF(G25="","Other",_xlfn.XLOOKUP(G25,Table4[OWASP Top Ten 2010],Table4[OWASP Top Ten 2017]))</f>
        <v>Other</v>
      </c>
    </row>
    <row r="26" spans="1:8">
      <c r="A26" t="s">
        <v>153</v>
      </c>
      <c r="B26" s="1" t="str">
        <f t="shared" si="0"/>
        <v>25</v>
      </c>
      <c r="C26" t="s">
        <v>154</v>
      </c>
      <c r="D26" t="s">
        <v>155</v>
      </c>
      <c r="E26" t="s">
        <v>156</v>
      </c>
      <c r="H26" t="str">
        <f>IF(G26="","Other",_xlfn.XLOOKUP(G26,Table4[OWASP Top Ten 2010],Table4[OWASP Top Ten 2017]))</f>
        <v>Other</v>
      </c>
    </row>
    <row r="27" spans="1:8">
      <c r="A27" t="s">
        <v>157</v>
      </c>
      <c r="B27" s="1" t="str">
        <f t="shared" si="0"/>
        <v>26</v>
      </c>
      <c r="C27" t="s">
        <v>158</v>
      </c>
      <c r="D27" t="s">
        <v>159</v>
      </c>
      <c r="E27" t="s">
        <v>160</v>
      </c>
      <c r="H27" t="str">
        <f>IF(G27="","Other",_xlfn.XLOOKUP(G27,Table4[OWASP Top Ten 2010],Table4[OWASP Top Ten 2017]))</f>
        <v>Other</v>
      </c>
    </row>
    <row r="28" spans="1:8">
      <c r="A28" t="s">
        <v>161</v>
      </c>
      <c r="B28" s="1" t="str">
        <f t="shared" si="0"/>
        <v>27</v>
      </c>
      <c r="C28" t="s">
        <v>162</v>
      </c>
      <c r="D28" t="s">
        <v>163</v>
      </c>
      <c r="E28" t="s">
        <v>164</v>
      </c>
      <c r="H28" t="str">
        <f>IF(G28="","Other",_xlfn.XLOOKUP(G28,Table4[OWASP Top Ten 2010],Table4[OWASP Top Ten 2017]))</f>
        <v>Other</v>
      </c>
    </row>
    <row r="29" spans="1:8">
      <c r="A29" t="s">
        <v>165</v>
      </c>
      <c r="B29" s="1" t="str">
        <f t="shared" si="0"/>
        <v>28</v>
      </c>
      <c r="C29" t="s">
        <v>166</v>
      </c>
      <c r="D29" t="s">
        <v>167</v>
      </c>
      <c r="E29" t="s">
        <v>168</v>
      </c>
      <c r="G29" t="s">
        <v>134</v>
      </c>
      <c r="H29" t="str">
        <f>IF(G29="","Other",_xlfn.XLOOKUP(G29,Table4[OWASP Top Ten 2010],Table4[OWASP Top Ten 2017]))</f>
        <v>A1 - Injection</v>
      </c>
    </row>
    <row r="30" spans="1:8">
      <c r="A30" t="s">
        <v>169</v>
      </c>
      <c r="B30" s="1" t="str">
        <f t="shared" si="0"/>
        <v>29</v>
      </c>
      <c r="C30" t="s">
        <v>170</v>
      </c>
      <c r="D30" t="s">
        <v>171</v>
      </c>
      <c r="E30" t="s">
        <v>172</v>
      </c>
      <c r="G30" t="s">
        <v>134</v>
      </c>
      <c r="H30" t="str">
        <f>IF(G30="","Other",_xlfn.XLOOKUP(G30,Table4[OWASP Top Ten 2010],Table4[OWASP Top Ten 2017]))</f>
        <v>A1 - Injection</v>
      </c>
    </row>
    <row r="31" spans="1:8">
      <c r="A31" t="s">
        <v>173</v>
      </c>
      <c r="B31" s="1" t="str">
        <f t="shared" si="0"/>
        <v>30</v>
      </c>
      <c r="C31" t="s">
        <v>174</v>
      </c>
      <c r="D31" t="s">
        <v>175</v>
      </c>
      <c r="E31" t="s">
        <v>78</v>
      </c>
      <c r="G31" t="s">
        <v>134</v>
      </c>
      <c r="H31" t="str">
        <f>IF(G31="","Other",_xlfn.XLOOKUP(G31,Table4[OWASP Top Ten 2010],Table4[OWASP Top Ten 2017]))</f>
        <v>A1 - Injection</v>
      </c>
    </row>
    <row r="32" spans="1:8">
      <c r="A32" t="s">
        <v>176</v>
      </c>
      <c r="B32" s="1" t="str">
        <f t="shared" si="0"/>
        <v>31</v>
      </c>
      <c r="C32" t="s">
        <v>177</v>
      </c>
      <c r="D32" t="s">
        <v>178</v>
      </c>
      <c r="E32" t="s">
        <v>175</v>
      </c>
      <c r="F32">
        <v>78</v>
      </c>
      <c r="G32" t="s">
        <v>134</v>
      </c>
      <c r="H32" t="str">
        <f>IF(G32="","Other",_xlfn.XLOOKUP(G32,Table4[OWASP Top Ten 2010],Table4[OWASP Top Ten 2017]))</f>
        <v>A1 - Injection</v>
      </c>
    </row>
    <row r="33" spans="1:8">
      <c r="A33" t="s">
        <v>179</v>
      </c>
      <c r="B33" s="1" t="str">
        <f t="shared" si="0"/>
        <v>32</v>
      </c>
      <c r="C33" t="s">
        <v>180</v>
      </c>
      <c r="D33" t="s">
        <v>181</v>
      </c>
      <c r="E33" t="s">
        <v>182</v>
      </c>
      <c r="H33" t="str">
        <f>IF(G33="","Other",_xlfn.XLOOKUP(G33,Table4[OWASP Top Ten 2010],Table4[OWASP Top Ten 2017]))</f>
        <v>Other</v>
      </c>
    </row>
    <row r="34" spans="1:8">
      <c r="A34" t="s">
        <v>183</v>
      </c>
      <c r="B34" s="1" t="str">
        <f t="shared" si="0"/>
        <v>33</v>
      </c>
      <c r="C34" t="s">
        <v>184</v>
      </c>
      <c r="D34" t="s">
        <v>185</v>
      </c>
      <c r="E34" t="s">
        <v>186</v>
      </c>
      <c r="F34" t="s">
        <v>187</v>
      </c>
      <c r="G34" t="s">
        <v>63</v>
      </c>
      <c r="H34" t="str">
        <f>IF(G34="","Other",_xlfn.XLOOKUP(G34,Table4[OWASP Top Ten 2010],Table4[OWASP Top Ten 2017]))</f>
        <v>A5 - Broken Access Control</v>
      </c>
    </row>
    <row r="35" spans="1:8">
      <c r="A35" t="s">
        <v>188</v>
      </c>
      <c r="B35" s="1" t="str">
        <f t="shared" si="0"/>
        <v>34</v>
      </c>
      <c r="C35" t="s">
        <v>189</v>
      </c>
      <c r="D35" t="s">
        <v>190</v>
      </c>
      <c r="E35" t="s">
        <v>191</v>
      </c>
      <c r="G35" t="s">
        <v>98</v>
      </c>
      <c r="H35" t="str">
        <f>IF(G35="","Other",_xlfn.XLOOKUP(G35,Table4[OWASP Top Ten 2010],Table4[OWASP Top Ten 2017]))</f>
        <v>A5 - Broken Access Control</v>
      </c>
    </row>
    <row r="36" spans="1:8">
      <c r="A36" t="s">
        <v>192</v>
      </c>
      <c r="B36" s="1" t="str">
        <f t="shared" si="0"/>
        <v>35</v>
      </c>
      <c r="C36" t="s">
        <v>193</v>
      </c>
      <c r="D36" t="s">
        <v>194</v>
      </c>
      <c r="E36" t="s">
        <v>195</v>
      </c>
      <c r="H36" t="str">
        <f>IF(G36="","Other",_xlfn.XLOOKUP(G36,Table4[OWASP Top Ten 2010],Table4[OWASP Top Ten 2017]))</f>
        <v>Other</v>
      </c>
    </row>
    <row r="37" spans="1:8">
      <c r="A37" t="s">
        <v>196</v>
      </c>
      <c r="B37" s="1" t="str">
        <f t="shared" si="0"/>
        <v>36</v>
      </c>
      <c r="C37" t="s">
        <v>197</v>
      </c>
      <c r="D37" t="s">
        <v>198</v>
      </c>
      <c r="E37" t="s">
        <v>199</v>
      </c>
      <c r="G37" t="s">
        <v>134</v>
      </c>
      <c r="H37" t="str">
        <f>IF(G37="","Other",_xlfn.XLOOKUP(G37,Table4[OWASP Top Ten 2010],Table4[OWASP Top Ten 2017]))</f>
        <v>A1 - Injection</v>
      </c>
    </row>
    <row r="38" spans="1:8">
      <c r="A38" t="s">
        <v>200</v>
      </c>
      <c r="B38" s="1" t="str">
        <f t="shared" si="0"/>
        <v>37</v>
      </c>
      <c r="C38" t="s">
        <v>201</v>
      </c>
      <c r="D38" t="s">
        <v>202</v>
      </c>
      <c r="E38" t="s">
        <v>203</v>
      </c>
      <c r="F38">
        <v>732</v>
      </c>
      <c r="G38" t="s">
        <v>59</v>
      </c>
      <c r="H38" t="str">
        <f>IF(G38="","Other",_xlfn.XLOOKUP(G38,Table4[OWASP Top Ten 2010],Table4[OWASP Top Ten 2017]))</f>
        <v>A2 - Broken Authentication</v>
      </c>
    </row>
    <row r="39" spans="1:8">
      <c r="A39" t="s">
        <v>204</v>
      </c>
      <c r="B39" s="1" t="str">
        <f t="shared" si="0"/>
        <v>38</v>
      </c>
      <c r="C39" t="s">
        <v>205</v>
      </c>
      <c r="D39" t="s">
        <v>206</v>
      </c>
      <c r="G39" t="s">
        <v>207</v>
      </c>
      <c r="H39" t="str">
        <f>IF(G39="","Other",_xlfn.XLOOKUP(G39,Table4[OWASP Top Ten 2010],Table4[OWASP Top Ten 2017]))</f>
        <v>Other</v>
      </c>
    </row>
    <row r="40" spans="1:8">
      <c r="A40" t="s">
        <v>208</v>
      </c>
      <c r="B40" s="1" t="str">
        <f t="shared" si="0"/>
        <v>39</v>
      </c>
      <c r="C40" t="s">
        <v>209</v>
      </c>
      <c r="D40" t="s">
        <v>210</v>
      </c>
      <c r="E40" t="s">
        <v>211</v>
      </c>
      <c r="G40" t="s">
        <v>134</v>
      </c>
      <c r="H40" t="str">
        <f>IF(G40="","Other",_xlfn.XLOOKUP(G40,Table4[OWASP Top Ten 2010],Table4[OWASP Top Ten 2017]))</f>
        <v>A1 - Injection</v>
      </c>
    </row>
    <row r="41" spans="1:8">
      <c r="A41" t="s">
        <v>212</v>
      </c>
      <c r="B41" s="1" t="str">
        <f t="shared" si="0"/>
        <v>40</v>
      </c>
      <c r="C41" t="s">
        <v>213</v>
      </c>
      <c r="D41" t="s">
        <v>214</v>
      </c>
      <c r="H41" t="str">
        <f>IF(G41="","Other",_xlfn.XLOOKUP(G41,Table4[OWASP Top Ten 2010],Table4[OWASP Top Ten 2017]))</f>
        <v>Other</v>
      </c>
    </row>
    <row r="42" spans="1:8">
      <c r="A42" t="s">
        <v>215</v>
      </c>
      <c r="B42" s="1" t="str">
        <f t="shared" si="0"/>
        <v>41</v>
      </c>
      <c r="C42" t="s">
        <v>216</v>
      </c>
      <c r="D42" t="s">
        <v>217</v>
      </c>
      <c r="E42" t="s">
        <v>218</v>
      </c>
      <c r="H42" t="str">
        <f>IF(G42="","Other",_xlfn.XLOOKUP(G42,Table4[OWASP Top Ten 2010],Table4[OWASP Top Ten 2017]))</f>
        <v>Other</v>
      </c>
    </row>
    <row r="43" spans="1:8">
      <c r="A43" t="s">
        <v>219</v>
      </c>
      <c r="B43" s="1" t="str">
        <f t="shared" si="0"/>
        <v>42</v>
      </c>
      <c r="C43" t="s">
        <v>220</v>
      </c>
      <c r="D43" t="s">
        <v>221</v>
      </c>
      <c r="E43" t="s">
        <v>222</v>
      </c>
      <c r="H43" t="str">
        <f>IF(G43="","Other",_xlfn.XLOOKUP(G43,Table4[OWASP Top Ten 2010],Table4[OWASP Top Ten 2017]))</f>
        <v>Other</v>
      </c>
    </row>
    <row r="44" spans="1:8">
      <c r="A44" t="s">
        <v>223</v>
      </c>
      <c r="B44" s="1" t="str">
        <f t="shared" si="0"/>
        <v>43</v>
      </c>
      <c r="C44" t="s">
        <v>224</v>
      </c>
      <c r="D44" t="s">
        <v>225</v>
      </c>
      <c r="E44" t="s">
        <v>226</v>
      </c>
      <c r="H44" t="str">
        <f>IF(G44="","Other",_xlfn.XLOOKUP(G44,Table4[OWASP Top Ten 2010],Table4[OWASP Top Ten 2017]))</f>
        <v>Other</v>
      </c>
    </row>
    <row r="45" spans="1:8">
      <c r="A45" t="s">
        <v>227</v>
      </c>
      <c r="B45" s="1" t="str">
        <f t="shared" si="0"/>
        <v>44</v>
      </c>
      <c r="C45" t="s">
        <v>228</v>
      </c>
      <c r="D45" t="s">
        <v>229</v>
      </c>
      <c r="E45" t="s">
        <v>230</v>
      </c>
      <c r="H45" t="str">
        <f>IF(G45="","Other",_xlfn.XLOOKUP(G45,Table4[OWASP Top Ten 2010],Table4[OWASP Top Ten 2017]))</f>
        <v>Other</v>
      </c>
    </row>
    <row r="46" spans="1:8">
      <c r="A46" t="s">
        <v>231</v>
      </c>
      <c r="B46" s="1" t="str">
        <f t="shared" si="0"/>
        <v>45</v>
      </c>
      <c r="C46" t="s">
        <v>232</v>
      </c>
      <c r="D46" t="s">
        <v>233</v>
      </c>
      <c r="E46" t="s">
        <v>234</v>
      </c>
      <c r="H46" t="str">
        <f>IF(G46="","Other",_xlfn.XLOOKUP(G46,Table4[OWASP Top Ten 2010],Table4[OWASP Top Ten 2017]))</f>
        <v>Other</v>
      </c>
    </row>
    <row r="47" spans="1:8">
      <c r="A47" t="s">
        <v>235</v>
      </c>
      <c r="B47" s="1" t="str">
        <f t="shared" si="0"/>
        <v>46</v>
      </c>
      <c r="C47" t="s">
        <v>236</v>
      </c>
      <c r="D47" t="s">
        <v>237</v>
      </c>
      <c r="E47" t="s">
        <v>238</v>
      </c>
      <c r="G47" t="s">
        <v>134</v>
      </c>
      <c r="H47" t="str">
        <f>IF(G47="","Other",_xlfn.XLOOKUP(G47,Table4[OWASP Top Ten 2010],Table4[OWASP Top Ten 2017]))</f>
        <v>A1 - Injection</v>
      </c>
    </row>
    <row r="48" spans="1:8">
      <c r="A48" t="s">
        <v>239</v>
      </c>
      <c r="B48" s="1" t="str">
        <f t="shared" si="0"/>
        <v>47</v>
      </c>
      <c r="C48" t="s">
        <v>240</v>
      </c>
      <c r="D48" t="s">
        <v>241</v>
      </c>
      <c r="E48" t="s">
        <v>242</v>
      </c>
      <c r="F48">
        <v>732</v>
      </c>
      <c r="G48" t="s">
        <v>59</v>
      </c>
      <c r="H48" t="str">
        <f>IF(G48="","Other",_xlfn.XLOOKUP(G48,Table4[OWASP Top Ten 2010],Table4[OWASP Top Ten 2017]))</f>
        <v>A2 - Broken Authentication</v>
      </c>
    </row>
    <row r="49" spans="1:9">
      <c r="A49" t="s">
        <v>243</v>
      </c>
      <c r="B49" s="1" t="str">
        <f t="shared" si="0"/>
        <v>48</v>
      </c>
      <c r="C49" t="s">
        <v>244</v>
      </c>
      <c r="D49" t="s">
        <v>245</v>
      </c>
      <c r="H49" t="str">
        <f>IF(G49="","Other",_xlfn.XLOOKUP(G49,Table4[OWASP Top Ten 2010],Table4[OWASP Top Ten 2017]))</f>
        <v>Other</v>
      </c>
    </row>
    <row r="50" spans="1:9">
      <c r="A50" t="s">
        <v>246</v>
      </c>
      <c r="B50" s="1" t="str">
        <f t="shared" si="0"/>
        <v>49</v>
      </c>
      <c r="C50" t="s">
        <v>247</v>
      </c>
      <c r="D50" t="s">
        <v>248</v>
      </c>
      <c r="E50" t="s">
        <v>249</v>
      </c>
      <c r="H50" t="str">
        <f>IF(G50="","Other",_xlfn.XLOOKUP(G50,Table4[OWASP Top Ten 2010],Table4[OWASP Top Ten 2017]))</f>
        <v>Other</v>
      </c>
    </row>
    <row r="51" spans="1:9">
      <c r="C51" t="s">
        <v>1150</v>
      </c>
      <c r="D51">
        <v>538</v>
      </c>
      <c r="G51" t="s">
        <v>114</v>
      </c>
      <c r="H51" t="str">
        <f>IF(G51="","Other",_xlfn.XLOOKUP(G51,Table4[OWASP Top Ten 2010],Table4[OWASP Top Ten 2017]))</f>
        <v>A6 - Security Misconfiguration</v>
      </c>
      <c r="I51" t="s">
        <v>0</v>
      </c>
    </row>
    <row r="52" spans="1:9">
      <c r="C52" t="s">
        <v>1152</v>
      </c>
      <c r="D52">
        <v>693</v>
      </c>
      <c r="E52">
        <v>107</v>
      </c>
      <c r="G52" t="s">
        <v>114</v>
      </c>
      <c r="H52" t="s">
        <v>114</v>
      </c>
      <c r="I52" t="s">
        <v>0</v>
      </c>
    </row>
    <row r="53" spans="1:9">
      <c r="C53" t="s">
        <v>1153</v>
      </c>
      <c r="G53" t="s">
        <v>114</v>
      </c>
      <c r="H53" t="s">
        <v>114</v>
      </c>
      <c r="I53" t="s">
        <v>0</v>
      </c>
    </row>
    <row r="54" spans="1:9">
      <c r="B54" s="1">
        <v>14</v>
      </c>
      <c r="C54" t="s">
        <v>1163</v>
      </c>
      <c r="D54">
        <v>16</v>
      </c>
      <c r="G54" t="s">
        <v>114</v>
      </c>
      <c r="H54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2974-8015-404B-ABCD-3D7043B81633}">
  <dimension ref="A1:D15"/>
  <sheetViews>
    <sheetView zoomScale="130" zoomScaleNormal="130" workbookViewId="0">
      <selection activeCell="C18" sqref="C18"/>
    </sheetView>
  </sheetViews>
  <sheetFormatPr defaultRowHeight="15" customHeight="1"/>
  <cols>
    <col min="1" max="3" width="49.140625" bestFit="1" customWidth="1"/>
    <col min="4" max="4" width="47.28515625" bestFit="1" customWidth="1"/>
  </cols>
  <sheetData>
    <row r="1" spans="1:4" ht="15" customHeight="1">
      <c r="A1" t="s">
        <v>54</v>
      </c>
      <c r="B1" t="s">
        <v>250</v>
      </c>
      <c r="C1" t="s">
        <v>251</v>
      </c>
      <c r="D1" t="s">
        <v>55</v>
      </c>
    </row>
    <row r="2" spans="1:4" ht="15" customHeight="1">
      <c r="A2" t="s">
        <v>134</v>
      </c>
      <c r="B2" t="s">
        <v>252</v>
      </c>
      <c r="C2" t="s">
        <v>134</v>
      </c>
      <c r="D2" t="s">
        <v>134</v>
      </c>
    </row>
    <row r="3" spans="1:4" ht="15" customHeight="1">
      <c r="D3" t="s">
        <v>253</v>
      </c>
    </row>
    <row r="4" spans="1:4" ht="15" customHeight="1">
      <c r="A4" t="s">
        <v>59</v>
      </c>
      <c r="B4" t="s">
        <v>254</v>
      </c>
      <c r="C4" t="s">
        <v>255</v>
      </c>
      <c r="D4" t="s">
        <v>256</v>
      </c>
    </row>
    <row r="5" spans="1:4" ht="15" customHeight="1">
      <c r="A5" t="s">
        <v>257</v>
      </c>
      <c r="C5" t="s">
        <v>258</v>
      </c>
      <c r="D5" t="s">
        <v>259</v>
      </c>
    </row>
    <row r="6" spans="1:4" ht="15" customHeight="1">
      <c r="A6" t="s">
        <v>71</v>
      </c>
      <c r="B6" t="s">
        <v>260</v>
      </c>
      <c r="C6" t="s">
        <v>258</v>
      </c>
      <c r="D6" t="s">
        <v>259</v>
      </c>
    </row>
    <row r="7" spans="1:4" ht="15" customHeight="1">
      <c r="D7" t="s">
        <v>261</v>
      </c>
    </row>
    <row r="8" spans="1:4" ht="15" customHeight="1">
      <c r="A8" t="s">
        <v>63</v>
      </c>
      <c r="B8" t="s">
        <v>262</v>
      </c>
      <c r="C8" t="s">
        <v>63</v>
      </c>
      <c r="D8" t="s">
        <v>263</v>
      </c>
    </row>
    <row r="9" spans="1:4" ht="15" customHeight="1">
      <c r="A9" t="s">
        <v>98</v>
      </c>
      <c r="B9" t="s">
        <v>264</v>
      </c>
      <c r="C9" t="s">
        <v>265</v>
      </c>
      <c r="D9" t="s">
        <v>263</v>
      </c>
    </row>
    <row r="10" spans="1:4" ht="15" customHeight="1">
      <c r="A10" t="s">
        <v>114</v>
      </c>
      <c r="C10" t="s">
        <v>266</v>
      </c>
      <c r="D10" t="s">
        <v>114</v>
      </c>
    </row>
    <row r="11" spans="1:4" ht="15" customHeight="1">
      <c r="A11" t="s">
        <v>88</v>
      </c>
      <c r="B11" t="s">
        <v>267</v>
      </c>
      <c r="C11" t="s">
        <v>268</v>
      </c>
      <c r="D11" t="s">
        <v>269</v>
      </c>
    </row>
    <row r="12" spans="1:4" ht="15" customHeight="1">
      <c r="D12" t="s">
        <v>270</v>
      </c>
    </row>
    <row r="13" spans="1:4" ht="15" customHeight="1">
      <c r="C13" t="s">
        <v>271</v>
      </c>
      <c r="D13" t="s">
        <v>271</v>
      </c>
    </row>
    <row r="14" spans="1:4" ht="15" customHeight="1">
      <c r="A14" t="s">
        <v>207</v>
      </c>
      <c r="C14" t="s">
        <v>207</v>
      </c>
      <c r="D14" t="s">
        <v>14</v>
      </c>
    </row>
    <row r="15" spans="1:4" ht="15" customHeight="1">
      <c r="A15" t="s">
        <v>93</v>
      </c>
      <c r="B15" t="s">
        <v>272</v>
      </c>
      <c r="C15" t="s">
        <v>273</v>
      </c>
      <c r="D15" t="s">
        <v>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0962-4321-4565-B320-E6FD38497CB1}">
  <dimension ref="A1:C11"/>
  <sheetViews>
    <sheetView workbookViewId="0">
      <selection activeCell="D37" sqref="D37"/>
    </sheetView>
  </sheetViews>
  <sheetFormatPr defaultRowHeight="15"/>
  <cols>
    <col min="1" max="1" width="52.5703125" bestFit="1" customWidth="1"/>
    <col min="2" max="2" width="4.28515625" bestFit="1" customWidth="1"/>
    <col min="3" max="3" width="43.28515625" bestFit="1" customWidth="1"/>
  </cols>
  <sheetData>
    <row r="1" spans="1:3">
      <c r="A1" t="s">
        <v>274</v>
      </c>
      <c r="B1" t="s">
        <v>275</v>
      </c>
      <c r="C1" t="s">
        <v>276</v>
      </c>
    </row>
    <row r="2" spans="1:3">
      <c r="A2" t="s">
        <v>277</v>
      </c>
      <c r="B2" t="str">
        <f>LEFT(A2,2)</f>
        <v>A1</v>
      </c>
      <c r="C2" t="s">
        <v>4</v>
      </c>
    </row>
    <row r="3" spans="1:3">
      <c r="A3" t="s">
        <v>278</v>
      </c>
      <c r="B3" t="str">
        <f t="shared" ref="B3:B10" si="0">LEFT(A3,2)</f>
        <v>A2</v>
      </c>
      <c r="C3" t="s">
        <v>5</v>
      </c>
    </row>
    <row r="4" spans="1:3">
      <c r="A4" t="s">
        <v>279</v>
      </c>
      <c r="B4" t="str">
        <f t="shared" si="0"/>
        <v>A3</v>
      </c>
      <c r="C4" t="s">
        <v>6</v>
      </c>
    </row>
    <row r="5" spans="1:3">
      <c r="A5" t="s">
        <v>280</v>
      </c>
      <c r="B5" t="str">
        <f t="shared" si="0"/>
        <v>A4</v>
      </c>
      <c r="C5" t="s">
        <v>7</v>
      </c>
    </row>
    <row r="6" spans="1:3">
      <c r="A6" t="s">
        <v>281</v>
      </c>
      <c r="B6" t="str">
        <f t="shared" si="0"/>
        <v>A5</v>
      </c>
      <c r="C6" t="s">
        <v>8</v>
      </c>
    </row>
    <row r="7" spans="1:3">
      <c r="A7" t="s">
        <v>282</v>
      </c>
      <c r="B7" t="str">
        <f t="shared" si="0"/>
        <v>A6</v>
      </c>
      <c r="C7" t="s">
        <v>9</v>
      </c>
    </row>
    <row r="8" spans="1:3">
      <c r="A8" t="s">
        <v>283</v>
      </c>
      <c r="B8" t="str">
        <f t="shared" si="0"/>
        <v>A7</v>
      </c>
      <c r="C8" t="s">
        <v>10</v>
      </c>
    </row>
    <row r="9" spans="1:3">
      <c r="A9" t="s">
        <v>284</v>
      </c>
      <c r="B9" t="str">
        <f t="shared" si="0"/>
        <v>A8</v>
      </c>
      <c r="C9" t="s">
        <v>11</v>
      </c>
    </row>
    <row r="10" spans="1:3">
      <c r="A10" t="s">
        <v>285</v>
      </c>
      <c r="B10" t="str">
        <f t="shared" si="0"/>
        <v>A9</v>
      </c>
      <c r="C10" t="s">
        <v>12</v>
      </c>
    </row>
    <row r="11" spans="1:3">
      <c r="A11" t="s">
        <v>286</v>
      </c>
      <c r="B11" t="str">
        <f>LEFT(A11,3)</f>
        <v>A10</v>
      </c>
      <c r="C1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A86-C34F-4169-A061-EAB894FA236F}">
  <dimension ref="A1:G679"/>
  <sheetViews>
    <sheetView zoomScale="85" zoomScaleNormal="85" workbookViewId="0">
      <selection activeCell="C9" sqref="C9"/>
    </sheetView>
  </sheetViews>
  <sheetFormatPr defaultRowHeight="15"/>
  <cols>
    <col min="1" max="1" width="88.7109375" bestFit="1" customWidth="1"/>
    <col min="2" max="2" width="112.42578125" bestFit="1" customWidth="1"/>
    <col min="3" max="3" width="9" bestFit="1" customWidth="1"/>
    <col min="4" max="4" width="10.7109375" bestFit="1" customWidth="1"/>
    <col min="6" max="6" width="18.85546875" bestFit="1" customWidth="1"/>
    <col min="7" max="8" width="55.140625" bestFit="1" customWidth="1"/>
  </cols>
  <sheetData>
    <row r="1" spans="1:7" ht="18.75" thickBot="1">
      <c r="A1" s="3" t="s">
        <v>287</v>
      </c>
      <c r="B1" s="3" t="s">
        <v>288</v>
      </c>
      <c r="C1" s="3" t="s">
        <v>289</v>
      </c>
      <c r="D1" s="3" t="s">
        <v>290</v>
      </c>
      <c r="E1" s="3" t="s">
        <v>291</v>
      </c>
      <c r="F1" s="3" t="s">
        <v>24</v>
      </c>
      <c r="G1" s="3" t="s">
        <v>292</v>
      </c>
    </row>
    <row r="2" spans="1:7" ht="19.5" thickTop="1" thickBot="1">
      <c r="A2" s="4" t="s">
        <v>293</v>
      </c>
      <c r="B2" s="4" t="s">
        <v>294</v>
      </c>
      <c r="C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2" s="5" t="s">
        <v>295</v>
      </c>
      <c r="G2" s="5" t="str">
        <f>IF(Table1[[#This Row],[OWASP 2017]]="NA","NA",_xlfn.XLOOKUP(Table1[[#This Row],[OWASP 2017]],OWASP2017_Table!$B$2:$B$11,OWASP2017_Table!$C$2:$C$11))</f>
        <v>Using Components with Known Vulnerabilities</v>
      </c>
    </row>
    <row r="3" spans="1:7" ht="18.75" thickBot="1">
      <c r="A3" s="4" t="s">
        <v>296</v>
      </c>
      <c r="B3" s="4" t="s">
        <v>297</v>
      </c>
      <c r="C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" s="5" t="s">
        <v>295</v>
      </c>
      <c r="G3" s="5" t="str">
        <f>IF(Table1[[#This Row],[OWASP 2017]]="NA","NA",_xlfn.XLOOKUP(Table1[[#This Row],[OWASP 2017]],OWASP2017_Table!$B$2:$B$11,OWASP2017_Table!$C$2:$C$11))</f>
        <v>Injection</v>
      </c>
    </row>
    <row r="4" spans="1:7" ht="18.75" thickBot="1">
      <c r="A4" s="4" t="s">
        <v>298</v>
      </c>
      <c r="B4" s="4" t="s">
        <v>299</v>
      </c>
      <c r="C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" s="5" t="s">
        <v>295</v>
      </c>
      <c r="G4" s="5" t="str">
        <f>IF(Table1[[#This Row],[OWASP 2017]]="NA","NA",_xlfn.XLOOKUP(Table1[[#This Row],[OWASP 2017]],OWASP2017_Table!$B$2:$B$11,OWASP2017_Table!$C$2:$C$11))</f>
        <v>Injection</v>
      </c>
    </row>
    <row r="5" spans="1:7" ht="18.75" thickBot="1">
      <c r="A5" s="4" t="s">
        <v>300</v>
      </c>
      <c r="B5" s="4" t="s">
        <v>299</v>
      </c>
      <c r="C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" s="5" t="s">
        <v>295</v>
      </c>
      <c r="G5" s="5" t="str">
        <f>IF(Table1[[#This Row],[OWASP 2017]]="NA","NA",_xlfn.XLOOKUP(Table1[[#This Row],[OWASP 2017]],OWASP2017_Table!$B$2:$B$11,OWASP2017_Table!$C$2:$C$11))</f>
        <v>Injection</v>
      </c>
    </row>
    <row r="6" spans="1:7" ht="18.75" thickBot="1">
      <c r="A6" s="4" t="s">
        <v>301</v>
      </c>
      <c r="B6" s="4" t="s">
        <v>302</v>
      </c>
      <c r="C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" s="5" t="s">
        <v>295</v>
      </c>
      <c r="G6" s="5" t="str">
        <f>IF(Table1[[#This Row],[OWASP 2017]]="NA","NA",_xlfn.XLOOKUP(Table1[[#This Row],[OWASP 2017]],OWASP2017_Table!$B$2:$B$11,OWASP2017_Table!$C$2:$C$11))</f>
        <v>Injection</v>
      </c>
    </row>
    <row r="7" spans="1:7" ht="18.75" thickBot="1">
      <c r="A7" s="4" t="s">
        <v>303</v>
      </c>
      <c r="B7" s="4" t="s">
        <v>302</v>
      </c>
      <c r="C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" s="5" t="s">
        <v>295</v>
      </c>
      <c r="G7" s="5" t="str">
        <f>IF(Table1[[#This Row],[OWASP 2017]]="NA","NA",_xlfn.XLOOKUP(Table1[[#This Row],[OWASP 2017]],OWASP2017_Table!$B$2:$B$11,OWASP2017_Table!$C$2:$C$11))</f>
        <v>Injection</v>
      </c>
    </row>
    <row r="8" spans="1:7" ht="18.75" thickBot="1">
      <c r="A8" s="4" t="s">
        <v>304</v>
      </c>
      <c r="B8" s="4" t="s">
        <v>302</v>
      </c>
      <c r="C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" s="5" t="s">
        <v>295</v>
      </c>
      <c r="G8" s="5" t="str">
        <f>IF(Table1[[#This Row],[OWASP 2017]]="NA","NA",_xlfn.XLOOKUP(Table1[[#This Row],[OWASP 2017]],OWASP2017_Table!$B$2:$B$11,OWASP2017_Table!$C$2:$C$11))</f>
        <v>Injection</v>
      </c>
    </row>
    <row r="9" spans="1:7" ht="18.75" thickBot="1">
      <c r="A9" s="4" t="s">
        <v>305</v>
      </c>
      <c r="B9" s="4" t="s">
        <v>302</v>
      </c>
      <c r="C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9" s="5" t="s">
        <v>295</v>
      </c>
      <c r="G9" s="5" t="str">
        <f>IF(Table1[[#This Row],[OWASP 2017]]="NA","NA",_xlfn.XLOOKUP(Table1[[#This Row],[OWASP 2017]],OWASP2017_Table!$B$2:$B$11,OWASP2017_Table!$C$2:$C$11))</f>
        <v>Injection</v>
      </c>
    </row>
    <row r="10" spans="1:7" ht="18.75" thickBot="1">
      <c r="A10" s="4" t="s">
        <v>306</v>
      </c>
      <c r="B10" s="4" t="s">
        <v>302</v>
      </c>
      <c r="C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0" s="5" t="s">
        <v>295</v>
      </c>
      <c r="G10" s="5" t="str">
        <f>IF(Table1[[#This Row],[OWASP 2017]]="NA","NA",_xlfn.XLOOKUP(Table1[[#This Row],[OWASP 2017]],OWASP2017_Table!$B$2:$B$11,OWASP2017_Table!$C$2:$C$11))</f>
        <v>Injection</v>
      </c>
    </row>
    <row r="11" spans="1:7" ht="18.75" thickBot="1">
      <c r="A11" s="4" t="s">
        <v>307</v>
      </c>
      <c r="B11" s="4" t="s">
        <v>302</v>
      </c>
      <c r="C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1" s="5" t="s">
        <v>295</v>
      </c>
      <c r="G11" s="5" t="str">
        <f>IF(Table1[[#This Row],[OWASP 2017]]="NA","NA",_xlfn.XLOOKUP(Table1[[#This Row],[OWASP 2017]],OWASP2017_Table!$B$2:$B$11,OWASP2017_Table!$C$2:$C$11))</f>
        <v>Injection</v>
      </c>
    </row>
    <row r="12" spans="1:7" ht="18.75" thickBot="1">
      <c r="A12" s="4" t="s">
        <v>308</v>
      </c>
      <c r="B12" s="4" t="s">
        <v>302</v>
      </c>
      <c r="C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2" s="5" t="s">
        <v>295</v>
      </c>
      <c r="G12" s="5" t="str">
        <f>IF(Table1[[#This Row],[OWASP 2017]]="NA","NA",_xlfn.XLOOKUP(Table1[[#This Row],[OWASP 2017]],OWASP2017_Table!$B$2:$B$11,OWASP2017_Table!$C$2:$C$11))</f>
        <v>Injection</v>
      </c>
    </row>
    <row r="13" spans="1:7" ht="18.75" thickBot="1">
      <c r="A13" s="4" t="s">
        <v>309</v>
      </c>
      <c r="B13" s="4" t="s">
        <v>302</v>
      </c>
      <c r="C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" s="5" t="s">
        <v>295</v>
      </c>
      <c r="G13" s="5" t="str">
        <f>IF(Table1[[#This Row],[OWASP 2017]]="NA","NA",_xlfn.XLOOKUP(Table1[[#This Row],[OWASP 2017]],OWASP2017_Table!$B$2:$B$11,OWASP2017_Table!$C$2:$C$11))</f>
        <v>Injection</v>
      </c>
    </row>
    <row r="14" spans="1:7" ht="18.75" thickBot="1">
      <c r="A14" s="4" t="s">
        <v>310</v>
      </c>
      <c r="B14" s="4" t="s">
        <v>302</v>
      </c>
      <c r="C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" s="5" t="s">
        <v>295</v>
      </c>
      <c r="G14" s="5" t="str">
        <f>IF(Table1[[#This Row],[OWASP 2017]]="NA","NA",_xlfn.XLOOKUP(Table1[[#This Row],[OWASP 2017]],OWASP2017_Table!$B$2:$B$11,OWASP2017_Table!$C$2:$C$11))</f>
        <v>Injection</v>
      </c>
    </row>
    <row r="15" spans="1:7" ht="18.75" thickBot="1">
      <c r="A15" s="4" t="s">
        <v>311</v>
      </c>
      <c r="B15" s="4" t="s">
        <v>302</v>
      </c>
      <c r="C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5" s="5" t="s">
        <v>295</v>
      </c>
      <c r="G15" s="5" t="str">
        <f>IF(Table1[[#This Row],[OWASP 2017]]="NA","NA",_xlfn.XLOOKUP(Table1[[#This Row],[OWASP 2017]],OWASP2017_Table!$B$2:$B$11,OWASP2017_Table!$C$2:$C$11))</f>
        <v>Injection</v>
      </c>
    </row>
    <row r="16" spans="1:7" ht="18.75" thickBot="1">
      <c r="A16" s="4" t="s">
        <v>312</v>
      </c>
      <c r="B16" s="4" t="s">
        <v>313</v>
      </c>
      <c r="C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6" s="5" t="s">
        <v>295</v>
      </c>
      <c r="G16" s="5" t="str">
        <f>IF(Table1[[#This Row],[OWASP 2017]]="NA","NA",_xlfn.XLOOKUP(Table1[[#This Row],[OWASP 2017]],OWASP2017_Table!$B$2:$B$11,OWASP2017_Table!$C$2:$C$11))</f>
        <v>Injection</v>
      </c>
    </row>
    <row r="17" spans="1:7" ht="18.75" thickBot="1">
      <c r="A17" s="4" t="s">
        <v>314</v>
      </c>
      <c r="B17" s="4" t="s">
        <v>313</v>
      </c>
      <c r="C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7" s="5" t="s">
        <v>295</v>
      </c>
      <c r="G17" s="5" t="str">
        <f>IF(Table1[[#This Row],[OWASP 2017]]="NA","NA",_xlfn.XLOOKUP(Table1[[#This Row],[OWASP 2017]],OWASP2017_Table!$B$2:$B$11,OWASP2017_Table!$C$2:$C$11))</f>
        <v>Injection</v>
      </c>
    </row>
    <row r="18" spans="1:7" ht="18.75" thickBot="1">
      <c r="A18" s="4" t="s">
        <v>315</v>
      </c>
      <c r="B18" s="4" t="s">
        <v>302</v>
      </c>
      <c r="C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8" s="5" t="s">
        <v>295</v>
      </c>
      <c r="G18" s="5" t="str">
        <f>IF(Table1[[#This Row],[OWASP 2017]]="NA","NA",_xlfn.XLOOKUP(Table1[[#This Row],[OWASP 2017]],OWASP2017_Table!$B$2:$B$11,OWASP2017_Table!$C$2:$C$11))</f>
        <v>Injection</v>
      </c>
    </row>
    <row r="19" spans="1:7" ht="18.75" thickBot="1">
      <c r="A19" s="4" t="s">
        <v>316</v>
      </c>
      <c r="B19" s="4" t="s">
        <v>317</v>
      </c>
      <c r="C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" s="5" t="s">
        <v>295</v>
      </c>
      <c r="G19" s="5" t="str">
        <f>IF(Table1[[#This Row],[OWASP 2017]]="NA","NA",_xlfn.XLOOKUP(Table1[[#This Row],[OWASP 2017]],OWASP2017_Table!$B$2:$B$11,OWASP2017_Table!$C$2:$C$11))</f>
        <v>Injection</v>
      </c>
    </row>
    <row r="20" spans="1:7" ht="18.75" thickBot="1">
      <c r="A20" s="4" t="s">
        <v>318</v>
      </c>
      <c r="B20" s="4" t="s">
        <v>319</v>
      </c>
      <c r="C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42</v>
      </c>
      <c r="E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0" s="5" t="s">
        <v>295</v>
      </c>
      <c r="G20" s="5" t="str">
        <f>IF(Table1[[#This Row],[OWASP 2017]]="NA","NA",_xlfn.XLOOKUP(Table1[[#This Row],[OWASP 2017]],OWASP2017_Table!$B$2:$B$11,OWASP2017_Table!$C$2:$C$11))</f>
        <v>Injection</v>
      </c>
    </row>
    <row r="21" spans="1:7" ht="18.75" thickBot="1">
      <c r="A21" s="4" t="s">
        <v>320</v>
      </c>
      <c r="B21" s="4" t="s">
        <v>321</v>
      </c>
      <c r="C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1" s="5" t="s">
        <v>295</v>
      </c>
      <c r="G21" s="5" t="str">
        <f>IF(Table1[[#This Row],[OWASP 2017]]="NA","NA",_xlfn.XLOOKUP(Table1[[#This Row],[OWASP 2017]],OWASP2017_Table!$B$2:$B$11,OWASP2017_Table!$C$2:$C$11))</f>
        <v>Injection</v>
      </c>
    </row>
    <row r="22" spans="1:7" ht="18.75" thickBot="1">
      <c r="A22" s="4" t="s">
        <v>322</v>
      </c>
      <c r="B22" s="4" t="s">
        <v>302</v>
      </c>
      <c r="C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2" s="5" t="s">
        <v>295</v>
      </c>
      <c r="G22" s="5" t="str">
        <f>IF(Table1[[#This Row],[OWASP 2017]]="NA","NA",_xlfn.XLOOKUP(Table1[[#This Row],[OWASP 2017]],OWASP2017_Table!$B$2:$B$11,OWASP2017_Table!$C$2:$C$11))</f>
        <v>Injection</v>
      </c>
    </row>
    <row r="23" spans="1:7" ht="18.75" thickBot="1">
      <c r="A23" s="4" t="s">
        <v>323</v>
      </c>
      <c r="B23" s="4" t="s">
        <v>302</v>
      </c>
      <c r="C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3" s="5" t="s">
        <v>295</v>
      </c>
      <c r="G23" s="5" t="str">
        <f>IF(Table1[[#This Row],[OWASP 2017]]="NA","NA",_xlfn.XLOOKUP(Table1[[#This Row],[OWASP 2017]],OWASP2017_Table!$B$2:$B$11,OWASP2017_Table!$C$2:$C$11))</f>
        <v>Injection</v>
      </c>
    </row>
    <row r="24" spans="1:7" ht="18.75" thickBot="1">
      <c r="A24" s="4" t="s">
        <v>324</v>
      </c>
      <c r="B24" s="4" t="s">
        <v>302</v>
      </c>
      <c r="C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4" s="5" t="s">
        <v>295</v>
      </c>
      <c r="G24" s="5" t="str">
        <f>IF(Table1[[#This Row],[OWASP 2017]]="NA","NA",_xlfn.XLOOKUP(Table1[[#This Row],[OWASP 2017]],OWASP2017_Table!$B$2:$B$11,OWASP2017_Table!$C$2:$C$11))</f>
        <v>Injection</v>
      </c>
    </row>
    <row r="25" spans="1:7" ht="18.75" thickBot="1">
      <c r="A25" s="4" t="s">
        <v>325</v>
      </c>
      <c r="B25" s="4" t="s">
        <v>302</v>
      </c>
      <c r="C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5" s="5" t="s">
        <v>295</v>
      </c>
      <c r="G25" s="5" t="str">
        <f>IF(Table1[[#This Row],[OWASP 2017]]="NA","NA",_xlfn.XLOOKUP(Table1[[#This Row],[OWASP 2017]],OWASP2017_Table!$B$2:$B$11,OWASP2017_Table!$C$2:$C$11))</f>
        <v>Injection</v>
      </c>
    </row>
    <row r="26" spans="1:7" ht="18.75" thickBot="1">
      <c r="A26" s="4" t="s">
        <v>326</v>
      </c>
      <c r="B26" s="4" t="s">
        <v>302</v>
      </c>
      <c r="C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6" s="5" t="s">
        <v>295</v>
      </c>
      <c r="G26" s="5" t="str">
        <f>IF(Table1[[#This Row],[OWASP 2017]]="NA","NA",_xlfn.XLOOKUP(Table1[[#This Row],[OWASP 2017]],OWASP2017_Table!$B$2:$B$11,OWASP2017_Table!$C$2:$C$11))</f>
        <v>Injection</v>
      </c>
    </row>
    <row r="27" spans="1:7" ht="18.75" thickBot="1">
      <c r="A27" s="4" t="s">
        <v>327</v>
      </c>
      <c r="B27" s="4" t="s">
        <v>302</v>
      </c>
      <c r="C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7" s="5" t="s">
        <v>295</v>
      </c>
      <c r="G27" s="5" t="str">
        <f>IF(Table1[[#This Row],[OWASP 2017]]="NA","NA",_xlfn.XLOOKUP(Table1[[#This Row],[OWASP 2017]],OWASP2017_Table!$B$2:$B$11,OWASP2017_Table!$C$2:$C$11))</f>
        <v>Injection</v>
      </c>
    </row>
    <row r="28" spans="1:7" ht="18.75" thickBot="1">
      <c r="A28" s="4" t="s">
        <v>328</v>
      </c>
      <c r="B28" s="4" t="s">
        <v>302</v>
      </c>
      <c r="C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8" s="5" t="s">
        <v>295</v>
      </c>
      <c r="G28" s="5" t="str">
        <f>IF(Table1[[#This Row],[OWASP 2017]]="NA","NA",_xlfn.XLOOKUP(Table1[[#This Row],[OWASP 2017]],OWASP2017_Table!$B$2:$B$11,OWASP2017_Table!$C$2:$C$11))</f>
        <v>Injection</v>
      </c>
    </row>
    <row r="29" spans="1:7" ht="18.75" thickBot="1">
      <c r="A29" s="4" t="s">
        <v>329</v>
      </c>
      <c r="B29" s="4" t="s">
        <v>302</v>
      </c>
      <c r="C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9" s="5" t="s">
        <v>295</v>
      </c>
      <c r="G29" s="5" t="str">
        <f>IF(Table1[[#This Row],[OWASP 2017]]="NA","NA",_xlfn.XLOOKUP(Table1[[#This Row],[OWASP 2017]],OWASP2017_Table!$B$2:$B$11,OWASP2017_Table!$C$2:$C$11))</f>
        <v>Injection</v>
      </c>
    </row>
    <row r="30" spans="1:7" ht="18.75" thickBot="1">
      <c r="A30" s="4" t="s">
        <v>330</v>
      </c>
      <c r="B30" s="4" t="s">
        <v>302</v>
      </c>
      <c r="C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0" s="5" t="s">
        <v>295</v>
      </c>
      <c r="G30" s="5" t="str">
        <f>IF(Table1[[#This Row],[OWASP 2017]]="NA","NA",_xlfn.XLOOKUP(Table1[[#This Row],[OWASP 2017]],OWASP2017_Table!$B$2:$B$11,OWASP2017_Table!$C$2:$C$11))</f>
        <v>Injection</v>
      </c>
    </row>
    <row r="31" spans="1:7" ht="18.75" thickBot="1">
      <c r="A31" s="4" t="s">
        <v>331</v>
      </c>
      <c r="B31" s="4" t="s">
        <v>302</v>
      </c>
      <c r="C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1" s="5" t="s">
        <v>295</v>
      </c>
      <c r="G31" s="5" t="str">
        <f>IF(Table1[[#This Row],[OWASP 2017]]="NA","NA",_xlfn.XLOOKUP(Table1[[#This Row],[OWASP 2017]],OWASP2017_Table!$B$2:$B$11,OWASP2017_Table!$C$2:$C$11))</f>
        <v>Injection</v>
      </c>
    </row>
    <row r="32" spans="1:7" ht="18.75" thickBot="1">
      <c r="A32" s="4" t="s">
        <v>332</v>
      </c>
      <c r="B32" s="4" t="s">
        <v>302</v>
      </c>
      <c r="C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2" s="5" t="s">
        <v>295</v>
      </c>
      <c r="G32" s="5" t="str">
        <f>IF(Table1[[#This Row],[OWASP 2017]]="NA","NA",_xlfn.XLOOKUP(Table1[[#This Row],[OWASP 2017]],OWASP2017_Table!$B$2:$B$11,OWASP2017_Table!$C$2:$C$11))</f>
        <v>Injection</v>
      </c>
    </row>
    <row r="33" spans="1:7" ht="18.75" thickBot="1">
      <c r="A33" s="4" t="s">
        <v>333</v>
      </c>
      <c r="B33" s="4" t="s">
        <v>302</v>
      </c>
      <c r="C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3" s="5" t="s">
        <v>295</v>
      </c>
      <c r="G33" s="5" t="str">
        <f>IF(Table1[[#This Row],[OWASP 2017]]="NA","NA",_xlfn.XLOOKUP(Table1[[#This Row],[OWASP 2017]],OWASP2017_Table!$B$2:$B$11,OWASP2017_Table!$C$2:$C$11))</f>
        <v>Injection</v>
      </c>
    </row>
    <row r="34" spans="1:7" ht="18.75" thickBot="1">
      <c r="A34" s="4" t="s">
        <v>334</v>
      </c>
      <c r="B34" s="4" t="s">
        <v>302</v>
      </c>
      <c r="C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4" s="5" t="s">
        <v>295</v>
      </c>
      <c r="G34" s="5" t="str">
        <f>IF(Table1[[#This Row],[OWASP 2017]]="NA","NA",_xlfn.XLOOKUP(Table1[[#This Row],[OWASP 2017]],OWASP2017_Table!$B$2:$B$11,OWASP2017_Table!$C$2:$C$11))</f>
        <v>Injection</v>
      </c>
    </row>
    <row r="35" spans="1:7" ht="18.75" thickBot="1">
      <c r="A35" s="4" t="s">
        <v>335</v>
      </c>
      <c r="B35" s="4" t="s">
        <v>302</v>
      </c>
      <c r="C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5" s="5" t="s">
        <v>295</v>
      </c>
      <c r="G35" s="5" t="str">
        <f>IF(Table1[[#This Row],[OWASP 2017]]="NA","NA",_xlfn.XLOOKUP(Table1[[#This Row],[OWASP 2017]],OWASP2017_Table!$B$2:$B$11,OWASP2017_Table!$C$2:$C$11))</f>
        <v>Injection</v>
      </c>
    </row>
    <row r="36" spans="1:7" ht="18.75" thickBot="1">
      <c r="A36" s="4" t="s">
        <v>336</v>
      </c>
      <c r="B36" s="4" t="s">
        <v>302</v>
      </c>
      <c r="C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6" s="5" t="s">
        <v>295</v>
      </c>
      <c r="G36" s="5" t="str">
        <f>IF(Table1[[#This Row],[OWASP 2017]]="NA","NA",_xlfn.XLOOKUP(Table1[[#This Row],[OWASP 2017]],OWASP2017_Table!$B$2:$B$11,OWASP2017_Table!$C$2:$C$11))</f>
        <v>Injection</v>
      </c>
    </row>
    <row r="37" spans="1:7" ht="18.75" thickBot="1">
      <c r="A37" s="4" t="s">
        <v>337</v>
      </c>
      <c r="B37" s="4" t="s">
        <v>302</v>
      </c>
      <c r="C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7" s="5" t="s">
        <v>295</v>
      </c>
      <c r="G37" s="5" t="str">
        <f>IF(Table1[[#This Row],[OWASP 2017]]="NA","NA",_xlfn.XLOOKUP(Table1[[#This Row],[OWASP 2017]],OWASP2017_Table!$B$2:$B$11,OWASP2017_Table!$C$2:$C$11))</f>
        <v>Injection</v>
      </c>
    </row>
    <row r="38" spans="1:7" ht="18.75" thickBot="1">
      <c r="A38" s="4" t="s">
        <v>338</v>
      </c>
      <c r="B38" s="4" t="s">
        <v>302</v>
      </c>
      <c r="C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8" s="5" t="s">
        <v>295</v>
      </c>
      <c r="G38" s="5" t="str">
        <f>IF(Table1[[#This Row],[OWASP 2017]]="NA","NA",_xlfn.XLOOKUP(Table1[[#This Row],[OWASP 2017]],OWASP2017_Table!$B$2:$B$11,OWASP2017_Table!$C$2:$C$11))</f>
        <v>Injection</v>
      </c>
    </row>
    <row r="39" spans="1:7" ht="18.75" thickBot="1">
      <c r="A39" s="4" t="s">
        <v>339</v>
      </c>
      <c r="B39" s="4" t="s">
        <v>340</v>
      </c>
      <c r="C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17</v>
      </c>
      <c r="E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9" s="5" t="s">
        <v>295</v>
      </c>
      <c r="G39" s="5" t="str">
        <f>IF(Table1[[#This Row],[OWASP 2017]]="NA","NA",_xlfn.XLOOKUP(Table1[[#This Row],[OWASP 2017]],OWASP2017_Table!$B$2:$B$11,OWASP2017_Table!$C$2:$C$11))</f>
        <v>Security Misconfiguration</v>
      </c>
    </row>
    <row r="40" spans="1:7" ht="18.75" thickBot="1">
      <c r="A40" s="4" t="s">
        <v>341</v>
      </c>
      <c r="B40" s="4" t="s">
        <v>297</v>
      </c>
      <c r="C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0" s="5" t="s">
        <v>295</v>
      </c>
      <c r="G40" s="5" t="str">
        <f>IF(Table1[[#This Row],[OWASP 2017]]="NA","NA",_xlfn.XLOOKUP(Table1[[#This Row],[OWASP 2017]],OWASP2017_Table!$B$2:$B$11,OWASP2017_Table!$C$2:$C$11))</f>
        <v>Injection</v>
      </c>
    </row>
    <row r="41" spans="1:7" ht="18.75" thickBot="1">
      <c r="A41" s="4" t="s">
        <v>342</v>
      </c>
      <c r="B41" s="4" t="s">
        <v>343</v>
      </c>
      <c r="C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1" s="5" t="s">
        <v>295</v>
      </c>
      <c r="G41" s="5" t="str">
        <f>IF(Table1[[#This Row],[OWASP 2017]]="NA","NA",_xlfn.XLOOKUP(Table1[[#This Row],[OWASP 2017]],OWASP2017_Table!$B$2:$B$11,OWASP2017_Table!$C$2:$C$11))</f>
        <v>Injection</v>
      </c>
    </row>
    <row r="42" spans="1:7" ht="18.75" thickBot="1">
      <c r="A42" s="4" t="s">
        <v>344</v>
      </c>
      <c r="B42" s="4" t="s">
        <v>345</v>
      </c>
      <c r="C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2" s="5" t="s">
        <v>295</v>
      </c>
      <c r="G42" s="5" t="str">
        <f>IF(Table1[[#This Row],[OWASP 2017]]="NA","NA",_xlfn.XLOOKUP(Table1[[#This Row],[OWASP 2017]],OWASP2017_Table!$B$2:$B$11,OWASP2017_Table!$C$2:$C$11))</f>
        <v>NA</v>
      </c>
    </row>
    <row r="43" spans="1:7" ht="18.75" thickBot="1">
      <c r="A43" s="4" t="s">
        <v>346</v>
      </c>
      <c r="B43" s="4" t="s">
        <v>347</v>
      </c>
      <c r="C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11</v>
      </c>
      <c r="D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" s="5" t="s">
        <v>295</v>
      </c>
      <c r="G43" s="5" t="str">
        <f>IF(Table1[[#This Row],[OWASP 2017]]="NA","NA",_xlfn.XLOOKUP(Table1[[#This Row],[OWASP 2017]],OWASP2017_Table!$B$2:$B$11,OWASP2017_Table!$C$2:$C$11))</f>
        <v>Using Components with Known Vulnerabilities</v>
      </c>
    </row>
    <row r="44" spans="1:7" ht="18.75" thickBot="1">
      <c r="A44" s="4" t="s">
        <v>348</v>
      </c>
      <c r="B44" s="4" t="s">
        <v>343</v>
      </c>
      <c r="C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4" s="5" t="s">
        <v>295</v>
      </c>
      <c r="G44" s="5" t="str">
        <f>IF(Table1[[#This Row],[OWASP 2017]]="NA","NA",_xlfn.XLOOKUP(Table1[[#This Row],[OWASP 2017]],OWASP2017_Table!$B$2:$B$11,OWASP2017_Table!$C$2:$C$11))</f>
        <v>Injection</v>
      </c>
    </row>
    <row r="45" spans="1:7" ht="18.75" thickBot="1">
      <c r="A45" s="4" t="s">
        <v>349</v>
      </c>
      <c r="B45" s="4" t="s">
        <v>350</v>
      </c>
      <c r="C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5" s="5" t="s">
        <v>295</v>
      </c>
      <c r="G45" s="5" t="str">
        <f>IF(Table1[[#This Row],[OWASP 2017]]="NA","NA",_xlfn.XLOOKUP(Table1[[#This Row],[OWASP 2017]],OWASP2017_Table!$B$2:$B$11,OWASP2017_Table!$C$2:$C$11))</f>
        <v>Injection</v>
      </c>
    </row>
    <row r="46" spans="1:7" ht="18.75" thickBot="1">
      <c r="A46" s="4" t="s">
        <v>351</v>
      </c>
      <c r="B46" s="4" t="s">
        <v>302</v>
      </c>
      <c r="C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6" s="5" t="s">
        <v>295</v>
      </c>
      <c r="G46" s="5" t="str">
        <f>IF(Table1[[#This Row],[OWASP 2017]]="NA","NA",_xlfn.XLOOKUP(Table1[[#This Row],[OWASP 2017]],OWASP2017_Table!$B$2:$B$11,OWASP2017_Table!$C$2:$C$11))</f>
        <v>Injection</v>
      </c>
    </row>
    <row r="47" spans="1:7" ht="18.75" thickBot="1">
      <c r="A47" s="4" t="s">
        <v>352</v>
      </c>
      <c r="B47" s="4" t="s">
        <v>302</v>
      </c>
      <c r="C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7" s="5" t="s">
        <v>295</v>
      </c>
      <c r="G47" s="5" t="str">
        <f>IF(Table1[[#This Row],[OWASP 2017]]="NA","NA",_xlfn.XLOOKUP(Table1[[#This Row],[OWASP 2017]],OWASP2017_Table!$B$2:$B$11,OWASP2017_Table!$C$2:$C$11))</f>
        <v>Injection</v>
      </c>
    </row>
    <row r="48" spans="1:7" ht="18.75" thickBot="1">
      <c r="A48" s="4" t="s">
        <v>353</v>
      </c>
      <c r="B48" s="4" t="s">
        <v>302</v>
      </c>
      <c r="C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8" s="5" t="s">
        <v>295</v>
      </c>
      <c r="G48" s="5" t="str">
        <f>IF(Table1[[#This Row],[OWASP 2017]]="NA","NA",_xlfn.XLOOKUP(Table1[[#This Row],[OWASP 2017]],OWASP2017_Table!$B$2:$B$11,OWASP2017_Table!$C$2:$C$11))</f>
        <v>Injection</v>
      </c>
    </row>
    <row r="49" spans="1:7" ht="18.75" thickBot="1">
      <c r="A49" s="4" t="s">
        <v>354</v>
      </c>
      <c r="B49" s="4" t="s">
        <v>302</v>
      </c>
      <c r="C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9" s="5" t="s">
        <v>295</v>
      </c>
      <c r="G49" s="5" t="str">
        <f>IF(Table1[[#This Row],[OWASP 2017]]="NA","NA",_xlfn.XLOOKUP(Table1[[#This Row],[OWASP 2017]],OWASP2017_Table!$B$2:$B$11,OWASP2017_Table!$C$2:$C$11))</f>
        <v>Injection</v>
      </c>
    </row>
    <row r="50" spans="1:7" ht="18.75" thickBot="1">
      <c r="A50" s="4" t="s">
        <v>355</v>
      </c>
      <c r="B50" s="4" t="s">
        <v>302</v>
      </c>
      <c r="C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0" s="5" t="s">
        <v>295</v>
      </c>
      <c r="G50" s="5" t="str">
        <f>IF(Table1[[#This Row],[OWASP 2017]]="NA","NA",_xlfn.XLOOKUP(Table1[[#This Row],[OWASP 2017]],OWASP2017_Table!$B$2:$B$11,OWASP2017_Table!$C$2:$C$11))</f>
        <v>Injection</v>
      </c>
    </row>
    <row r="51" spans="1:7" ht="18.75" thickBot="1">
      <c r="A51" s="4" t="s">
        <v>356</v>
      </c>
      <c r="B51" s="4" t="s">
        <v>313</v>
      </c>
      <c r="C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1" s="5" t="s">
        <v>295</v>
      </c>
      <c r="G51" s="5" t="str">
        <f>IF(Table1[[#This Row],[OWASP 2017]]="NA","NA",_xlfn.XLOOKUP(Table1[[#This Row],[OWASP 2017]],OWASP2017_Table!$B$2:$B$11,OWASP2017_Table!$C$2:$C$11))</f>
        <v>Injection</v>
      </c>
    </row>
    <row r="52" spans="1:7" ht="18.75" thickBot="1">
      <c r="A52" s="4" t="s">
        <v>357</v>
      </c>
      <c r="B52" s="4" t="s">
        <v>313</v>
      </c>
      <c r="C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2" s="5" t="s">
        <v>295</v>
      </c>
      <c r="G52" s="5" t="str">
        <f>IF(Table1[[#This Row],[OWASP 2017]]="NA","NA",_xlfn.XLOOKUP(Table1[[#This Row],[OWASP 2017]],OWASP2017_Table!$B$2:$B$11,OWASP2017_Table!$C$2:$C$11))</f>
        <v>Injection</v>
      </c>
    </row>
    <row r="53" spans="1:7" ht="18.75" thickBot="1">
      <c r="A53" s="4" t="s">
        <v>358</v>
      </c>
      <c r="B53" s="4" t="s">
        <v>302</v>
      </c>
      <c r="C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3" s="5" t="s">
        <v>295</v>
      </c>
      <c r="G53" s="5" t="str">
        <f>IF(Table1[[#This Row],[OWASP 2017]]="NA","NA",_xlfn.XLOOKUP(Table1[[#This Row],[OWASP 2017]],OWASP2017_Table!$B$2:$B$11,OWASP2017_Table!$C$2:$C$11))</f>
        <v>Injection</v>
      </c>
    </row>
    <row r="54" spans="1:7" ht="18.75" thickBot="1">
      <c r="A54" s="4" t="s">
        <v>359</v>
      </c>
      <c r="B54" s="4" t="s">
        <v>302</v>
      </c>
      <c r="C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4" s="5" t="s">
        <v>295</v>
      </c>
      <c r="G54" s="5" t="str">
        <f>IF(Table1[[#This Row],[OWASP 2017]]="NA","NA",_xlfn.XLOOKUP(Table1[[#This Row],[OWASP 2017]],OWASP2017_Table!$B$2:$B$11,OWASP2017_Table!$C$2:$C$11))</f>
        <v>Injection</v>
      </c>
    </row>
    <row r="55" spans="1:7" ht="18.75" thickBot="1">
      <c r="A55" s="4" t="s">
        <v>360</v>
      </c>
      <c r="B55" s="4" t="s">
        <v>302</v>
      </c>
      <c r="C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5" s="5" t="s">
        <v>295</v>
      </c>
      <c r="G55" s="5" t="str">
        <f>IF(Table1[[#This Row],[OWASP 2017]]="NA","NA",_xlfn.XLOOKUP(Table1[[#This Row],[OWASP 2017]],OWASP2017_Table!$B$2:$B$11,OWASP2017_Table!$C$2:$C$11))</f>
        <v>Injection</v>
      </c>
    </row>
    <row r="56" spans="1:7" ht="18.75" thickBot="1">
      <c r="A56" s="4" t="s">
        <v>361</v>
      </c>
      <c r="B56" s="4" t="s">
        <v>302</v>
      </c>
      <c r="C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6" s="5" t="s">
        <v>295</v>
      </c>
      <c r="G56" s="5" t="str">
        <f>IF(Table1[[#This Row],[OWASP 2017]]="NA","NA",_xlfn.XLOOKUP(Table1[[#This Row],[OWASP 2017]],OWASP2017_Table!$B$2:$B$11,OWASP2017_Table!$C$2:$C$11))</f>
        <v>Injection</v>
      </c>
    </row>
    <row r="57" spans="1:7" ht="18.75" thickBot="1">
      <c r="A57" s="4" t="s">
        <v>362</v>
      </c>
      <c r="B57" s="4" t="s">
        <v>302</v>
      </c>
      <c r="C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7" s="5" t="s">
        <v>295</v>
      </c>
      <c r="G57" s="5" t="str">
        <f>IF(Table1[[#This Row],[OWASP 2017]]="NA","NA",_xlfn.XLOOKUP(Table1[[#This Row],[OWASP 2017]],OWASP2017_Table!$B$2:$B$11,OWASP2017_Table!$C$2:$C$11))</f>
        <v>Injection</v>
      </c>
    </row>
    <row r="58" spans="1:7" ht="18.75" thickBot="1">
      <c r="A58" s="4" t="s">
        <v>363</v>
      </c>
      <c r="B58" s="4" t="s">
        <v>302</v>
      </c>
      <c r="C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8" s="5" t="s">
        <v>295</v>
      </c>
      <c r="G58" s="5" t="str">
        <f>IF(Table1[[#This Row],[OWASP 2017]]="NA","NA",_xlfn.XLOOKUP(Table1[[#This Row],[OWASP 2017]],OWASP2017_Table!$B$2:$B$11,OWASP2017_Table!$C$2:$C$11))</f>
        <v>Injection</v>
      </c>
    </row>
    <row r="59" spans="1:7" ht="18.75" thickBot="1">
      <c r="A59" s="4" t="s">
        <v>364</v>
      </c>
      <c r="B59" s="4" t="s">
        <v>302</v>
      </c>
      <c r="C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9" s="5" t="s">
        <v>295</v>
      </c>
      <c r="G59" s="5" t="str">
        <f>IF(Table1[[#This Row],[OWASP 2017]]="NA","NA",_xlfn.XLOOKUP(Table1[[#This Row],[OWASP 2017]],OWASP2017_Table!$B$2:$B$11,OWASP2017_Table!$C$2:$C$11))</f>
        <v>Injection</v>
      </c>
    </row>
    <row r="60" spans="1:7" ht="18.75" thickBot="1">
      <c r="A60" s="4" t="s">
        <v>365</v>
      </c>
      <c r="B60" s="4" t="s">
        <v>302</v>
      </c>
      <c r="C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0" s="5" t="s">
        <v>295</v>
      </c>
      <c r="G60" s="5" t="str">
        <f>IF(Table1[[#This Row],[OWASP 2017]]="NA","NA",_xlfn.XLOOKUP(Table1[[#This Row],[OWASP 2017]],OWASP2017_Table!$B$2:$B$11,OWASP2017_Table!$C$2:$C$11))</f>
        <v>Injection</v>
      </c>
    </row>
    <row r="61" spans="1:7" ht="18.75" thickBot="1">
      <c r="A61" s="4" t="s">
        <v>366</v>
      </c>
      <c r="B61" s="4" t="s">
        <v>302</v>
      </c>
      <c r="C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1" s="5" t="s">
        <v>295</v>
      </c>
      <c r="G61" s="5" t="str">
        <f>IF(Table1[[#This Row],[OWASP 2017]]="NA","NA",_xlfn.XLOOKUP(Table1[[#This Row],[OWASP 2017]],OWASP2017_Table!$B$2:$B$11,OWASP2017_Table!$C$2:$C$11))</f>
        <v>Injection</v>
      </c>
    </row>
    <row r="62" spans="1:7" ht="18.75" thickBot="1">
      <c r="A62" s="4" t="s">
        <v>367</v>
      </c>
      <c r="B62" s="4" t="s">
        <v>302</v>
      </c>
      <c r="C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2" s="5" t="s">
        <v>295</v>
      </c>
      <c r="G62" s="5" t="str">
        <f>IF(Table1[[#This Row],[OWASP 2017]]="NA","NA",_xlfn.XLOOKUP(Table1[[#This Row],[OWASP 2017]],OWASP2017_Table!$B$2:$B$11,OWASP2017_Table!$C$2:$C$11))</f>
        <v>Injection</v>
      </c>
    </row>
    <row r="63" spans="1:7" ht="18.75" thickBot="1">
      <c r="A63" s="4" t="s">
        <v>368</v>
      </c>
      <c r="B63" s="4" t="s">
        <v>302</v>
      </c>
      <c r="C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3" s="5" t="s">
        <v>295</v>
      </c>
      <c r="G63" s="5" t="str">
        <f>IF(Table1[[#This Row],[OWASP 2017]]="NA","NA",_xlfn.XLOOKUP(Table1[[#This Row],[OWASP 2017]],OWASP2017_Table!$B$2:$B$11,OWASP2017_Table!$C$2:$C$11))</f>
        <v>Injection</v>
      </c>
    </row>
    <row r="64" spans="1:7" ht="18.75" thickBot="1">
      <c r="A64" s="4" t="s">
        <v>369</v>
      </c>
      <c r="B64" s="4" t="s">
        <v>302</v>
      </c>
      <c r="C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4" s="5" t="s">
        <v>295</v>
      </c>
      <c r="G64" s="5" t="str">
        <f>IF(Table1[[#This Row],[OWASP 2017]]="NA","NA",_xlfn.XLOOKUP(Table1[[#This Row],[OWASP 2017]],OWASP2017_Table!$B$2:$B$11,OWASP2017_Table!$C$2:$C$11))</f>
        <v>Injection</v>
      </c>
    </row>
    <row r="65" spans="1:7" ht="18.75" thickBot="1">
      <c r="A65" s="4" t="s">
        <v>370</v>
      </c>
      <c r="B65" s="4" t="s">
        <v>302</v>
      </c>
      <c r="C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5" s="5" t="s">
        <v>295</v>
      </c>
      <c r="G65" s="5" t="str">
        <f>IF(Table1[[#This Row],[OWASP 2017]]="NA","NA",_xlfn.XLOOKUP(Table1[[#This Row],[OWASP 2017]],OWASP2017_Table!$B$2:$B$11,OWASP2017_Table!$C$2:$C$11))</f>
        <v>Injection</v>
      </c>
    </row>
    <row r="66" spans="1:7" ht="18.75" thickBot="1">
      <c r="A66" s="4" t="s">
        <v>371</v>
      </c>
      <c r="B66" s="4" t="s">
        <v>302</v>
      </c>
      <c r="C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6" s="5" t="s">
        <v>295</v>
      </c>
      <c r="G66" s="5" t="str">
        <f>IF(Table1[[#This Row],[OWASP 2017]]="NA","NA",_xlfn.XLOOKUP(Table1[[#This Row],[OWASP 2017]],OWASP2017_Table!$B$2:$B$11,OWASP2017_Table!$C$2:$C$11))</f>
        <v>Injection</v>
      </c>
    </row>
    <row r="67" spans="1:7" ht="18.75" thickBot="1">
      <c r="A67" s="4" t="s">
        <v>372</v>
      </c>
      <c r="B67" s="4" t="s">
        <v>297</v>
      </c>
      <c r="C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7" s="5" t="s">
        <v>295</v>
      </c>
      <c r="G67" s="5" t="str">
        <f>IF(Table1[[#This Row],[OWASP 2017]]="NA","NA",_xlfn.XLOOKUP(Table1[[#This Row],[OWASP 2017]],OWASP2017_Table!$B$2:$B$11,OWASP2017_Table!$C$2:$C$11))</f>
        <v>Injection</v>
      </c>
    </row>
    <row r="68" spans="1:7" ht="18.75" thickBot="1">
      <c r="A68" s="4" t="s">
        <v>373</v>
      </c>
      <c r="B68" s="4" t="s">
        <v>374</v>
      </c>
      <c r="C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5</v>
      </c>
      <c r="E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8" s="5" t="s">
        <v>295</v>
      </c>
      <c r="G68" s="5" t="str">
        <f>IF(Table1[[#This Row],[OWASP 2017]]="NA","NA",_xlfn.XLOOKUP(Table1[[#This Row],[OWASP 2017]],OWASP2017_Table!$B$2:$B$11,OWASP2017_Table!$C$2:$C$11))</f>
        <v>Injection</v>
      </c>
    </row>
    <row r="69" spans="1:7" ht="18.75" thickBot="1">
      <c r="A69" s="4" t="s">
        <v>375</v>
      </c>
      <c r="B69" s="4" t="s">
        <v>299</v>
      </c>
      <c r="C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9" s="5" t="s">
        <v>295</v>
      </c>
      <c r="G69" s="5" t="str">
        <f>IF(Table1[[#This Row],[OWASP 2017]]="NA","NA",_xlfn.XLOOKUP(Table1[[#This Row],[OWASP 2017]],OWASP2017_Table!$B$2:$B$11,OWASP2017_Table!$C$2:$C$11))</f>
        <v>Injection</v>
      </c>
    </row>
    <row r="70" spans="1:7" ht="18.75" thickBot="1">
      <c r="A70" s="4" t="s">
        <v>376</v>
      </c>
      <c r="B70" s="4" t="s">
        <v>377</v>
      </c>
      <c r="C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7</v>
      </c>
      <c r="E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0" s="5" t="s">
        <v>295</v>
      </c>
      <c r="G70" s="5" t="str">
        <f>IF(Table1[[#This Row],[OWASP 2017]]="NA","NA",_xlfn.XLOOKUP(Table1[[#This Row],[OWASP 2017]],OWASP2017_Table!$B$2:$B$11,OWASP2017_Table!$C$2:$C$11))</f>
        <v>Injection</v>
      </c>
    </row>
    <row r="71" spans="1:7" ht="18.75" thickBot="1">
      <c r="A71" s="4" t="s">
        <v>73</v>
      </c>
      <c r="B71" s="4" t="s">
        <v>374</v>
      </c>
      <c r="C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5</v>
      </c>
      <c r="E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1" s="5" t="s">
        <v>295</v>
      </c>
      <c r="G71" s="5" t="str">
        <f>IF(Table1[[#This Row],[OWASP 2017]]="NA","NA",_xlfn.XLOOKUP(Table1[[#This Row],[OWASP 2017]],OWASP2017_Table!$B$2:$B$11,OWASP2017_Table!$C$2:$C$11))</f>
        <v>Injection</v>
      </c>
    </row>
    <row r="72" spans="1:7" ht="18.75" thickBot="1">
      <c r="A72" s="4" t="s">
        <v>378</v>
      </c>
      <c r="B72" s="4" t="s">
        <v>379</v>
      </c>
      <c r="C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2" s="5" t="s">
        <v>295</v>
      </c>
      <c r="G72" s="5" t="str">
        <f>IF(Table1[[#This Row],[OWASP 2017]]="NA","NA",_xlfn.XLOOKUP(Table1[[#This Row],[OWASP 2017]],OWASP2017_Table!$B$2:$B$11,OWASP2017_Table!$C$2:$C$11))</f>
        <v>Security Misconfiguration</v>
      </c>
    </row>
    <row r="73" spans="1:7" ht="18.75" thickBot="1">
      <c r="A73" s="4" t="s">
        <v>380</v>
      </c>
      <c r="B73" s="4" t="s">
        <v>379</v>
      </c>
      <c r="C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3" s="5" t="s">
        <v>295</v>
      </c>
      <c r="G73" s="5" t="str">
        <f>IF(Table1[[#This Row],[OWASP 2017]]="NA","NA",_xlfn.XLOOKUP(Table1[[#This Row],[OWASP 2017]],OWASP2017_Table!$B$2:$B$11,OWASP2017_Table!$C$2:$C$11))</f>
        <v>Security Misconfiguration</v>
      </c>
    </row>
    <row r="74" spans="1:7" ht="18.75" thickBot="1">
      <c r="A74" s="4" t="s">
        <v>381</v>
      </c>
      <c r="B74" s="4" t="s">
        <v>382</v>
      </c>
      <c r="C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4" s="5" t="s">
        <v>295</v>
      </c>
      <c r="G74" s="5" t="str">
        <f>IF(Table1[[#This Row],[OWASP 2017]]="NA","NA",_xlfn.XLOOKUP(Table1[[#This Row],[OWASP 2017]],OWASP2017_Table!$B$2:$B$11,OWASP2017_Table!$C$2:$C$11))</f>
        <v>Security Misconfiguration</v>
      </c>
    </row>
    <row r="75" spans="1:7" ht="18.75" thickBot="1">
      <c r="A75" s="4" t="s">
        <v>383</v>
      </c>
      <c r="B75" s="4" t="s">
        <v>384</v>
      </c>
      <c r="C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5" s="5" t="s">
        <v>295</v>
      </c>
      <c r="G75" s="5" t="str">
        <f>IF(Table1[[#This Row],[OWASP 2017]]="NA","NA",_xlfn.XLOOKUP(Table1[[#This Row],[OWASP 2017]],OWASP2017_Table!$B$2:$B$11,OWASP2017_Table!$C$2:$C$11))</f>
        <v>Injection</v>
      </c>
    </row>
    <row r="76" spans="1:7" ht="18.75" thickBot="1">
      <c r="A76" s="4" t="s">
        <v>385</v>
      </c>
      <c r="B76" s="4" t="s">
        <v>384</v>
      </c>
      <c r="C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6" s="5" t="s">
        <v>295</v>
      </c>
      <c r="G76" s="5" t="str">
        <f>IF(Table1[[#This Row],[OWASP 2017]]="NA","NA",_xlfn.XLOOKUP(Table1[[#This Row],[OWASP 2017]],OWASP2017_Table!$B$2:$B$11,OWASP2017_Table!$C$2:$C$11))</f>
        <v>Injection</v>
      </c>
    </row>
    <row r="77" spans="1:7" ht="18.75" thickBot="1">
      <c r="A77" s="6" t="s">
        <v>386</v>
      </c>
      <c r="B77" s="6" t="s">
        <v>384</v>
      </c>
      <c r="C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7" s="7" t="s">
        <v>295</v>
      </c>
      <c r="G77" s="5" t="str">
        <f>IF(Table1[[#This Row],[OWASP 2017]]="NA","NA",_xlfn.XLOOKUP(Table1[[#This Row],[OWASP 2017]],OWASP2017_Table!$B$2:$B$11,OWASP2017_Table!$C$2:$C$11))</f>
        <v>Injection</v>
      </c>
    </row>
    <row r="78" spans="1:7" ht="18.75" thickBot="1">
      <c r="A78" s="4" t="s">
        <v>387</v>
      </c>
      <c r="B78" s="4" t="s">
        <v>384</v>
      </c>
      <c r="C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8" s="5" t="s">
        <v>295</v>
      </c>
      <c r="G78" s="5" t="str">
        <f>IF(Table1[[#This Row],[OWASP 2017]]="NA","NA",_xlfn.XLOOKUP(Table1[[#This Row],[OWASP 2017]],OWASP2017_Table!$B$2:$B$11,OWASP2017_Table!$C$2:$C$11))</f>
        <v>Injection</v>
      </c>
    </row>
    <row r="79" spans="1:7" ht="18.75" thickBot="1">
      <c r="A79" s="4" t="s">
        <v>388</v>
      </c>
      <c r="B79" s="4" t="s">
        <v>384</v>
      </c>
      <c r="C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9" s="5" t="s">
        <v>295</v>
      </c>
      <c r="G79" s="5" t="str">
        <f>IF(Table1[[#This Row],[OWASP 2017]]="NA","NA",_xlfn.XLOOKUP(Table1[[#This Row],[OWASP 2017]],OWASP2017_Table!$B$2:$B$11,OWASP2017_Table!$C$2:$C$11))</f>
        <v>Injection</v>
      </c>
    </row>
    <row r="80" spans="1:7" ht="18.75" thickBot="1">
      <c r="A80" s="4" t="s">
        <v>389</v>
      </c>
      <c r="B80" s="4" t="s">
        <v>384</v>
      </c>
      <c r="C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0" s="5" t="s">
        <v>295</v>
      </c>
      <c r="G80" s="5" t="str">
        <f>IF(Table1[[#This Row],[OWASP 2017]]="NA","NA",_xlfn.XLOOKUP(Table1[[#This Row],[OWASP 2017]],OWASP2017_Table!$B$2:$B$11,OWASP2017_Table!$C$2:$C$11))</f>
        <v>Injection</v>
      </c>
    </row>
    <row r="81" spans="1:7" ht="18.75" thickBot="1">
      <c r="A81" s="4" t="s">
        <v>390</v>
      </c>
      <c r="B81" s="4" t="s">
        <v>384</v>
      </c>
      <c r="C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1" s="5" t="s">
        <v>295</v>
      </c>
      <c r="G81" s="5" t="str">
        <f>IF(Table1[[#This Row],[OWASP 2017]]="NA","NA",_xlfn.XLOOKUP(Table1[[#This Row],[OWASP 2017]],OWASP2017_Table!$B$2:$B$11,OWASP2017_Table!$C$2:$C$11))</f>
        <v>Injection</v>
      </c>
    </row>
    <row r="82" spans="1:7" ht="18.75" thickBot="1">
      <c r="A82" s="4" t="s">
        <v>391</v>
      </c>
      <c r="B82" s="4" t="s">
        <v>384</v>
      </c>
      <c r="C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2" s="5" t="s">
        <v>295</v>
      </c>
      <c r="G82" s="5" t="str">
        <f>IF(Table1[[#This Row],[OWASP 2017]]="NA","NA",_xlfn.XLOOKUP(Table1[[#This Row],[OWASP 2017]],OWASP2017_Table!$B$2:$B$11,OWASP2017_Table!$C$2:$C$11))</f>
        <v>Injection</v>
      </c>
    </row>
    <row r="83" spans="1:7" ht="18.75" thickBot="1">
      <c r="A83" s="4" t="s">
        <v>392</v>
      </c>
      <c r="B83" s="4" t="s">
        <v>393</v>
      </c>
      <c r="C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3" s="5" t="s">
        <v>295</v>
      </c>
      <c r="G83" s="5" t="str">
        <f>IF(Table1[[#This Row],[OWASP 2017]]="NA","NA",_xlfn.XLOOKUP(Table1[[#This Row],[OWASP 2017]],OWASP2017_Table!$B$2:$B$11,OWASP2017_Table!$C$2:$C$11))</f>
        <v>Injection</v>
      </c>
    </row>
    <row r="84" spans="1:7" ht="18.75" thickBot="1">
      <c r="A84" s="4" t="s">
        <v>394</v>
      </c>
      <c r="B84" s="4" t="s">
        <v>395</v>
      </c>
      <c r="C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6</v>
      </c>
      <c r="E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84" s="5" t="s">
        <v>295</v>
      </c>
      <c r="G84" s="5" t="str">
        <f>IF(Table1[[#This Row],[OWASP 2017]]="NA","NA",_xlfn.XLOOKUP(Table1[[#This Row],[OWASP 2017]],OWASP2017_Table!$B$2:$B$11,OWASP2017_Table!$C$2:$C$11))</f>
        <v>Security Misconfiguration</v>
      </c>
    </row>
    <row r="85" spans="1:7" ht="18.75" thickBot="1">
      <c r="A85" s="8" t="s">
        <v>396</v>
      </c>
      <c r="B85" s="8" t="s">
        <v>397</v>
      </c>
      <c r="C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85" s="5" t="s">
        <v>16</v>
      </c>
      <c r="G85" s="5" t="str">
        <f>IF(Table1[[#This Row],[OWASP 2017]]="NA","NA",_xlfn.XLOOKUP(Table1[[#This Row],[OWASP 2017]],OWASP2017_Table!$B$2:$B$11,OWASP2017_Table!$C$2:$C$11))</f>
        <v>Broken Access Control</v>
      </c>
    </row>
    <row r="86" spans="1:7" ht="18.75" thickBot="1">
      <c r="A86" s="8" t="s">
        <v>398</v>
      </c>
      <c r="B86" s="8" t="s">
        <v>399</v>
      </c>
      <c r="C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86" s="5" t="s">
        <v>16</v>
      </c>
      <c r="G86" s="10" t="str">
        <f>IF(Table1[[#This Row],[OWASP 2017]]="NA","NA",_xlfn.XLOOKUP(Table1[[#This Row],[OWASP 2017]],OWASP2017_Table!$B$2:$B$11,OWASP2017_Table!$C$2:$C$11))</f>
        <v>Sensitive Data Exposure</v>
      </c>
    </row>
    <row r="87" spans="1:7" ht="18.75" thickBot="1">
      <c r="A87" s="8" t="s">
        <v>400</v>
      </c>
      <c r="B87" s="8" t="s">
        <v>401</v>
      </c>
      <c r="C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87" s="5" t="s">
        <v>16</v>
      </c>
      <c r="G87" s="10" t="str">
        <f>IF(Table1[[#This Row],[OWASP 2017]]="NA","NA",_xlfn.XLOOKUP(Table1[[#This Row],[OWASP 2017]],OWASP2017_Table!$B$2:$B$11,OWASP2017_Table!$C$2:$C$11))</f>
        <v>Cross Site Scripting (XSS)</v>
      </c>
    </row>
    <row r="88" spans="1:7" ht="18.75" thickBot="1">
      <c r="A88" s="8" t="s">
        <v>402</v>
      </c>
      <c r="B88" s="8" t="s">
        <v>403</v>
      </c>
      <c r="C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88" s="5" t="s">
        <v>16</v>
      </c>
      <c r="G88" s="10" t="str">
        <f>IF(Table1[[#This Row],[OWASP 2017]]="NA","NA",_xlfn.XLOOKUP(Table1[[#This Row],[OWASP 2017]],OWASP2017_Table!$B$2:$B$11,OWASP2017_Table!$C$2:$C$11))</f>
        <v>Sensitive Data Exposure</v>
      </c>
    </row>
    <row r="89" spans="1:7" ht="18.75" thickBot="1">
      <c r="A89" s="8" t="s">
        <v>85</v>
      </c>
      <c r="B89" s="8" t="s">
        <v>401</v>
      </c>
      <c r="C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89" s="5" t="s">
        <v>16</v>
      </c>
      <c r="G89" s="10" t="str">
        <f>IF(Table1[[#This Row],[OWASP 2017]]="NA","NA",_xlfn.XLOOKUP(Table1[[#This Row],[OWASP 2017]],OWASP2017_Table!$B$2:$B$11,OWASP2017_Table!$C$2:$C$11))</f>
        <v>Cross Site Scripting (XSS)</v>
      </c>
    </row>
    <row r="90" spans="1:7" ht="18.75" thickBot="1">
      <c r="A90" s="8" t="s">
        <v>404</v>
      </c>
      <c r="B90" s="8" t="s">
        <v>401</v>
      </c>
      <c r="C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90" s="5" t="s">
        <v>16</v>
      </c>
      <c r="G90" s="10" t="str">
        <f>IF(Table1[[#This Row],[OWASP 2017]]="NA","NA",_xlfn.XLOOKUP(Table1[[#This Row],[OWASP 2017]],OWASP2017_Table!$B$2:$B$11,OWASP2017_Table!$C$2:$C$11))</f>
        <v>Cross Site Scripting (XSS)</v>
      </c>
    </row>
    <row r="91" spans="1:7" ht="18.75" thickBot="1">
      <c r="A91" s="8" t="s">
        <v>405</v>
      </c>
      <c r="B91" s="8" t="s">
        <v>401</v>
      </c>
      <c r="C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91" s="5" t="s">
        <v>16</v>
      </c>
      <c r="G91" s="10" t="str">
        <f>IF(Table1[[#This Row],[OWASP 2017]]="NA","NA",_xlfn.XLOOKUP(Table1[[#This Row],[OWASP 2017]],OWASP2017_Table!$B$2:$B$11,OWASP2017_Table!$C$2:$C$11))</f>
        <v>Cross Site Scripting (XSS)</v>
      </c>
    </row>
    <row r="92" spans="1:7" ht="18.75" thickBot="1">
      <c r="A92" s="8" t="s">
        <v>406</v>
      </c>
      <c r="B92" s="8" t="s">
        <v>407</v>
      </c>
      <c r="C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26</v>
      </c>
      <c r="D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92" s="5" t="s">
        <v>16</v>
      </c>
      <c r="G92" s="10" t="str">
        <f>IF(Table1[[#This Row],[OWASP 2017]]="NA","NA",_xlfn.XLOOKUP(Table1[[#This Row],[OWASP 2017]],OWASP2017_Table!$B$2:$B$11,OWASP2017_Table!$C$2:$C$11))</f>
        <v>Security Misconfiguration</v>
      </c>
    </row>
    <row r="93" spans="1:7" ht="18.75" thickBot="1">
      <c r="A93" s="8" t="s">
        <v>408</v>
      </c>
      <c r="B93" s="8" t="s">
        <v>409</v>
      </c>
      <c r="C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93" s="5" t="s">
        <v>16</v>
      </c>
      <c r="G93" s="10" t="str">
        <f>IF(Table1[[#This Row],[OWASP 2017]]="NA","NA",_xlfn.XLOOKUP(Table1[[#This Row],[OWASP 2017]],OWASP2017_Table!$B$2:$B$11,OWASP2017_Table!$C$2:$C$11))</f>
        <v>Security Misconfiguration</v>
      </c>
    </row>
    <row r="94" spans="1:7" ht="18.75" thickBot="1">
      <c r="A94" s="8" t="s">
        <v>410</v>
      </c>
      <c r="B94" s="8" t="s">
        <v>411</v>
      </c>
      <c r="C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94" s="5" t="s">
        <v>16</v>
      </c>
      <c r="G94" s="10" t="str">
        <f>IF(Table1[[#This Row],[OWASP 2017]]="NA","NA",_xlfn.XLOOKUP(Table1[[#This Row],[OWASP 2017]],OWASP2017_Table!$B$2:$B$11,OWASP2017_Table!$C$2:$C$11))</f>
        <v>Injection</v>
      </c>
    </row>
    <row r="95" spans="1:7" ht="18.75" thickBot="1">
      <c r="A95" s="8" t="s">
        <v>412</v>
      </c>
      <c r="B95" s="8" t="s">
        <v>413</v>
      </c>
      <c r="C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22</v>
      </c>
      <c r="D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95" s="5" t="s">
        <v>16</v>
      </c>
      <c r="G95" s="10" t="str">
        <f>IF(Table1[[#This Row],[OWASP 2017]]="NA","NA",_xlfn.XLOOKUP(Table1[[#This Row],[OWASP 2017]],OWASP2017_Table!$B$2:$B$11,OWASP2017_Table!$C$2:$C$11))</f>
        <v>Broken Access Control</v>
      </c>
    </row>
    <row r="96" spans="1:7" ht="18.75" thickBot="1">
      <c r="A96" s="8" t="s">
        <v>414</v>
      </c>
      <c r="B96" s="8" t="s">
        <v>415</v>
      </c>
      <c r="C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96" s="5" t="s">
        <v>16</v>
      </c>
      <c r="G96" s="10" t="str">
        <f>IF(Table1[[#This Row],[OWASP 2017]]="NA","NA",_xlfn.XLOOKUP(Table1[[#This Row],[OWASP 2017]],OWASP2017_Table!$B$2:$B$11,OWASP2017_Table!$C$2:$C$11))</f>
        <v>Sensitive Data Exposure</v>
      </c>
    </row>
    <row r="97" spans="1:7" ht="18.75" thickBot="1">
      <c r="A97" s="8" t="s">
        <v>416</v>
      </c>
      <c r="B97" s="8" t="s">
        <v>413</v>
      </c>
      <c r="C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22</v>
      </c>
      <c r="D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97" s="5" t="s">
        <v>16</v>
      </c>
      <c r="G97" s="10" t="str">
        <f>IF(Table1[[#This Row],[OWASP 2017]]="NA","NA",_xlfn.XLOOKUP(Table1[[#This Row],[OWASP 2017]],OWASP2017_Table!$B$2:$B$11,OWASP2017_Table!$C$2:$C$11))</f>
        <v>Broken Access Control</v>
      </c>
    </row>
    <row r="98" spans="1:7" ht="18.75" thickBot="1">
      <c r="A98" s="8" t="s">
        <v>417</v>
      </c>
      <c r="B98" s="8" t="s">
        <v>418</v>
      </c>
      <c r="C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A2</v>
      </c>
      <c r="F98" s="5" t="s">
        <v>16</v>
      </c>
      <c r="G98" s="10" t="str">
        <f>IF(Table1[[#This Row],[OWASP 2017]]="NA","NA",_xlfn.XLOOKUP(Table1[[#This Row],[OWASP 2017]],OWASP2017_Table!$B$2:$B$11,OWASP2017_Table!$C$2:$C$11))</f>
        <v>Broken Authentication</v>
      </c>
    </row>
    <row r="99" spans="1:7" ht="18.75" thickBot="1">
      <c r="A99" s="8" t="s">
        <v>419</v>
      </c>
      <c r="B99" s="8" t="s">
        <v>420</v>
      </c>
      <c r="C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43</v>
      </c>
      <c r="E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A4</v>
      </c>
      <c r="F99" s="5" t="s">
        <v>16</v>
      </c>
      <c r="G99" s="10" t="str">
        <f>IF(Table1[[#This Row],[OWASP 2017]]="NA","NA",_xlfn.XLOOKUP(Table1[[#This Row],[OWASP 2017]],OWASP2017_Table!$B$2:$B$11,OWASP2017_Table!$C$2:$C$11))</f>
        <v>XML External Entities (XXE)</v>
      </c>
    </row>
    <row r="100" spans="1:7" ht="18.75" thickBot="1">
      <c r="A100" s="8" t="s">
        <v>421</v>
      </c>
      <c r="B100" s="8" t="s">
        <v>422</v>
      </c>
      <c r="C1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0" s="5" t="s">
        <v>16</v>
      </c>
      <c r="G100" s="10" t="str">
        <f>IF(Table1[[#This Row],[OWASP 2017]]="NA","NA",_xlfn.XLOOKUP(Table1[[#This Row],[OWASP 2017]],OWASP2017_Table!$B$2:$B$11,OWASP2017_Table!$C$2:$C$11))</f>
        <v>Using Components with Known Vulnerabilities</v>
      </c>
    </row>
    <row r="101" spans="1:7" ht="18.75" thickBot="1">
      <c r="A101" s="8" t="s">
        <v>423</v>
      </c>
      <c r="B101" s="8" t="s">
        <v>422</v>
      </c>
      <c r="C1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1" s="5" t="s">
        <v>16</v>
      </c>
      <c r="G101" s="10" t="str">
        <f>IF(Table1[[#This Row],[OWASP 2017]]="NA","NA",_xlfn.XLOOKUP(Table1[[#This Row],[OWASP 2017]],OWASP2017_Table!$B$2:$B$11,OWASP2017_Table!$C$2:$C$11))</f>
        <v>Using Components with Known Vulnerabilities</v>
      </c>
    </row>
    <row r="102" spans="1:7" ht="18.75" thickBot="1">
      <c r="A102" s="8" t="s">
        <v>424</v>
      </c>
      <c r="B102" s="8" t="s">
        <v>422</v>
      </c>
      <c r="C1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2" s="5" t="s">
        <v>16</v>
      </c>
      <c r="G102" s="10" t="str">
        <f>IF(Table1[[#This Row],[OWASP 2017]]="NA","NA",_xlfn.XLOOKUP(Table1[[#This Row],[OWASP 2017]],OWASP2017_Table!$B$2:$B$11,OWASP2017_Table!$C$2:$C$11))</f>
        <v>Using Components with Known Vulnerabilities</v>
      </c>
    </row>
    <row r="103" spans="1:7" ht="18.75" thickBot="1">
      <c r="A103" s="8" t="s">
        <v>425</v>
      </c>
      <c r="B103" s="8" t="s">
        <v>422</v>
      </c>
      <c r="C1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3" s="5" t="s">
        <v>16</v>
      </c>
      <c r="G103" s="10" t="str">
        <f>IF(Table1[[#This Row],[OWASP 2017]]="NA","NA",_xlfn.XLOOKUP(Table1[[#This Row],[OWASP 2017]],OWASP2017_Table!$B$2:$B$11,OWASP2017_Table!$C$2:$C$11))</f>
        <v>Using Components with Known Vulnerabilities</v>
      </c>
    </row>
    <row r="104" spans="1:7" ht="18.75" thickBot="1">
      <c r="A104" s="8" t="s">
        <v>426</v>
      </c>
      <c r="B104" s="8" t="s">
        <v>399</v>
      </c>
      <c r="C1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4" s="5" t="s">
        <v>16</v>
      </c>
      <c r="G104" s="10" t="str">
        <f>IF(Table1[[#This Row],[OWASP 2017]]="NA","NA",_xlfn.XLOOKUP(Table1[[#This Row],[OWASP 2017]],OWASP2017_Table!$B$2:$B$11,OWASP2017_Table!$C$2:$C$11))</f>
        <v>Sensitive Data Exposure</v>
      </c>
    </row>
    <row r="105" spans="1:7" ht="18.75" thickBot="1">
      <c r="A105" s="8" t="s">
        <v>427</v>
      </c>
      <c r="B105" s="8" t="s">
        <v>428</v>
      </c>
      <c r="C1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5" s="5" t="s">
        <v>16</v>
      </c>
      <c r="G105" s="10" t="str">
        <f>IF(Table1[[#This Row],[OWASP 2017]]="NA","NA",_xlfn.XLOOKUP(Table1[[#This Row],[OWASP 2017]],OWASP2017_Table!$B$2:$B$11,OWASP2017_Table!$C$2:$C$11))</f>
        <v>Sensitive Data Exposure</v>
      </c>
    </row>
    <row r="106" spans="1:7" ht="18.75" thickBot="1">
      <c r="A106" s="8" t="s">
        <v>429</v>
      </c>
      <c r="B106" s="8" t="s">
        <v>428</v>
      </c>
      <c r="C1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6" s="5" t="s">
        <v>16</v>
      </c>
      <c r="G106" s="10" t="str">
        <f>IF(Table1[[#This Row],[OWASP 2017]]="NA","NA",_xlfn.XLOOKUP(Table1[[#This Row],[OWASP 2017]],OWASP2017_Table!$B$2:$B$11,OWASP2017_Table!$C$2:$C$11))</f>
        <v>Sensitive Data Exposure</v>
      </c>
    </row>
    <row r="107" spans="1:7" ht="18.75" thickBot="1">
      <c r="A107" s="8" t="s">
        <v>430</v>
      </c>
      <c r="B107" s="8" t="s">
        <v>431</v>
      </c>
      <c r="C1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1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1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07" s="5" t="s">
        <v>16</v>
      </c>
      <c r="G107" s="10" t="str">
        <f>IF(Table1[[#This Row],[OWASP 2017]]="NA","NA",_xlfn.XLOOKUP(Table1[[#This Row],[OWASP 2017]],OWASP2017_Table!$B$2:$B$11,OWASP2017_Table!$C$2:$C$11))</f>
        <v>Broken Access Control</v>
      </c>
    </row>
    <row r="108" spans="1:7" ht="18.75" thickBot="1">
      <c r="A108" s="8" t="s">
        <v>432</v>
      </c>
      <c r="B108" s="8" t="s">
        <v>379</v>
      </c>
      <c r="C1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08" s="5" t="s">
        <v>16</v>
      </c>
      <c r="G108" s="10" t="str">
        <f>IF(Table1[[#This Row],[OWASP 2017]]="NA","NA",_xlfn.XLOOKUP(Table1[[#This Row],[OWASP 2017]],OWASP2017_Table!$B$2:$B$11,OWASP2017_Table!$C$2:$C$11))</f>
        <v>Security Misconfiguration</v>
      </c>
    </row>
    <row r="109" spans="1:7" ht="18.75" thickBot="1">
      <c r="A109" s="8" t="s">
        <v>433</v>
      </c>
      <c r="B109" s="8" t="s">
        <v>434</v>
      </c>
      <c r="C1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09" s="5" t="s">
        <v>16</v>
      </c>
      <c r="G109" s="10" t="str">
        <f>IF(Table1[[#This Row],[OWASP 2017]]="NA","NA",_xlfn.XLOOKUP(Table1[[#This Row],[OWASP 2017]],OWASP2017_Table!$B$2:$B$11,OWASP2017_Table!$C$2:$C$11))</f>
        <v>Broken Access Control</v>
      </c>
    </row>
    <row r="110" spans="1:7" ht="18.75" thickBot="1">
      <c r="A110" s="8" t="s">
        <v>435</v>
      </c>
      <c r="B110" s="8" t="s">
        <v>382</v>
      </c>
      <c r="C1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0" s="5" t="s">
        <v>16</v>
      </c>
      <c r="G110" s="10" t="str">
        <f>IF(Table1[[#This Row],[OWASP 2017]]="NA","NA",_xlfn.XLOOKUP(Table1[[#This Row],[OWASP 2017]],OWASP2017_Table!$B$2:$B$11,OWASP2017_Table!$C$2:$C$11))</f>
        <v>Security Misconfiguration</v>
      </c>
    </row>
    <row r="111" spans="1:7" ht="18.75" thickBot="1">
      <c r="A111" s="8" t="s">
        <v>436</v>
      </c>
      <c r="B111" s="8" t="s">
        <v>382</v>
      </c>
      <c r="C1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1" s="5" t="s">
        <v>16</v>
      </c>
      <c r="G111" s="10" t="str">
        <f>IF(Table1[[#This Row],[OWASP 2017]]="NA","NA",_xlfn.XLOOKUP(Table1[[#This Row],[OWASP 2017]],OWASP2017_Table!$B$2:$B$11,OWASP2017_Table!$C$2:$C$11))</f>
        <v>Security Misconfiguration</v>
      </c>
    </row>
    <row r="112" spans="1:7" ht="18.75" thickBot="1">
      <c r="A112" s="8" t="s">
        <v>437</v>
      </c>
      <c r="B112" s="8" t="s">
        <v>379</v>
      </c>
      <c r="C1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2" s="5" t="s">
        <v>16</v>
      </c>
      <c r="G112" s="10" t="str">
        <f>IF(Table1[[#This Row],[OWASP 2017]]="NA","NA",_xlfn.XLOOKUP(Table1[[#This Row],[OWASP 2017]],OWASP2017_Table!$B$2:$B$11,OWASP2017_Table!$C$2:$C$11))</f>
        <v>Security Misconfiguration</v>
      </c>
    </row>
    <row r="113" spans="1:7" ht="18.75" thickBot="1">
      <c r="A113" s="8" t="s">
        <v>438</v>
      </c>
      <c r="B113" s="8" t="s">
        <v>379</v>
      </c>
      <c r="C1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3" s="5" t="s">
        <v>16</v>
      </c>
      <c r="G113" s="10" t="str">
        <f>IF(Table1[[#This Row],[OWASP 2017]]="NA","NA",_xlfn.XLOOKUP(Table1[[#This Row],[OWASP 2017]],OWASP2017_Table!$B$2:$B$11,OWASP2017_Table!$C$2:$C$11))</f>
        <v>Security Misconfiguration</v>
      </c>
    </row>
    <row r="114" spans="1:7" ht="18.75" thickBot="1">
      <c r="A114" s="8" t="s">
        <v>439</v>
      </c>
      <c r="B114" s="8" t="s">
        <v>440</v>
      </c>
      <c r="C1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14" s="5" t="s">
        <v>16</v>
      </c>
      <c r="G114" s="10" t="str">
        <f>IF(Table1[[#This Row],[OWASP 2017]]="NA","NA",_xlfn.XLOOKUP(Table1[[#This Row],[OWASP 2017]],OWASP2017_Table!$B$2:$B$11,OWASP2017_Table!$C$2:$C$11))</f>
        <v>Sensitive Data Exposure</v>
      </c>
    </row>
    <row r="115" spans="1:7" ht="18.75" thickBot="1">
      <c r="A115" s="8" t="s">
        <v>441</v>
      </c>
      <c r="B115" s="8" t="s">
        <v>442</v>
      </c>
      <c r="C1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5" s="5" t="s">
        <v>16</v>
      </c>
      <c r="G115" s="10" t="str">
        <f>IF(Table1[[#This Row],[OWASP 2017]]="NA","NA",_xlfn.XLOOKUP(Table1[[#This Row],[OWASP 2017]],OWASP2017_Table!$B$2:$B$11,OWASP2017_Table!$C$2:$C$11))</f>
        <v>Security Misconfiguration</v>
      </c>
    </row>
    <row r="116" spans="1:7" ht="18.75" thickBot="1">
      <c r="A116" s="8" t="s">
        <v>443</v>
      </c>
      <c r="B116" s="8" t="s">
        <v>409</v>
      </c>
      <c r="C1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6" s="5" t="s">
        <v>16</v>
      </c>
      <c r="G116" s="10" t="str">
        <f>IF(Table1[[#This Row],[OWASP 2017]]="NA","NA",_xlfn.XLOOKUP(Table1[[#This Row],[OWASP 2017]],OWASP2017_Table!$B$2:$B$11,OWASP2017_Table!$C$2:$C$11))</f>
        <v>Security Misconfiguration</v>
      </c>
    </row>
    <row r="117" spans="1:7" ht="18.75" thickBot="1">
      <c r="A117" s="8" t="s">
        <v>444</v>
      </c>
      <c r="B117" s="8" t="s">
        <v>445</v>
      </c>
      <c r="C1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43</v>
      </c>
      <c r="D1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17" s="5" t="s">
        <v>16</v>
      </c>
      <c r="G117" s="10" t="str">
        <f>IF(Table1[[#This Row],[OWASP 2017]]="NA","NA",_xlfn.XLOOKUP(Table1[[#This Row],[OWASP 2017]],OWASP2017_Table!$B$2:$B$11,OWASP2017_Table!$C$2:$C$11))</f>
        <v>Injection</v>
      </c>
    </row>
    <row r="118" spans="1:7" ht="18.75" thickBot="1">
      <c r="A118" s="9" t="s">
        <v>446</v>
      </c>
      <c r="B118" s="9" t="s">
        <v>447</v>
      </c>
      <c r="C1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18" s="5" t="s">
        <v>16</v>
      </c>
      <c r="G118" s="10" t="str">
        <f>IF(Table1[[#This Row],[OWASP 2017]]="NA","NA",_xlfn.XLOOKUP(Table1[[#This Row],[OWASP 2017]],OWASP2017_Table!$B$2:$B$11,OWASP2017_Table!$C$2:$C$11))</f>
        <v>Sensitive Data Exposure</v>
      </c>
    </row>
    <row r="119" spans="1:7" ht="18.75" thickBot="1">
      <c r="A119" s="8" t="s">
        <v>448</v>
      </c>
      <c r="B119" s="8" t="s">
        <v>449</v>
      </c>
      <c r="C1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73</v>
      </c>
      <c r="D1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17</v>
      </c>
      <c r="E1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9" s="5" t="s">
        <v>16</v>
      </c>
      <c r="G119" s="10" t="str">
        <f>IF(Table1[[#This Row],[OWASP 2017]]="NA","NA",_xlfn.XLOOKUP(Table1[[#This Row],[OWASP 2017]],OWASP2017_Table!$B$2:$B$11,OWASP2017_Table!$C$2:$C$11))</f>
        <v>Security Misconfiguration</v>
      </c>
    </row>
    <row r="120" spans="1:7" ht="18.75" thickBot="1">
      <c r="A120" s="8" t="s">
        <v>450</v>
      </c>
      <c r="B120" s="8" t="s">
        <v>420</v>
      </c>
      <c r="C1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43</v>
      </c>
      <c r="E1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A4</v>
      </c>
      <c r="F120" s="5" t="s">
        <v>16</v>
      </c>
      <c r="G120" s="10" t="str">
        <f>IF(Table1[[#This Row],[OWASP 2017]]="NA","NA",_xlfn.XLOOKUP(Table1[[#This Row],[OWASP 2017]],OWASP2017_Table!$B$2:$B$11,OWASP2017_Table!$C$2:$C$11))</f>
        <v>XML External Entities (XXE)</v>
      </c>
    </row>
    <row r="121" spans="1:7" ht="18.75" thickBot="1">
      <c r="A121" s="8" t="s">
        <v>451</v>
      </c>
      <c r="B121" s="8" t="s">
        <v>452</v>
      </c>
      <c r="C1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1" s="5" t="s">
        <v>17</v>
      </c>
      <c r="G121" s="5" t="str">
        <f>IF(Table1[[#This Row],[OWASP 2017]]="NA","NA",_xlfn.XLOOKUP(Table1[[#This Row],[OWASP 2017]],OWASP2017_Table!$B$2:$B$11,OWASP2017_Table!$C$2:$C$11))</f>
        <v>Sensitive Data Exposure</v>
      </c>
    </row>
    <row r="122" spans="1:7" ht="18.75" thickBot="1">
      <c r="A122" s="8" t="s">
        <v>453</v>
      </c>
      <c r="B122" s="8" t="s">
        <v>454</v>
      </c>
      <c r="C1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2" s="5" t="s">
        <v>17</v>
      </c>
      <c r="G122" s="10" t="str">
        <f>IF(Table1[[#This Row],[OWASP 2017]]="NA","NA",_xlfn.XLOOKUP(Table1[[#This Row],[OWASP 2017]],OWASP2017_Table!$B$2:$B$11,OWASP2017_Table!$C$2:$C$11))</f>
        <v>Sensitive Data Exposure</v>
      </c>
    </row>
    <row r="123" spans="1:7" ht="18.75" thickBot="1">
      <c r="A123" s="8" t="s">
        <v>455</v>
      </c>
      <c r="B123" s="8" t="s">
        <v>456</v>
      </c>
      <c r="C1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3" s="5" t="s">
        <v>17</v>
      </c>
      <c r="G123" s="10" t="str">
        <f>IF(Table1[[#This Row],[OWASP 2017]]="NA","NA",_xlfn.XLOOKUP(Table1[[#This Row],[OWASP 2017]],OWASP2017_Table!$B$2:$B$11,OWASP2017_Table!$C$2:$C$11))</f>
        <v>Security Misconfiguration</v>
      </c>
    </row>
    <row r="124" spans="1:7" ht="18.75" thickBot="1">
      <c r="A124" s="8" t="s">
        <v>457</v>
      </c>
      <c r="B124" s="8" t="s">
        <v>456</v>
      </c>
      <c r="C1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4" s="5" t="s">
        <v>17</v>
      </c>
      <c r="G124" s="10" t="str">
        <f>IF(Table1[[#This Row],[OWASP 2017]]="NA","NA",_xlfn.XLOOKUP(Table1[[#This Row],[OWASP 2017]],OWASP2017_Table!$B$2:$B$11,OWASP2017_Table!$C$2:$C$11))</f>
        <v>Security Misconfiguration</v>
      </c>
    </row>
    <row r="125" spans="1:7" ht="18.75" thickBot="1">
      <c r="A125" s="8" t="s">
        <v>458</v>
      </c>
      <c r="B125" s="8" t="s">
        <v>459</v>
      </c>
      <c r="C1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1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125" s="5" t="s">
        <v>17</v>
      </c>
      <c r="G125" s="10" t="str">
        <f>IF(Table1[[#This Row],[OWASP 2017]]="NA","NA",_xlfn.XLOOKUP(Table1[[#This Row],[OWASP 2017]],OWASP2017_Table!$B$2:$B$11,OWASP2017_Table!$C$2:$C$11))</f>
        <v>Cross Site Scripting (XSS)</v>
      </c>
    </row>
    <row r="126" spans="1:7" ht="18.75" thickBot="1">
      <c r="A126" s="8" t="s">
        <v>460</v>
      </c>
      <c r="B126" s="8" t="s">
        <v>461</v>
      </c>
      <c r="C1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26" s="5" t="s">
        <v>17</v>
      </c>
      <c r="G126" s="10" t="str">
        <f>IF(Table1[[#This Row],[OWASP 2017]]="NA","NA",_xlfn.XLOOKUP(Table1[[#This Row],[OWASP 2017]],OWASP2017_Table!$B$2:$B$11,OWASP2017_Table!$C$2:$C$11))</f>
        <v>Using Components with Known Vulnerabilities</v>
      </c>
    </row>
    <row r="127" spans="1:7" ht="18.75" thickBot="1">
      <c r="A127" s="8" t="s">
        <v>462</v>
      </c>
      <c r="B127" s="8" t="s">
        <v>399</v>
      </c>
      <c r="C1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7" s="5" t="s">
        <v>17</v>
      </c>
      <c r="G127" s="10" t="str">
        <f>IF(Table1[[#This Row],[OWASP 2017]]="NA","NA",_xlfn.XLOOKUP(Table1[[#This Row],[OWASP 2017]],OWASP2017_Table!$B$2:$B$11,OWASP2017_Table!$C$2:$C$11))</f>
        <v>Sensitive Data Exposure</v>
      </c>
    </row>
    <row r="128" spans="1:7" ht="18.75" thickBot="1">
      <c r="A128" s="8" t="s">
        <v>463</v>
      </c>
      <c r="B128" s="8" t="s">
        <v>399</v>
      </c>
      <c r="C1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8" s="5" t="s">
        <v>17</v>
      </c>
      <c r="G128" s="10" t="str">
        <f>IF(Table1[[#This Row],[OWASP 2017]]="NA","NA",_xlfn.XLOOKUP(Table1[[#This Row],[OWASP 2017]],OWASP2017_Table!$B$2:$B$11,OWASP2017_Table!$C$2:$C$11))</f>
        <v>Sensitive Data Exposure</v>
      </c>
    </row>
    <row r="129" spans="1:7" ht="18.75" thickBot="1">
      <c r="A129" s="8" t="s">
        <v>464</v>
      </c>
      <c r="B129" s="8" t="s">
        <v>465</v>
      </c>
      <c r="C1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9" s="5" t="s">
        <v>17</v>
      </c>
      <c r="G129" s="10" t="str">
        <f>IF(Table1[[#This Row],[OWASP 2017]]="NA","NA",_xlfn.XLOOKUP(Table1[[#This Row],[OWASP 2017]],OWASP2017_Table!$B$2:$B$11,OWASP2017_Table!$C$2:$C$11))</f>
        <v>Security Misconfiguration</v>
      </c>
    </row>
    <row r="130" spans="1:7" ht="18.75" thickBot="1">
      <c r="A130" s="8" t="s">
        <v>466</v>
      </c>
      <c r="B130" s="8" t="s">
        <v>467</v>
      </c>
      <c r="C1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0" s="5" t="s">
        <v>17</v>
      </c>
      <c r="G130" s="10" t="str">
        <f>IF(Table1[[#This Row],[OWASP 2017]]="NA","NA",_xlfn.XLOOKUP(Table1[[#This Row],[OWASP 2017]],OWASP2017_Table!$B$2:$B$11,OWASP2017_Table!$C$2:$C$11))</f>
        <v>Injection</v>
      </c>
    </row>
    <row r="131" spans="1:7" ht="18.75" thickBot="1">
      <c r="A131" s="8" t="s">
        <v>468</v>
      </c>
      <c r="B131" s="8" t="s">
        <v>465</v>
      </c>
      <c r="C1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1" s="5" t="s">
        <v>17</v>
      </c>
      <c r="G131" s="10" t="str">
        <f>IF(Table1[[#This Row],[OWASP 2017]]="NA","NA",_xlfn.XLOOKUP(Table1[[#This Row],[OWASP 2017]],OWASP2017_Table!$B$2:$B$11,OWASP2017_Table!$C$2:$C$11))</f>
        <v>Security Misconfiguration</v>
      </c>
    </row>
    <row r="132" spans="1:7" ht="18.75" thickBot="1">
      <c r="A132" s="8" t="s">
        <v>469</v>
      </c>
      <c r="B132" s="8" t="s">
        <v>470</v>
      </c>
      <c r="C1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93</v>
      </c>
      <c r="D1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24</v>
      </c>
      <c r="E1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2" s="5" t="s">
        <v>17</v>
      </c>
      <c r="G132" s="10" t="str">
        <f>IF(Table1[[#This Row],[OWASP 2017]]="NA","NA",_xlfn.XLOOKUP(Table1[[#This Row],[OWASP 2017]],OWASP2017_Table!$B$2:$B$11,OWASP2017_Table!$C$2:$C$11))</f>
        <v>Injection</v>
      </c>
    </row>
    <row r="133" spans="1:7" ht="18.75" thickBot="1">
      <c r="A133" s="8" t="s">
        <v>471</v>
      </c>
      <c r="B133" s="8" t="s">
        <v>472</v>
      </c>
      <c r="C1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3" s="5" t="s">
        <v>17</v>
      </c>
      <c r="G133" s="10" t="str">
        <f>IF(Table1[[#This Row],[OWASP 2017]]="NA","NA",_xlfn.XLOOKUP(Table1[[#This Row],[OWASP 2017]],OWASP2017_Table!$B$2:$B$11,OWASP2017_Table!$C$2:$C$11))</f>
        <v>Security Misconfiguration</v>
      </c>
    </row>
    <row r="134" spans="1:7" ht="18.75" thickBot="1">
      <c r="A134" s="8" t="s">
        <v>473</v>
      </c>
      <c r="B134" s="8" t="s">
        <v>474</v>
      </c>
      <c r="C1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4" s="5" t="s">
        <v>17</v>
      </c>
      <c r="G134" s="10" t="str">
        <f>IF(Table1[[#This Row],[OWASP 2017]]="NA","NA",_xlfn.XLOOKUP(Table1[[#This Row],[OWASP 2017]],OWASP2017_Table!$B$2:$B$11,OWASP2017_Table!$C$2:$C$11))</f>
        <v>Sensitive Data Exposure</v>
      </c>
    </row>
    <row r="135" spans="1:7" ht="18.75" thickBot="1">
      <c r="A135" s="8" t="s">
        <v>475</v>
      </c>
      <c r="B135" s="8" t="s">
        <v>476</v>
      </c>
      <c r="C1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5" s="5" t="s">
        <v>17</v>
      </c>
      <c r="G135" s="10" t="str">
        <f>IF(Table1[[#This Row],[OWASP 2017]]="NA","NA",_xlfn.XLOOKUP(Table1[[#This Row],[OWASP 2017]],OWASP2017_Table!$B$2:$B$11,OWASP2017_Table!$C$2:$C$11))</f>
        <v>Sensitive Data Exposure</v>
      </c>
    </row>
    <row r="136" spans="1:7" ht="18.75" thickBot="1">
      <c r="A136" s="8" t="s">
        <v>477</v>
      </c>
      <c r="B136" s="8" t="s">
        <v>415</v>
      </c>
      <c r="C1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6" s="5" t="s">
        <v>17</v>
      </c>
      <c r="G136" s="10" t="str">
        <f>IF(Table1[[#This Row],[OWASP 2017]]="NA","NA",_xlfn.XLOOKUP(Table1[[#This Row],[OWASP 2017]],OWASP2017_Table!$B$2:$B$11,OWASP2017_Table!$C$2:$C$11))</f>
        <v>Sensitive Data Exposure</v>
      </c>
    </row>
    <row r="137" spans="1:7" ht="18.75" thickBot="1">
      <c r="A137" s="8" t="s">
        <v>478</v>
      </c>
      <c r="B137" s="8" t="s">
        <v>479</v>
      </c>
      <c r="C1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29</v>
      </c>
      <c r="D1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7" s="5" t="s">
        <v>17</v>
      </c>
      <c r="G137" s="10" t="str">
        <f>IF(Table1[[#This Row],[OWASP 2017]]="NA","NA",_xlfn.XLOOKUP(Table1[[#This Row],[OWASP 2017]],OWASP2017_Table!$B$2:$B$11,OWASP2017_Table!$C$2:$C$11))</f>
        <v>Sensitive Data Exposure</v>
      </c>
    </row>
    <row r="138" spans="1:7" ht="18.75" thickBot="1">
      <c r="A138" s="8" t="s">
        <v>480</v>
      </c>
      <c r="B138" s="8" t="s">
        <v>481</v>
      </c>
      <c r="C1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8" s="5" t="s">
        <v>17</v>
      </c>
      <c r="G138" s="10" t="str">
        <f>IF(Table1[[#This Row],[OWASP 2017]]="NA","NA",_xlfn.XLOOKUP(Table1[[#This Row],[OWASP 2017]],OWASP2017_Table!$B$2:$B$11,OWASP2017_Table!$C$2:$C$11))</f>
        <v>Sensitive Data Exposure</v>
      </c>
    </row>
    <row r="139" spans="1:7" ht="18.75" thickBot="1">
      <c r="A139" s="8" t="s">
        <v>482</v>
      </c>
      <c r="B139" s="8" t="s">
        <v>483</v>
      </c>
      <c r="C1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9" s="5" t="s">
        <v>17</v>
      </c>
      <c r="G139" s="10" t="str">
        <f>IF(Table1[[#This Row],[OWASP 2017]]="NA","NA",_xlfn.XLOOKUP(Table1[[#This Row],[OWASP 2017]],OWASP2017_Table!$B$2:$B$11,OWASP2017_Table!$C$2:$C$11))</f>
        <v>Security Misconfiguration</v>
      </c>
    </row>
    <row r="140" spans="1:7" ht="18.75" thickBot="1">
      <c r="A140" s="8" t="s">
        <v>484</v>
      </c>
      <c r="B140" s="8" t="s">
        <v>485</v>
      </c>
      <c r="C1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40" s="5" t="s">
        <v>17</v>
      </c>
      <c r="G140" s="10" t="str">
        <f>IF(Table1[[#This Row],[OWASP 2017]]="NA","NA",_xlfn.XLOOKUP(Table1[[#This Row],[OWASP 2017]],OWASP2017_Table!$B$2:$B$11,OWASP2017_Table!$C$2:$C$11))</f>
        <v>NA</v>
      </c>
    </row>
    <row r="141" spans="1:7" ht="18.75" thickBot="1">
      <c r="A141" s="8" t="s">
        <v>486</v>
      </c>
      <c r="B141" s="8" t="s">
        <v>485</v>
      </c>
      <c r="C1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41" s="5" t="s">
        <v>17</v>
      </c>
      <c r="G141" s="10" t="str">
        <f>IF(Table1[[#This Row],[OWASP 2017]]="NA","NA",_xlfn.XLOOKUP(Table1[[#This Row],[OWASP 2017]],OWASP2017_Table!$B$2:$B$11,OWASP2017_Table!$C$2:$C$11))</f>
        <v>NA</v>
      </c>
    </row>
    <row r="142" spans="1:7" ht="18.75" thickBot="1">
      <c r="A142" s="8" t="s">
        <v>487</v>
      </c>
      <c r="B142" s="8" t="s">
        <v>483</v>
      </c>
      <c r="C1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42" s="5" t="s">
        <v>17</v>
      </c>
      <c r="G142" s="10" t="str">
        <f>IF(Table1[[#This Row],[OWASP 2017]]="NA","NA",_xlfn.XLOOKUP(Table1[[#This Row],[OWASP 2017]],OWASP2017_Table!$B$2:$B$11,OWASP2017_Table!$C$2:$C$11))</f>
        <v>Security Misconfiguration</v>
      </c>
    </row>
    <row r="143" spans="1:7" ht="18.75" thickBot="1">
      <c r="A143" s="8" t="s">
        <v>488</v>
      </c>
      <c r="B143" s="8" t="s">
        <v>489</v>
      </c>
      <c r="C1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59</v>
      </c>
      <c r="D1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3" s="5" t="s">
        <v>17</v>
      </c>
      <c r="G143" s="10" t="str">
        <f>IF(Table1[[#This Row],[OWASP 2017]]="NA","NA",_xlfn.XLOOKUP(Table1[[#This Row],[OWASP 2017]],OWASP2017_Table!$B$2:$B$11,OWASP2017_Table!$C$2:$C$11))</f>
        <v>Sensitive Data Exposure</v>
      </c>
    </row>
    <row r="144" spans="1:7" ht="18.75" thickBot="1">
      <c r="A144" s="8" t="s">
        <v>490</v>
      </c>
      <c r="B144" s="8" t="s">
        <v>491</v>
      </c>
      <c r="C1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4" s="5" t="s">
        <v>17</v>
      </c>
      <c r="G144" s="10" t="str">
        <f>IF(Table1[[#This Row],[OWASP 2017]]="NA","NA",_xlfn.XLOOKUP(Table1[[#This Row],[OWASP 2017]],OWASP2017_Table!$B$2:$B$11,OWASP2017_Table!$C$2:$C$11))</f>
        <v>Sensitive Data Exposure</v>
      </c>
    </row>
    <row r="145" spans="1:7" ht="18.75" thickBot="1">
      <c r="A145" s="8" t="s">
        <v>492</v>
      </c>
      <c r="B145" s="8" t="s">
        <v>493</v>
      </c>
      <c r="C1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5" s="5" t="s">
        <v>17</v>
      </c>
      <c r="G145" s="10" t="str">
        <f>IF(Table1[[#This Row],[OWASP 2017]]="NA","NA",_xlfn.XLOOKUP(Table1[[#This Row],[OWASP 2017]],OWASP2017_Table!$B$2:$B$11,OWASP2017_Table!$C$2:$C$11))</f>
        <v>Injection</v>
      </c>
    </row>
    <row r="146" spans="1:7" ht="18.75" thickBot="1">
      <c r="A146" s="8" t="s">
        <v>494</v>
      </c>
      <c r="B146" s="8" t="s">
        <v>493</v>
      </c>
      <c r="C1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6" s="5" t="s">
        <v>17</v>
      </c>
      <c r="G146" s="10" t="str">
        <f>IF(Table1[[#This Row],[OWASP 2017]]="NA","NA",_xlfn.XLOOKUP(Table1[[#This Row],[OWASP 2017]],OWASP2017_Table!$B$2:$B$11,OWASP2017_Table!$C$2:$C$11))</f>
        <v>Injection</v>
      </c>
    </row>
    <row r="147" spans="1:7" ht="18.75" thickBot="1">
      <c r="A147" s="8" t="s">
        <v>495</v>
      </c>
      <c r="B147" s="8" t="s">
        <v>496</v>
      </c>
      <c r="C1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7" s="5" t="s">
        <v>17</v>
      </c>
      <c r="G147" s="10" t="str">
        <f>IF(Table1[[#This Row],[OWASP 2017]]="NA","NA",_xlfn.XLOOKUP(Table1[[#This Row],[OWASP 2017]],OWASP2017_Table!$B$2:$B$11,OWASP2017_Table!$C$2:$C$11))</f>
        <v>Sensitive Data Exposure</v>
      </c>
    </row>
    <row r="148" spans="1:7" ht="18.75" thickBot="1">
      <c r="A148" s="8" t="s">
        <v>497</v>
      </c>
      <c r="B148" s="8" t="s">
        <v>496</v>
      </c>
      <c r="C1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8" s="5" t="s">
        <v>17</v>
      </c>
      <c r="G148" s="10" t="str">
        <f>IF(Table1[[#This Row],[OWASP 2017]]="NA","NA",_xlfn.XLOOKUP(Table1[[#This Row],[OWASP 2017]],OWASP2017_Table!$B$2:$B$11,OWASP2017_Table!$C$2:$C$11))</f>
        <v>Sensitive Data Exposure</v>
      </c>
    </row>
    <row r="149" spans="1:7" ht="18.75" thickBot="1">
      <c r="A149" s="8" t="s">
        <v>498</v>
      </c>
      <c r="B149" s="8" t="s">
        <v>499</v>
      </c>
      <c r="C1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9" s="5" t="s">
        <v>17</v>
      </c>
      <c r="G149" s="10" t="str">
        <f>IF(Table1[[#This Row],[OWASP 2017]]="NA","NA",_xlfn.XLOOKUP(Table1[[#This Row],[OWASP 2017]],OWASP2017_Table!$B$2:$B$11,OWASP2017_Table!$C$2:$C$11))</f>
        <v>Sensitive Data Exposure</v>
      </c>
    </row>
    <row r="150" spans="1:7" ht="18.75" thickBot="1">
      <c r="A150" s="8" t="s">
        <v>500</v>
      </c>
      <c r="B150" s="8" t="s">
        <v>499</v>
      </c>
      <c r="C1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0" s="5" t="s">
        <v>17</v>
      </c>
      <c r="G150" s="10" t="str">
        <f>IF(Table1[[#This Row],[OWASP 2017]]="NA","NA",_xlfn.XLOOKUP(Table1[[#This Row],[OWASP 2017]],OWASP2017_Table!$B$2:$B$11,OWASP2017_Table!$C$2:$C$11))</f>
        <v>Sensitive Data Exposure</v>
      </c>
    </row>
    <row r="151" spans="1:7" ht="18.75" thickBot="1">
      <c r="A151" s="8" t="s">
        <v>501</v>
      </c>
      <c r="B151" s="8" t="s">
        <v>499</v>
      </c>
      <c r="C1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1" s="5" t="s">
        <v>17</v>
      </c>
      <c r="G151" s="10" t="str">
        <f>IF(Table1[[#This Row],[OWASP 2017]]="NA","NA",_xlfn.XLOOKUP(Table1[[#This Row],[OWASP 2017]],OWASP2017_Table!$B$2:$B$11,OWASP2017_Table!$C$2:$C$11))</f>
        <v>Sensitive Data Exposure</v>
      </c>
    </row>
    <row r="152" spans="1:7" ht="18.75" thickBot="1">
      <c r="A152" s="8" t="s">
        <v>502</v>
      </c>
      <c r="B152" s="8" t="s">
        <v>499</v>
      </c>
      <c r="C1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2" s="5" t="s">
        <v>17</v>
      </c>
      <c r="G152" s="10" t="str">
        <f>IF(Table1[[#This Row],[OWASP 2017]]="NA","NA",_xlfn.XLOOKUP(Table1[[#This Row],[OWASP 2017]],OWASP2017_Table!$B$2:$B$11,OWASP2017_Table!$C$2:$C$11))</f>
        <v>Sensitive Data Exposure</v>
      </c>
    </row>
    <row r="153" spans="1:7" ht="18.75" thickBot="1">
      <c r="A153" s="8" t="s">
        <v>503</v>
      </c>
      <c r="B153" s="8" t="s">
        <v>499</v>
      </c>
      <c r="C1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3" s="5" t="s">
        <v>17</v>
      </c>
      <c r="G153" s="10" t="str">
        <f>IF(Table1[[#This Row],[OWASP 2017]]="NA","NA",_xlfn.XLOOKUP(Table1[[#This Row],[OWASP 2017]],OWASP2017_Table!$B$2:$B$11,OWASP2017_Table!$C$2:$C$11))</f>
        <v>Sensitive Data Exposure</v>
      </c>
    </row>
    <row r="154" spans="1:7" ht="18.75" thickBot="1">
      <c r="A154" s="8" t="s">
        <v>504</v>
      </c>
      <c r="B154" s="8" t="s">
        <v>499</v>
      </c>
      <c r="C1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4" s="5" t="s">
        <v>17</v>
      </c>
      <c r="G154" s="10" t="str">
        <f>IF(Table1[[#This Row],[OWASP 2017]]="NA","NA",_xlfn.XLOOKUP(Table1[[#This Row],[OWASP 2017]],OWASP2017_Table!$B$2:$B$11,OWASP2017_Table!$C$2:$C$11))</f>
        <v>Sensitive Data Exposure</v>
      </c>
    </row>
    <row r="155" spans="1:7" ht="18.75" thickBot="1">
      <c r="A155" s="8" t="s">
        <v>505</v>
      </c>
      <c r="B155" s="8" t="s">
        <v>499</v>
      </c>
      <c r="C1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5" s="5" t="s">
        <v>17</v>
      </c>
      <c r="G155" s="10" t="str">
        <f>IF(Table1[[#This Row],[OWASP 2017]]="NA","NA",_xlfn.XLOOKUP(Table1[[#This Row],[OWASP 2017]],OWASP2017_Table!$B$2:$B$11,OWASP2017_Table!$C$2:$C$11))</f>
        <v>Sensitive Data Exposure</v>
      </c>
    </row>
    <row r="156" spans="1:7" ht="18.75" thickBot="1">
      <c r="A156" s="8" t="s">
        <v>506</v>
      </c>
      <c r="B156" s="8" t="s">
        <v>499</v>
      </c>
      <c r="C1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6" s="5" t="s">
        <v>17</v>
      </c>
      <c r="G156" s="10" t="str">
        <f>IF(Table1[[#This Row],[OWASP 2017]]="NA","NA",_xlfn.XLOOKUP(Table1[[#This Row],[OWASP 2017]],OWASP2017_Table!$B$2:$B$11,OWASP2017_Table!$C$2:$C$11))</f>
        <v>Sensitive Data Exposure</v>
      </c>
    </row>
    <row r="157" spans="1:7" ht="18.75" thickBot="1">
      <c r="A157" s="8" t="s">
        <v>507</v>
      </c>
      <c r="B157" s="8" t="s">
        <v>499</v>
      </c>
      <c r="C1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7" s="5" t="s">
        <v>17</v>
      </c>
      <c r="G157" s="10" t="str">
        <f>IF(Table1[[#This Row],[OWASP 2017]]="NA","NA",_xlfn.XLOOKUP(Table1[[#This Row],[OWASP 2017]],OWASP2017_Table!$B$2:$B$11,OWASP2017_Table!$C$2:$C$11))</f>
        <v>Sensitive Data Exposure</v>
      </c>
    </row>
    <row r="158" spans="1:7" ht="18.75" thickBot="1">
      <c r="A158" s="8" t="s">
        <v>508</v>
      </c>
      <c r="B158" s="8" t="s">
        <v>481</v>
      </c>
      <c r="C1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8" s="5" t="s">
        <v>17</v>
      </c>
      <c r="G158" s="10" t="str">
        <f>IF(Table1[[#This Row],[OWASP 2017]]="NA","NA",_xlfn.XLOOKUP(Table1[[#This Row],[OWASP 2017]],OWASP2017_Table!$B$2:$B$11,OWASP2017_Table!$C$2:$C$11))</f>
        <v>Sensitive Data Exposure</v>
      </c>
    </row>
    <row r="159" spans="1:7" ht="18.75" thickBot="1">
      <c r="A159" s="8" t="s">
        <v>509</v>
      </c>
      <c r="B159" s="8" t="s">
        <v>510</v>
      </c>
      <c r="C1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9" s="5" t="s">
        <v>17</v>
      </c>
      <c r="G159" s="10" t="str">
        <f>IF(Table1[[#This Row],[OWASP 2017]]="NA","NA",_xlfn.XLOOKUP(Table1[[#This Row],[OWASP 2017]],OWASP2017_Table!$B$2:$B$11,OWASP2017_Table!$C$2:$C$11))</f>
        <v>Sensitive Data Exposure</v>
      </c>
    </row>
    <row r="160" spans="1:7" ht="18.75" thickBot="1">
      <c r="A160" s="8" t="s">
        <v>511</v>
      </c>
      <c r="B160" s="8" t="s">
        <v>512</v>
      </c>
      <c r="C1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0" s="5" t="s">
        <v>17</v>
      </c>
      <c r="G160" s="10" t="str">
        <f>IF(Table1[[#This Row],[OWASP 2017]]="NA","NA",_xlfn.XLOOKUP(Table1[[#This Row],[OWASP 2017]],OWASP2017_Table!$B$2:$B$11,OWASP2017_Table!$C$2:$C$11))</f>
        <v>Security Misconfiguration</v>
      </c>
    </row>
    <row r="161" spans="1:7" ht="18.75" thickBot="1">
      <c r="A161" s="8" t="s">
        <v>513</v>
      </c>
      <c r="B161" s="8" t="s">
        <v>512</v>
      </c>
      <c r="C1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1" s="5" t="s">
        <v>17</v>
      </c>
      <c r="G161" s="10" t="str">
        <f>IF(Table1[[#This Row],[OWASP 2017]]="NA","NA",_xlfn.XLOOKUP(Table1[[#This Row],[OWASP 2017]],OWASP2017_Table!$B$2:$B$11,OWASP2017_Table!$C$2:$C$11))</f>
        <v>Security Misconfiguration</v>
      </c>
    </row>
    <row r="162" spans="1:7" ht="18.75" thickBot="1">
      <c r="A162" s="8" t="s">
        <v>514</v>
      </c>
      <c r="B162" s="8" t="s">
        <v>512</v>
      </c>
      <c r="C1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2" s="5" t="s">
        <v>17</v>
      </c>
      <c r="G162" s="10" t="str">
        <f>IF(Table1[[#This Row],[OWASP 2017]]="NA","NA",_xlfn.XLOOKUP(Table1[[#This Row],[OWASP 2017]],OWASP2017_Table!$B$2:$B$11,OWASP2017_Table!$C$2:$C$11))</f>
        <v>Security Misconfiguration</v>
      </c>
    </row>
    <row r="163" spans="1:7" ht="18.75" thickBot="1">
      <c r="A163" s="8" t="s">
        <v>515</v>
      </c>
      <c r="B163" s="8" t="s">
        <v>512</v>
      </c>
      <c r="C1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3" s="5" t="s">
        <v>17</v>
      </c>
      <c r="G163" s="10" t="str">
        <f>IF(Table1[[#This Row],[OWASP 2017]]="NA","NA",_xlfn.XLOOKUP(Table1[[#This Row],[OWASP 2017]],OWASP2017_Table!$B$2:$B$11,OWASP2017_Table!$C$2:$C$11))</f>
        <v>Security Misconfiguration</v>
      </c>
    </row>
    <row r="164" spans="1:7" ht="18.75" thickBot="1">
      <c r="A164" s="8" t="s">
        <v>516</v>
      </c>
      <c r="B164" s="8" t="s">
        <v>512</v>
      </c>
      <c r="C1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4" s="5" t="s">
        <v>17</v>
      </c>
      <c r="G164" s="10" t="str">
        <f>IF(Table1[[#This Row],[OWASP 2017]]="NA","NA",_xlfn.XLOOKUP(Table1[[#This Row],[OWASP 2017]],OWASP2017_Table!$B$2:$B$11,OWASP2017_Table!$C$2:$C$11))</f>
        <v>Security Misconfiguration</v>
      </c>
    </row>
    <row r="165" spans="1:7" ht="18.75" thickBot="1">
      <c r="A165" s="8" t="s">
        <v>517</v>
      </c>
      <c r="B165" s="8" t="s">
        <v>512</v>
      </c>
      <c r="C1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5" s="5" t="s">
        <v>17</v>
      </c>
      <c r="G165" s="10" t="str">
        <f>IF(Table1[[#This Row],[OWASP 2017]]="NA","NA",_xlfn.XLOOKUP(Table1[[#This Row],[OWASP 2017]],OWASP2017_Table!$B$2:$B$11,OWASP2017_Table!$C$2:$C$11))</f>
        <v>Security Misconfiguration</v>
      </c>
    </row>
    <row r="166" spans="1:7" ht="18.75" thickBot="1">
      <c r="A166" s="8" t="s">
        <v>518</v>
      </c>
      <c r="B166" s="8" t="s">
        <v>512</v>
      </c>
      <c r="C1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6" s="5" t="s">
        <v>17</v>
      </c>
      <c r="G166" s="10" t="str">
        <f>IF(Table1[[#This Row],[OWASP 2017]]="NA","NA",_xlfn.XLOOKUP(Table1[[#This Row],[OWASP 2017]],OWASP2017_Table!$B$2:$B$11,OWASP2017_Table!$C$2:$C$11))</f>
        <v>Security Misconfiguration</v>
      </c>
    </row>
    <row r="167" spans="1:7" ht="18.75" thickBot="1">
      <c r="A167" s="8" t="s">
        <v>519</v>
      </c>
      <c r="B167" s="8" t="s">
        <v>520</v>
      </c>
      <c r="C1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7" s="5" t="s">
        <v>17</v>
      </c>
      <c r="G167" s="10" t="str">
        <f>IF(Table1[[#This Row],[OWASP 2017]]="NA","NA",_xlfn.XLOOKUP(Table1[[#This Row],[OWASP 2017]],OWASP2017_Table!$B$2:$B$11,OWASP2017_Table!$C$2:$C$11))</f>
        <v>Security Misconfiguration</v>
      </c>
    </row>
    <row r="168" spans="1:7" ht="18.75" thickBot="1">
      <c r="A168" s="8" t="s">
        <v>521</v>
      </c>
      <c r="B168" s="8" t="s">
        <v>522</v>
      </c>
      <c r="C1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68" s="5" t="s">
        <v>17</v>
      </c>
      <c r="G168" s="10" t="str">
        <f>IF(Table1[[#This Row],[OWASP 2017]]="NA","NA",_xlfn.XLOOKUP(Table1[[#This Row],[OWASP 2017]],OWASP2017_Table!$B$2:$B$11,OWASP2017_Table!$C$2:$C$11))</f>
        <v>NA</v>
      </c>
    </row>
    <row r="169" spans="1:7" ht="18.75" thickBot="1">
      <c r="A169" s="8" t="s">
        <v>523</v>
      </c>
      <c r="B169" s="8" t="s">
        <v>524</v>
      </c>
      <c r="C1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9" s="5" t="s">
        <v>17</v>
      </c>
      <c r="G169" s="10" t="str">
        <f>IF(Table1[[#This Row],[OWASP 2017]]="NA","NA",_xlfn.XLOOKUP(Table1[[#This Row],[OWASP 2017]],OWASP2017_Table!$B$2:$B$11,OWASP2017_Table!$C$2:$C$11))</f>
        <v>Security Misconfiguration</v>
      </c>
    </row>
    <row r="170" spans="1:7" ht="18.75" thickBot="1">
      <c r="A170" s="8" t="s">
        <v>525</v>
      </c>
      <c r="B170" s="8" t="s">
        <v>526</v>
      </c>
      <c r="C1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70" s="5" t="s">
        <v>17</v>
      </c>
      <c r="G170" s="10" t="str">
        <f>IF(Table1[[#This Row],[OWASP 2017]]="NA","NA",_xlfn.XLOOKUP(Table1[[#This Row],[OWASP 2017]],OWASP2017_Table!$B$2:$B$11,OWASP2017_Table!$C$2:$C$11))</f>
        <v>Sensitive Data Exposure</v>
      </c>
    </row>
    <row r="171" spans="1:7" ht="18.75" thickBot="1">
      <c r="A171" s="9" t="s">
        <v>527</v>
      </c>
      <c r="B171" s="9" t="s">
        <v>528</v>
      </c>
      <c r="C1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66</v>
      </c>
      <c r="D1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1" s="5" t="s">
        <v>17</v>
      </c>
      <c r="G171" s="10" t="str">
        <f>IF(Table1[[#This Row],[OWASP 2017]]="NA","NA",_xlfn.XLOOKUP(Table1[[#This Row],[OWASP 2017]],OWASP2017_Table!$B$2:$B$11,OWASP2017_Table!$C$2:$C$11))</f>
        <v>Security Misconfiguration</v>
      </c>
    </row>
    <row r="172" spans="1:7" ht="18.75" thickBot="1">
      <c r="A172" s="8" t="s">
        <v>529</v>
      </c>
      <c r="B172" s="8" t="s">
        <v>530</v>
      </c>
      <c r="C1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72" s="5" t="s">
        <v>18</v>
      </c>
      <c r="G172" s="5" t="str">
        <f>IF(Table1[[#This Row],[OWASP 2017]]="NA","NA",_xlfn.XLOOKUP(Table1[[#This Row],[OWASP 2017]],OWASP2017_Table!$B$2:$B$11,OWASP2017_Table!$C$2:$C$11))</f>
        <v>Broken Access Control</v>
      </c>
    </row>
    <row r="173" spans="1:7" ht="18.75" thickBot="1">
      <c r="A173" s="8" t="s">
        <v>531</v>
      </c>
      <c r="B173" s="8" t="s">
        <v>532</v>
      </c>
      <c r="C1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3" s="5" t="s">
        <v>18</v>
      </c>
      <c r="G173" s="10" t="str">
        <f>IF(Table1[[#This Row],[OWASP 2017]]="NA","NA",_xlfn.XLOOKUP(Table1[[#This Row],[OWASP 2017]],OWASP2017_Table!$B$2:$B$11,OWASP2017_Table!$C$2:$C$11))</f>
        <v>Security Misconfiguration</v>
      </c>
    </row>
    <row r="174" spans="1:7" ht="18.75" thickBot="1">
      <c r="A174" s="8" t="s">
        <v>533</v>
      </c>
      <c r="B174" s="8" t="s">
        <v>532</v>
      </c>
      <c r="C1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4" s="5" t="s">
        <v>18</v>
      </c>
      <c r="G174" s="10" t="str">
        <f>IF(Table1[[#This Row],[OWASP 2017]]="NA","NA",_xlfn.XLOOKUP(Table1[[#This Row],[OWASP 2017]],OWASP2017_Table!$B$2:$B$11,OWASP2017_Table!$C$2:$C$11))</f>
        <v>Security Misconfiguration</v>
      </c>
    </row>
    <row r="175" spans="1:7" ht="18.75" thickBot="1">
      <c r="A175" s="8" t="s">
        <v>534</v>
      </c>
      <c r="B175" s="8" t="s">
        <v>472</v>
      </c>
      <c r="C1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5" s="5" t="s">
        <v>18</v>
      </c>
      <c r="G175" s="10" t="str">
        <f>IF(Table1[[#This Row],[OWASP 2017]]="NA","NA",_xlfn.XLOOKUP(Table1[[#This Row],[OWASP 2017]],OWASP2017_Table!$B$2:$B$11,OWASP2017_Table!$C$2:$C$11))</f>
        <v>Security Misconfiguration</v>
      </c>
    </row>
    <row r="176" spans="1:7" ht="18.75" thickBot="1">
      <c r="A176" s="8" t="s">
        <v>535</v>
      </c>
      <c r="B176" s="8" t="s">
        <v>397</v>
      </c>
      <c r="C1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1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1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76" s="5" t="s">
        <v>18</v>
      </c>
      <c r="G176" s="10" t="str">
        <f>IF(Table1[[#This Row],[OWASP 2017]]="NA","NA",_xlfn.XLOOKUP(Table1[[#This Row],[OWASP 2017]],OWASP2017_Table!$B$2:$B$11,OWASP2017_Table!$C$2:$C$11))</f>
        <v>Broken Access Control</v>
      </c>
    </row>
    <row r="177" spans="1:7" ht="18.75" thickBot="1">
      <c r="A177" s="8" t="s">
        <v>536</v>
      </c>
      <c r="B177" s="8" t="s">
        <v>537</v>
      </c>
      <c r="C1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7" s="5" t="s">
        <v>18</v>
      </c>
      <c r="G177" s="10" t="str">
        <f>IF(Table1[[#This Row],[OWASP 2017]]="NA","NA",_xlfn.XLOOKUP(Table1[[#This Row],[OWASP 2017]],OWASP2017_Table!$B$2:$B$11,OWASP2017_Table!$C$2:$C$11))</f>
        <v>Security Misconfiguration</v>
      </c>
    </row>
    <row r="178" spans="1:7" ht="18.75" thickBot="1">
      <c r="A178" s="8" t="s">
        <v>538</v>
      </c>
      <c r="B178" s="8" t="s">
        <v>440</v>
      </c>
      <c r="C1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78" s="5" t="s">
        <v>18</v>
      </c>
      <c r="G178" s="10" t="str">
        <f>IF(Table1[[#This Row],[OWASP 2017]]="NA","NA",_xlfn.XLOOKUP(Table1[[#This Row],[OWASP 2017]],OWASP2017_Table!$B$2:$B$11,OWASP2017_Table!$C$2:$C$11))</f>
        <v>Sensitive Data Exposure</v>
      </c>
    </row>
    <row r="179" spans="1:7" ht="18.75" thickBot="1">
      <c r="A179" s="8" t="s">
        <v>539</v>
      </c>
      <c r="B179" s="8" t="s">
        <v>540</v>
      </c>
      <c r="C1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9" s="5" t="s">
        <v>18</v>
      </c>
      <c r="G179" s="10" t="str">
        <f>IF(Table1[[#This Row],[OWASP 2017]]="NA","NA",_xlfn.XLOOKUP(Table1[[#This Row],[OWASP 2017]],OWASP2017_Table!$B$2:$B$11,OWASP2017_Table!$C$2:$C$11))</f>
        <v>Security Misconfiguration</v>
      </c>
    </row>
    <row r="180" spans="1:7" ht="18.75" thickBot="1">
      <c r="A180" s="8" t="s">
        <v>90</v>
      </c>
      <c r="B180" s="8" t="s">
        <v>541</v>
      </c>
      <c r="C1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9</v>
      </c>
      <c r="E1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80" s="5" t="s">
        <v>18</v>
      </c>
      <c r="G180" s="10" t="str">
        <f>IF(Table1[[#This Row],[OWASP 2017]]="NA","NA",_xlfn.XLOOKUP(Table1[[#This Row],[OWASP 2017]],OWASP2017_Table!$B$2:$B$11,OWASP2017_Table!$C$2:$C$11))</f>
        <v>Broken Access Control</v>
      </c>
    </row>
    <row r="181" spans="1:7" ht="18.75" thickBot="1">
      <c r="A181" s="8" t="s">
        <v>542</v>
      </c>
      <c r="B181" s="8" t="s">
        <v>541</v>
      </c>
      <c r="C1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9</v>
      </c>
      <c r="E1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81" s="5" t="s">
        <v>18</v>
      </c>
      <c r="G181" s="10" t="str">
        <f>IF(Table1[[#This Row],[OWASP 2017]]="NA","NA",_xlfn.XLOOKUP(Table1[[#This Row],[OWASP 2017]],OWASP2017_Table!$B$2:$B$11,OWASP2017_Table!$C$2:$C$11))</f>
        <v>Broken Access Control</v>
      </c>
    </row>
    <row r="182" spans="1:7" ht="18.75" thickBot="1">
      <c r="A182" s="8" t="s">
        <v>543</v>
      </c>
      <c r="B182" s="8" t="s">
        <v>544</v>
      </c>
      <c r="C1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1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2" s="5" t="s">
        <v>18</v>
      </c>
      <c r="G182" s="10" t="str">
        <f>IF(Table1[[#This Row],[OWASP 2017]]="NA","NA",_xlfn.XLOOKUP(Table1[[#This Row],[OWASP 2017]],OWASP2017_Table!$B$2:$B$11,OWASP2017_Table!$C$2:$C$11))</f>
        <v>Security Misconfiguration</v>
      </c>
    </row>
    <row r="183" spans="1:7" ht="18.75" thickBot="1">
      <c r="A183" s="8" t="s">
        <v>545</v>
      </c>
      <c r="B183" s="8" t="s">
        <v>546</v>
      </c>
      <c r="C1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3" s="5" t="s">
        <v>18</v>
      </c>
      <c r="G183" s="10" t="str">
        <f>IF(Table1[[#This Row],[OWASP 2017]]="NA","NA",_xlfn.XLOOKUP(Table1[[#This Row],[OWASP 2017]],OWASP2017_Table!$B$2:$B$11,OWASP2017_Table!$C$2:$C$11))</f>
        <v>Security Misconfiguration</v>
      </c>
    </row>
    <row r="184" spans="1:7" ht="18.75" thickBot="1">
      <c r="A184" s="8" t="s">
        <v>547</v>
      </c>
      <c r="B184" s="8" t="s">
        <v>546</v>
      </c>
      <c r="C1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4" s="5" t="s">
        <v>18</v>
      </c>
      <c r="G184" s="10" t="str">
        <f>IF(Table1[[#This Row],[OWASP 2017]]="NA","NA",_xlfn.XLOOKUP(Table1[[#This Row],[OWASP 2017]],OWASP2017_Table!$B$2:$B$11,OWASP2017_Table!$C$2:$C$11))</f>
        <v>Security Misconfiguration</v>
      </c>
    </row>
    <row r="185" spans="1:7" ht="18.75" thickBot="1">
      <c r="A185" s="8" t="s">
        <v>548</v>
      </c>
      <c r="B185" s="8" t="s">
        <v>549</v>
      </c>
      <c r="C1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5" s="5" t="s">
        <v>18</v>
      </c>
      <c r="G185" s="10" t="str">
        <f>IF(Table1[[#This Row],[OWASP 2017]]="NA","NA",_xlfn.XLOOKUP(Table1[[#This Row],[OWASP 2017]],OWASP2017_Table!$B$2:$B$11,OWASP2017_Table!$C$2:$C$11))</f>
        <v>Security Misconfiguration</v>
      </c>
    </row>
    <row r="186" spans="1:7" ht="18.75" thickBot="1">
      <c r="A186" s="8" t="s">
        <v>550</v>
      </c>
      <c r="B186" s="8" t="s">
        <v>512</v>
      </c>
      <c r="C1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6" s="5" t="s">
        <v>18</v>
      </c>
      <c r="G186" s="10" t="str">
        <f>IF(Table1[[#This Row],[OWASP 2017]]="NA","NA",_xlfn.XLOOKUP(Table1[[#This Row],[OWASP 2017]],OWASP2017_Table!$B$2:$B$11,OWASP2017_Table!$C$2:$C$11))</f>
        <v>Security Misconfiguration</v>
      </c>
    </row>
    <row r="187" spans="1:7" ht="18.75" thickBot="1">
      <c r="A187" s="8" t="s">
        <v>551</v>
      </c>
      <c r="B187" s="8" t="s">
        <v>552</v>
      </c>
      <c r="C1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87" s="5" t="s">
        <v>18</v>
      </c>
      <c r="G187" s="10" t="str">
        <f>IF(Table1[[#This Row],[OWASP 2017]]="NA","NA",_xlfn.XLOOKUP(Table1[[#This Row],[OWASP 2017]],OWASP2017_Table!$B$2:$B$11,OWASP2017_Table!$C$2:$C$11))</f>
        <v>Injection</v>
      </c>
    </row>
    <row r="188" spans="1:7" ht="18.75" thickBot="1">
      <c r="A188" s="8" t="s">
        <v>553</v>
      </c>
      <c r="B188" s="8" t="s">
        <v>554</v>
      </c>
      <c r="C1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88" s="5" t="s">
        <v>18</v>
      </c>
      <c r="G188" s="10" t="str">
        <f>IF(Table1[[#This Row],[OWASP 2017]]="NA","NA",_xlfn.XLOOKUP(Table1[[#This Row],[OWASP 2017]],OWASP2017_Table!$B$2:$B$11,OWASP2017_Table!$C$2:$C$11))</f>
        <v>NA</v>
      </c>
    </row>
    <row r="189" spans="1:7" ht="18.75" thickBot="1">
      <c r="A189" s="8" t="s">
        <v>555</v>
      </c>
      <c r="B189" s="8" t="s">
        <v>556</v>
      </c>
      <c r="C1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1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89" s="5" t="s">
        <v>18</v>
      </c>
      <c r="G189" s="10" t="str">
        <f>IF(Table1[[#This Row],[OWASP 2017]]="NA","NA",_xlfn.XLOOKUP(Table1[[#This Row],[OWASP 2017]],OWASP2017_Table!$B$2:$B$11,OWASP2017_Table!$C$2:$C$11))</f>
        <v>Sensitive Data Exposure</v>
      </c>
    </row>
    <row r="190" spans="1:7" ht="18.75" thickBot="1">
      <c r="A190" s="8" t="s">
        <v>557</v>
      </c>
      <c r="B190" s="8" t="s">
        <v>558</v>
      </c>
      <c r="C1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0" s="5" t="s">
        <v>18</v>
      </c>
      <c r="G190" s="10" t="str">
        <f>IF(Table1[[#This Row],[OWASP 2017]]="NA","NA",_xlfn.XLOOKUP(Table1[[#This Row],[OWASP 2017]],OWASP2017_Table!$B$2:$B$11,OWASP2017_Table!$C$2:$C$11))</f>
        <v>Security Misconfiguration</v>
      </c>
    </row>
    <row r="191" spans="1:7" ht="18.75" thickBot="1">
      <c r="A191" s="8" t="s">
        <v>559</v>
      </c>
      <c r="B191" s="8" t="s">
        <v>560</v>
      </c>
      <c r="C1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1" s="5" t="s">
        <v>18</v>
      </c>
      <c r="G191" s="10" t="str">
        <f>IF(Table1[[#This Row],[OWASP 2017]]="NA","NA",_xlfn.XLOOKUP(Table1[[#This Row],[OWASP 2017]],OWASP2017_Table!$B$2:$B$11,OWASP2017_Table!$C$2:$C$11))</f>
        <v>Injection</v>
      </c>
    </row>
    <row r="192" spans="1:7" ht="18.75" thickBot="1">
      <c r="A192" s="8" t="s">
        <v>561</v>
      </c>
      <c r="B192" s="8" t="s">
        <v>562</v>
      </c>
      <c r="C1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2" s="5" t="s">
        <v>18</v>
      </c>
      <c r="G192" s="10" t="str">
        <f>IF(Table1[[#This Row],[OWASP 2017]]="NA","NA",_xlfn.XLOOKUP(Table1[[#This Row],[OWASP 2017]],OWASP2017_Table!$B$2:$B$11,OWASP2017_Table!$C$2:$C$11))</f>
        <v>Injection</v>
      </c>
    </row>
    <row r="193" spans="1:7" ht="18.75" thickBot="1">
      <c r="A193" s="8" t="s">
        <v>563</v>
      </c>
      <c r="B193" s="8" t="s">
        <v>415</v>
      </c>
      <c r="C1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93" s="5" t="s">
        <v>18</v>
      </c>
      <c r="G193" s="10" t="str">
        <f>IF(Table1[[#This Row],[OWASP 2017]]="NA","NA",_xlfn.XLOOKUP(Table1[[#This Row],[OWASP 2017]],OWASP2017_Table!$B$2:$B$11,OWASP2017_Table!$C$2:$C$11))</f>
        <v>Sensitive Data Exposure</v>
      </c>
    </row>
    <row r="194" spans="1:7" ht="18.75" thickBot="1">
      <c r="A194" s="8" t="s">
        <v>564</v>
      </c>
      <c r="B194" s="8" t="s">
        <v>565</v>
      </c>
      <c r="C1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94" s="5" t="s">
        <v>18</v>
      </c>
      <c r="G194" s="10" t="str">
        <f>IF(Table1[[#This Row],[OWASP 2017]]="NA","NA",_xlfn.XLOOKUP(Table1[[#This Row],[OWASP 2017]],OWASP2017_Table!$B$2:$B$11,OWASP2017_Table!$C$2:$C$11))</f>
        <v>Sensitive Data Exposure</v>
      </c>
    </row>
    <row r="195" spans="1:7" ht="18.75" thickBot="1">
      <c r="A195" s="8" t="s">
        <v>566</v>
      </c>
      <c r="B195" s="8" t="s">
        <v>567</v>
      </c>
      <c r="C1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55</v>
      </c>
      <c r="D1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95" s="5" t="s">
        <v>18</v>
      </c>
      <c r="G195" s="10" t="str">
        <f>IF(Table1[[#This Row],[OWASP 2017]]="NA","NA",_xlfn.XLOOKUP(Table1[[#This Row],[OWASP 2017]],OWASP2017_Table!$B$2:$B$11,OWASP2017_Table!$C$2:$C$11))</f>
        <v>NA</v>
      </c>
    </row>
    <row r="196" spans="1:7" ht="18.75" thickBot="1">
      <c r="A196" s="8" t="s">
        <v>568</v>
      </c>
      <c r="B196" s="8" t="s">
        <v>569</v>
      </c>
      <c r="C1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6" s="5" t="s">
        <v>18</v>
      </c>
      <c r="G196" s="10" t="str">
        <f>IF(Table1[[#This Row],[OWASP 2017]]="NA","NA",_xlfn.XLOOKUP(Table1[[#This Row],[OWASP 2017]],OWASP2017_Table!$B$2:$B$11,OWASP2017_Table!$C$2:$C$11))</f>
        <v>Security Misconfiguration</v>
      </c>
    </row>
    <row r="197" spans="1:7" ht="18.75" thickBot="1">
      <c r="A197" s="8" t="s">
        <v>570</v>
      </c>
      <c r="B197" s="8" t="s">
        <v>571</v>
      </c>
      <c r="C1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7" s="5" t="s">
        <v>18</v>
      </c>
      <c r="G197" s="10" t="str">
        <f>IF(Table1[[#This Row],[OWASP 2017]]="NA","NA",_xlfn.XLOOKUP(Table1[[#This Row],[OWASP 2017]],OWASP2017_Table!$B$2:$B$11,OWASP2017_Table!$C$2:$C$11))</f>
        <v>Security Misconfiguration</v>
      </c>
    </row>
    <row r="198" spans="1:7" ht="18.75" thickBot="1">
      <c r="A198" s="8" t="s">
        <v>572</v>
      </c>
      <c r="B198" s="8" t="s">
        <v>573</v>
      </c>
      <c r="C1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1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1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98" s="5" t="s">
        <v>18</v>
      </c>
      <c r="G198" s="10" t="str">
        <f>IF(Table1[[#This Row],[OWASP 2017]]="NA","NA",_xlfn.XLOOKUP(Table1[[#This Row],[OWASP 2017]],OWASP2017_Table!$B$2:$B$11,OWASP2017_Table!$C$2:$C$11))</f>
        <v>Broken Access Control</v>
      </c>
    </row>
    <row r="199" spans="1:7" ht="18.75" thickBot="1">
      <c r="A199" s="8" t="s">
        <v>574</v>
      </c>
      <c r="B199" s="8" t="s">
        <v>530</v>
      </c>
      <c r="C1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99" s="5" t="s">
        <v>18</v>
      </c>
      <c r="G199" s="10" t="str">
        <f>IF(Table1[[#This Row],[OWASP 2017]]="NA","NA",_xlfn.XLOOKUP(Table1[[#This Row],[OWASP 2017]],OWASP2017_Table!$B$2:$B$11,OWASP2017_Table!$C$2:$C$11))</f>
        <v>Broken Access Control</v>
      </c>
    </row>
    <row r="200" spans="1:7" ht="18.75" thickBot="1">
      <c r="A200" s="8" t="s">
        <v>575</v>
      </c>
      <c r="B200" s="8" t="s">
        <v>472</v>
      </c>
      <c r="C2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0" s="5" t="s">
        <v>18</v>
      </c>
      <c r="G200" s="10" t="str">
        <f>IF(Table1[[#This Row],[OWASP 2017]]="NA","NA",_xlfn.XLOOKUP(Table1[[#This Row],[OWASP 2017]],OWASP2017_Table!$B$2:$B$11,OWASP2017_Table!$C$2:$C$11))</f>
        <v>Security Misconfiguration</v>
      </c>
    </row>
    <row r="201" spans="1:7" ht="18.75" thickBot="1">
      <c r="A201" s="8" t="s">
        <v>576</v>
      </c>
      <c r="B201" s="8" t="s">
        <v>558</v>
      </c>
      <c r="C2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1" s="5" t="s">
        <v>18</v>
      </c>
      <c r="G201" s="10" t="str">
        <f>IF(Table1[[#This Row],[OWASP 2017]]="NA","NA",_xlfn.XLOOKUP(Table1[[#This Row],[OWASP 2017]],OWASP2017_Table!$B$2:$B$11,OWASP2017_Table!$C$2:$C$11))</f>
        <v>Security Misconfiguration</v>
      </c>
    </row>
    <row r="202" spans="1:7" ht="18.75" thickBot="1">
      <c r="A202" s="8" t="s">
        <v>577</v>
      </c>
      <c r="B202" s="8" t="s">
        <v>578</v>
      </c>
      <c r="C2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2" s="5" t="s">
        <v>18</v>
      </c>
      <c r="G202" s="10" t="str">
        <f>IF(Table1[[#This Row],[OWASP 2017]]="NA","NA",_xlfn.XLOOKUP(Table1[[#This Row],[OWASP 2017]],OWASP2017_Table!$B$2:$B$11,OWASP2017_Table!$C$2:$C$11))</f>
        <v>Security Misconfiguration</v>
      </c>
    </row>
    <row r="203" spans="1:7" ht="18.75" thickBot="1">
      <c r="A203" s="8" t="s">
        <v>579</v>
      </c>
      <c r="B203" s="8" t="s">
        <v>472</v>
      </c>
      <c r="C2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3" s="5" t="s">
        <v>18</v>
      </c>
      <c r="G203" s="10" t="str">
        <f>IF(Table1[[#This Row],[OWASP 2017]]="NA","NA",_xlfn.XLOOKUP(Table1[[#This Row],[OWASP 2017]],OWASP2017_Table!$B$2:$B$11,OWASP2017_Table!$C$2:$C$11))</f>
        <v>Security Misconfiguration</v>
      </c>
    </row>
    <row r="204" spans="1:7" ht="18.75" thickBot="1">
      <c r="A204" s="8" t="s">
        <v>580</v>
      </c>
      <c r="B204" s="8" t="s">
        <v>578</v>
      </c>
      <c r="C2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4" s="5" t="s">
        <v>18</v>
      </c>
      <c r="G204" s="10" t="str">
        <f>IF(Table1[[#This Row],[OWASP 2017]]="NA","NA",_xlfn.XLOOKUP(Table1[[#This Row],[OWASP 2017]],OWASP2017_Table!$B$2:$B$11,OWASP2017_Table!$C$2:$C$11))</f>
        <v>Security Misconfiguration</v>
      </c>
    </row>
    <row r="205" spans="1:7" ht="18.75" thickBot="1">
      <c r="A205" s="8" t="s">
        <v>581</v>
      </c>
      <c r="B205" s="8" t="s">
        <v>578</v>
      </c>
      <c r="C2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5" s="5" t="s">
        <v>18</v>
      </c>
      <c r="G205" s="10" t="str">
        <f>IF(Table1[[#This Row],[OWASP 2017]]="NA","NA",_xlfn.XLOOKUP(Table1[[#This Row],[OWASP 2017]],OWASP2017_Table!$B$2:$B$11,OWASP2017_Table!$C$2:$C$11))</f>
        <v>Security Misconfiguration</v>
      </c>
    </row>
    <row r="206" spans="1:7" ht="18.75" thickBot="1">
      <c r="A206" s="8" t="s">
        <v>582</v>
      </c>
      <c r="B206" s="8" t="s">
        <v>583</v>
      </c>
      <c r="C2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2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2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206" s="5" t="s">
        <v>18</v>
      </c>
      <c r="G206" s="10" t="str">
        <f>IF(Table1[[#This Row],[OWASP 2017]]="NA","NA",_xlfn.XLOOKUP(Table1[[#This Row],[OWASP 2017]],OWASP2017_Table!$B$2:$B$11,OWASP2017_Table!$C$2:$C$11))</f>
        <v>Broken Access Control</v>
      </c>
    </row>
    <row r="207" spans="1:7" ht="18.75" thickBot="1">
      <c r="A207" s="8" t="s">
        <v>584</v>
      </c>
      <c r="B207" s="8" t="s">
        <v>452</v>
      </c>
      <c r="C2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2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07" s="5" t="s">
        <v>18</v>
      </c>
      <c r="G207" s="10" t="str">
        <f>IF(Table1[[#This Row],[OWASP 2017]]="NA","NA",_xlfn.XLOOKUP(Table1[[#This Row],[OWASP 2017]],OWASP2017_Table!$B$2:$B$11,OWASP2017_Table!$C$2:$C$11))</f>
        <v>Sensitive Data Exposure</v>
      </c>
    </row>
    <row r="208" spans="1:7" ht="18.75" thickBot="1">
      <c r="A208" s="8" t="s">
        <v>585</v>
      </c>
      <c r="B208" s="8" t="s">
        <v>586</v>
      </c>
      <c r="C2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2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08" s="5" t="s">
        <v>18</v>
      </c>
      <c r="G208" s="10" t="str">
        <f>IF(Table1[[#This Row],[OWASP 2017]]="NA","NA",_xlfn.XLOOKUP(Table1[[#This Row],[OWASP 2017]],OWASP2017_Table!$B$2:$B$11,OWASP2017_Table!$C$2:$C$11))</f>
        <v>Injection</v>
      </c>
    </row>
    <row r="209" spans="1:7" ht="18.75" thickBot="1">
      <c r="A209" s="8" t="s">
        <v>587</v>
      </c>
      <c r="B209" s="8" t="s">
        <v>472</v>
      </c>
      <c r="C2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9" s="5" t="s">
        <v>18</v>
      </c>
      <c r="G209" s="10" t="str">
        <f>IF(Table1[[#This Row],[OWASP 2017]]="NA","NA",_xlfn.XLOOKUP(Table1[[#This Row],[OWASP 2017]],OWASP2017_Table!$B$2:$B$11,OWASP2017_Table!$C$2:$C$11))</f>
        <v>Security Misconfiguration</v>
      </c>
    </row>
    <row r="210" spans="1:7" ht="18.75" thickBot="1">
      <c r="A210" s="8" t="s">
        <v>588</v>
      </c>
      <c r="B210" s="8" t="s">
        <v>544</v>
      </c>
      <c r="C2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0" s="5" t="s">
        <v>18</v>
      </c>
      <c r="G210" s="10" t="str">
        <f>IF(Table1[[#This Row],[OWASP 2017]]="NA","NA",_xlfn.XLOOKUP(Table1[[#This Row],[OWASP 2017]],OWASP2017_Table!$B$2:$B$11,OWASP2017_Table!$C$2:$C$11))</f>
        <v>Security Misconfiguration</v>
      </c>
    </row>
    <row r="211" spans="1:7" ht="18.75" thickBot="1">
      <c r="A211" s="8" t="s">
        <v>589</v>
      </c>
      <c r="B211" s="8" t="s">
        <v>544</v>
      </c>
      <c r="C2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1" s="5" t="s">
        <v>18</v>
      </c>
      <c r="G211" s="10" t="str">
        <f>IF(Table1[[#This Row],[OWASP 2017]]="NA","NA",_xlfn.XLOOKUP(Table1[[#This Row],[OWASP 2017]],OWASP2017_Table!$B$2:$B$11,OWASP2017_Table!$C$2:$C$11))</f>
        <v>Security Misconfiguration</v>
      </c>
    </row>
    <row r="212" spans="1:7" ht="18.75" thickBot="1">
      <c r="A212" s="8" t="s">
        <v>590</v>
      </c>
      <c r="B212" s="8" t="s">
        <v>591</v>
      </c>
      <c r="C2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84</v>
      </c>
      <c r="D2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42</v>
      </c>
      <c r="E2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12" s="5" t="s">
        <v>18</v>
      </c>
      <c r="G212" s="10" t="str">
        <f>IF(Table1[[#This Row],[OWASP 2017]]="NA","NA",_xlfn.XLOOKUP(Table1[[#This Row],[OWASP 2017]],OWASP2017_Table!$B$2:$B$11,OWASP2017_Table!$C$2:$C$11))</f>
        <v>Injection</v>
      </c>
    </row>
    <row r="213" spans="1:7" ht="18.75" thickBot="1">
      <c r="A213" s="8" t="s">
        <v>592</v>
      </c>
      <c r="B213" s="8" t="s">
        <v>571</v>
      </c>
      <c r="C2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3" s="5" t="s">
        <v>18</v>
      </c>
      <c r="G213" s="10" t="str">
        <f>IF(Table1[[#This Row],[OWASP 2017]]="NA","NA",_xlfn.XLOOKUP(Table1[[#This Row],[OWASP 2017]],OWASP2017_Table!$B$2:$B$11,OWASP2017_Table!$C$2:$C$11))</f>
        <v>Security Misconfiguration</v>
      </c>
    </row>
    <row r="214" spans="1:7" ht="18.75" thickBot="1">
      <c r="A214" s="8" t="s">
        <v>593</v>
      </c>
      <c r="B214" s="8" t="s">
        <v>594</v>
      </c>
      <c r="C2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4" s="5" t="s">
        <v>18</v>
      </c>
      <c r="G214" s="10" t="str">
        <f>IF(Table1[[#This Row],[OWASP 2017]]="NA","NA",_xlfn.XLOOKUP(Table1[[#This Row],[OWASP 2017]],OWASP2017_Table!$B$2:$B$11,OWASP2017_Table!$C$2:$C$11))</f>
        <v>Security Misconfiguration</v>
      </c>
    </row>
    <row r="215" spans="1:7" ht="18.75" thickBot="1">
      <c r="A215" s="8" t="s">
        <v>595</v>
      </c>
      <c r="B215" s="8" t="s">
        <v>596</v>
      </c>
      <c r="C2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15" s="5" t="s">
        <v>18</v>
      </c>
      <c r="G215" s="10" t="str">
        <f>IF(Table1[[#This Row],[OWASP 2017]]="NA","NA",_xlfn.XLOOKUP(Table1[[#This Row],[OWASP 2017]],OWASP2017_Table!$B$2:$B$11,OWASP2017_Table!$C$2:$C$11))</f>
        <v>Sensitive Data Exposure</v>
      </c>
    </row>
    <row r="216" spans="1:7" ht="18.75" thickBot="1">
      <c r="A216" s="8" t="s">
        <v>597</v>
      </c>
      <c r="B216" s="8" t="s">
        <v>598</v>
      </c>
      <c r="C2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6" s="5" t="s">
        <v>18</v>
      </c>
      <c r="G216" s="10" t="str">
        <f>IF(Table1[[#This Row],[OWASP 2017]]="NA","NA",_xlfn.XLOOKUP(Table1[[#This Row],[OWASP 2017]],OWASP2017_Table!$B$2:$B$11,OWASP2017_Table!$C$2:$C$11))</f>
        <v>Security Misconfiguration</v>
      </c>
    </row>
    <row r="217" spans="1:7" ht="18.75" thickBot="1">
      <c r="A217" s="8" t="s">
        <v>599</v>
      </c>
      <c r="B217" s="8" t="s">
        <v>598</v>
      </c>
      <c r="C2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7" s="5" t="s">
        <v>18</v>
      </c>
      <c r="G217" s="10" t="str">
        <f>IF(Table1[[#This Row],[OWASP 2017]]="NA","NA",_xlfn.XLOOKUP(Table1[[#This Row],[OWASP 2017]],OWASP2017_Table!$B$2:$B$11,OWASP2017_Table!$C$2:$C$11))</f>
        <v>Security Misconfiguration</v>
      </c>
    </row>
    <row r="218" spans="1:7" ht="18.75" thickBot="1">
      <c r="A218" s="8" t="s">
        <v>600</v>
      </c>
      <c r="B218" s="8" t="s">
        <v>598</v>
      </c>
      <c r="C2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8" s="5" t="s">
        <v>18</v>
      </c>
      <c r="G218" s="10" t="str">
        <f>IF(Table1[[#This Row],[OWASP 2017]]="NA","NA",_xlfn.XLOOKUP(Table1[[#This Row],[OWASP 2017]],OWASP2017_Table!$B$2:$B$11,OWASP2017_Table!$C$2:$C$11))</f>
        <v>Security Misconfiguration</v>
      </c>
    </row>
    <row r="219" spans="1:7" ht="18.75" thickBot="1">
      <c r="A219" s="8" t="s">
        <v>601</v>
      </c>
      <c r="B219" s="8" t="s">
        <v>598</v>
      </c>
      <c r="C2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9" s="5" t="s">
        <v>18</v>
      </c>
      <c r="G219" s="10" t="str">
        <f>IF(Table1[[#This Row],[OWASP 2017]]="NA","NA",_xlfn.XLOOKUP(Table1[[#This Row],[OWASP 2017]],OWASP2017_Table!$B$2:$B$11,OWASP2017_Table!$C$2:$C$11))</f>
        <v>Security Misconfiguration</v>
      </c>
    </row>
    <row r="220" spans="1:7" ht="18.75" thickBot="1">
      <c r="A220" s="8" t="s">
        <v>602</v>
      </c>
      <c r="B220" s="8" t="s">
        <v>512</v>
      </c>
      <c r="C2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0" s="5" t="s">
        <v>18</v>
      </c>
      <c r="G220" s="10" t="str">
        <f>IF(Table1[[#This Row],[OWASP 2017]]="NA","NA",_xlfn.XLOOKUP(Table1[[#This Row],[OWASP 2017]],OWASP2017_Table!$B$2:$B$11,OWASP2017_Table!$C$2:$C$11))</f>
        <v>Security Misconfiguration</v>
      </c>
    </row>
    <row r="221" spans="1:7" ht="18.75" thickBot="1">
      <c r="A221" s="8" t="s">
        <v>603</v>
      </c>
      <c r="B221" s="8" t="s">
        <v>549</v>
      </c>
      <c r="C2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1" s="5" t="s">
        <v>18</v>
      </c>
      <c r="G221" s="10" t="str">
        <f>IF(Table1[[#This Row],[OWASP 2017]]="NA","NA",_xlfn.XLOOKUP(Table1[[#This Row],[OWASP 2017]],OWASP2017_Table!$B$2:$B$11,OWASP2017_Table!$C$2:$C$11))</f>
        <v>Security Misconfiguration</v>
      </c>
    </row>
    <row r="222" spans="1:7" ht="18.75" thickBot="1">
      <c r="A222" s="8" t="s">
        <v>604</v>
      </c>
      <c r="B222" s="8" t="s">
        <v>605</v>
      </c>
      <c r="C2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2" s="5" t="s">
        <v>18</v>
      </c>
      <c r="G222" s="10" t="str">
        <f>IF(Table1[[#This Row],[OWASP 2017]]="NA","NA",_xlfn.XLOOKUP(Table1[[#This Row],[OWASP 2017]],OWASP2017_Table!$B$2:$B$11,OWASP2017_Table!$C$2:$C$11))</f>
        <v>NA</v>
      </c>
    </row>
    <row r="223" spans="1:7" ht="18.75" thickBot="1">
      <c r="A223" s="8" t="s">
        <v>606</v>
      </c>
      <c r="B223" s="8" t="s">
        <v>607</v>
      </c>
      <c r="C2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3" s="5" t="s">
        <v>18</v>
      </c>
      <c r="G223" s="10" t="str">
        <f>IF(Table1[[#This Row],[OWASP 2017]]="NA","NA",_xlfn.XLOOKUP(Table1[[#This Row],[OWASP 2017]],OWASP2017_Table!$B$2:$B$11,OWASP2017_Table!$C$2:$C$11))</f>
        <v>Security Misconfiguration</v>
      </c>
    </row>
    <row r="224" spans="1:7" ht="18.75" thickBot="1">
      <c r="A224" s="8" t="s">
        <v>608</v>
      </c>
      <c r="B224" s="8" t="s">
        <v>609</v>
      </c>
      <c r="C2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25</v>
      </c>
      <c r="E2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4" s="5" t="s">
        <v>18</v>
      </c>
      <c r="G224" s="10" t="str">
        <f>IF(Table1[[#This Row],[OWASP 2017]]="NA","NA",_xlfn.XLOOKUP(Table1[[#This Row],[OWASP 2017]],OWASP2017_Table!$B$2:$B$11,OWASP2017_Table!$C$2:$C$11))</f>
        <v>NA</v>
      </c>
    </row>
    <row r="225" spans="1:7" ht="18.75" thickBot="1">
      <c r="A225" s="8" t="s">
        <v>610</v>
      </c>
      <c r="B225" s="8" t="s">
        <v>611</v>
      </c>
      <c r="C2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2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5" s="5" t="s">
        <v>18</v>
      </c>
      <c r="G225" s="10" t="str">
        <f>IF(Table1[[#This Row],[OWASP 2017]]="NA","NA",_xlfn.XLOOKUP(Table1[[#This Row],[OWASP 2017]],OWASP2017_Table!$B$2:$B$11,OWASP2017_Table!$C$2:$C$11))</f>
        <v>NA</v>
      </c>
    </row>
    <row r="226" spans="1:7" ht="18.75" thickBot="1">
      <c r="A226" s="8" t="s">
        <v>612</v>
      </c>
      <c r="B226" s="8" t="s">
        <v>613</v>
      </c>
      <c r="C2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26" s="5" t="s">
        <v>18</v>
      </c>
      <c r="G226" s="10" t="str">
        <f>IF(Table1[[#This Row],[OWASP 2017]]="NA","NA",_xlfn.XLOOKUP(Table1[[#This Row],[OWASP 2017]],OWASP2017_Table!$B$2:$B$11,OWASP2017_Table!$C$2:$C$11))</f>
        <v>Sensitive Data Exposure</v>
      </c>
    </row>
    <row r="227" spans="1:7" ht="18.75" thickBot="1">
      <c r="A227" s="8" t="s">
        <v>614</v>
      </c>
      <c r="B227" s="8" t="s">
        <v>613</v>
      </c>
      <c r="C2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27" s="5" t="s">
        <v>18</v>
      </c>
      <c r="G227" s="10" t="str">
        <f>IF(Table1[[#This Row],[OWASP 2017]]="NA","NA",_xlfn.XLOOKUP(Table1[[#This Row],[OWASP 2017]],OWASP2017_Table!$B$2:$B$11,OWASP2017_Table!$C$2:$C$11))</f>
        <v>Sensitive Data Exposure</v>
      </c>
    </row>
    <row r="228" spans="1:7" ht="18.75" thickBot="1">
      <c r="A228" s="8" t="s">
        <v>615</v>
      </c>
      <c r="B228" s="8" t="s">
        <v>616</v>
      </c>
      <c r="C2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8" s="5" t="s">
        <v>18</v>
      </c>
      <c r="G228" s="10" t="str">
        <f>IF(Table1[[#This Row],[OWASP 2017]]="NA","NA",_xlfn.XLOOKUP(Table1[[#This Row],[OWASP 2017]],OWASP2017_Table!$B$2:$B$11,OWASP2017_Table!$C$2:$C$11))</f>
        <v>Security Misconfiguration</v>
      </c>
    </row>
    <row r="229" spans="1:7" ht="18.75" thickBot="1">
      <c r="A229" s="8" t="s">
        <v>617</v>
      </c>
      <c r="B229" s="8" t="s">
        <v>616</v>
      </c>
      <c r="C2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9" s="5" t="s">
        <v>18</v>
      </c>
      <c r="G229" s="10" t="str">
        <f>IF(Table1[[#This Row],[OWASP 2017]]="NA","NA",_xlfn.XLOOKUP(Table1[[#This Row],[OWASP 2017]],OWASP2017_Table!$B$2:$B$11,OWASP2017_Table!$C$2:$C$11))</f>
        <v>Security Misconfiguration</v>
      </c>
    </row>
    <row r="230" spans="1:7" ht="18.75" thickBot="1">
      <c r="A230" s="8" t="s">
        <v>618</v>
      </c>
      <c r="B230" s="8" t="s">
        <v>616</v>
      </c>
      <c r="C2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0" s="5" t="s">
        <v>18</v>
      </c>
      <c r="G230" s="10" t="str">
        <f>IF(Table1[[#This Row],[OWASP 2017]]="NA","NA",_xlfn.XLOOKUP(Table1[[#This Row],[OWASP 2017]],OWASP2017_Table!$B$2:$B$11,OWASP2017_Table!$C$2:$C$11))</f>
        <v>Security Misconfiguration</v>
      </c>
    </row>
    <row r="231" spans="1:7" ht="18.75" thickBot="1">
      <c r="A231" s="8" t="s">
        <v>619</v>
      </c>
      <c r="B231" s="8" t="s">
        <v>616</v>
      </c>
      <c r="C2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1" s="5" t="s">
        <v>18</v>
      </c>
      <c r="G231" s="10" t="str">
        <f>IF(Table1[[#This Row],[OWASP 2017]]="NA","NA",_xlfn.XLOOKUP(Table1[[#This Row],[OWASP 2017]],OWASP2017_Table!$B$2:$B$11,OWASP2017_Table!$C$2:$C$11))</f>
        <v>Security Misconfiguration</v>
      </c>
    </row>
    <row r="232" spans="1:7" ht="18.75" thickBot="1">
      <c r="A232" s="8" t="s">
        <v>620</v>
      </c>
      <c r="B232" s="8" t="s">
        <v>616</v>
      </c>
      <c r="C2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2" s="5" t="s">
        <v>18</v>
      </c>
      <c r="G232" s="10" t="str">
        <f>IF(Table1[[#This Row],[OWASP 2017]]="NA","NA",_xlfn.XLOOKUP(Table1[[#This Row],[OWASP 2017]],OWASP2017_Table!$B$2:$B$11,OWASP2017_Table!$C$2:$C$11))</f>
        <v>Security Misconfiguration</v>
      </c>
    </row>
    <row r="233" spans="1:7" ht="18.75" thickBot="1">
      <c r="A233" s="8" t="s">
        <v>621</v>
      </c>
      <c r="B233" s="8" t="s">
        <v>616</v>
      </c>
      <c r="C2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3" s="5" t="s">
        <v>18</v>
      </c>
      <c r="G233" s="10" t="str">
        <f>IF(Table1[[#This Row],[OWASP 2017]]="NA","NA",_xlfn.XLOOKUP(Table1[[#This Row],[OWASP 2017]],OWASP2017_Table!$B$2:$B$11,OWASP2017_Table!$C$2:$C$11))</f>
        <v>Security Misconfiguration</v>
      </c>
    </row>
    <row r="234" spans="1:7" ht="18.75" thickBot="1">
      <c r="A234" s="8" t="s">
        <v>622</v>
      </c>
      <c r="B234" s="8" t="s">
        <v>616</v>
      </c>
      <c r="C2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4" s="5" t="s">
        <v>18</v>
      </c>
      <c r="G234" s="10" t="str">
        <f>IF(Table1[[#This Row],[OWASP 2017]]="NA","NA",_xlfn.XLOOKUP(Table1[[#This Row],[OWASP 2017]],OWASP2017_Table!$B$2:$B$11,OWASP2017_Table!$C$2:$C$11))</f>
        <v>Security Misconfiguration</v>
      </c>
    </row>
    <row r="235" spans="1:7" ht="18.75" thickBot="1">
      <c r="A235" s="8" t="s">
        <v>623</v>
      </c>
      <c r="B235" s="8" t="s">
        <v>616</v>
      </c>
      <c r="C2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5" s="5" t="s">
        <v>18</v>
      </c>
      <c r="G235" s="10" t="str">
        <f>IF(Table1[[#This Row],[OWASP 2017]]="NA","NA",_xlfn.XLOOKUP(Table1[[#This Row],[OWASP 2017]],OWASP2017_Table!$B$2:$B$11,OWASP2017_Table!$C$2:$C$11))</f>
        <v>Security Misconfiguration</v>
      </c>
    </row>
    <row r="236" spans="1:7" ht="18.75" thickBot="1">
      <c r="A236" s="8" t="s">
        <v>624</v>
      </c>
      <c r="B236" s="8" t="s">
        <v>616</v>
      </c>
      <c r="C2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6" s="5" t="s">
        <v>18</v>
      </c>
      <c r="G236" s="10" t="str">
        <f>IF(Table1[[#This Row],[OWASP 2017]]="NA","NA",_xlfn.XLOOKUP(Table1[[#This Row],[OWASP 2017]],OWASP2017_Table!$B$2:$B$11,OWASP2017_Table!$C$2:$C$11))</f>
        <v>Security Misconfiguration</v>
      </c>
    </row>
    <row r="237" spans="1:7" ht="18.75" thickBot="1">
      <c r="A237" s="8" t="s">
        <v>625</v>
      </c>
      <c r="B237" s="8" t="s">
        <v>616</v>
      </c>
      <c r="C2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7" s="5" t="s">
        <v>18</v>
      </c>
      <c r="G237" s="10" t="str">
        <f>IF(Table1[[#This Row],[OWASP 2017]]="NA","NA",_xlfn.XLOOKUP(Table1[[#This Row],[OWASP 2017]],OWASP2017_Table!$B$2:$B$11,OWASP2017_Table!$C$2:$C$11))</f>
        <v>Security Misconfiguration</v>
      </c>
    </row>
    <row r="238" spans="1:7" ht="18.75" thickBot="1">
      <c r="A238" s="8" t="s">
        <v>626</v>
      </c>
      <c r="B238" s="8" t="s">
        <v>616</v>
      </c>
      <c r="C2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8" s="5" t="s">
        <v>18</v>
      </c>
      <c r="G238" s="10" t="str">
        <f>IF(Table1[[#This Row],[OWASP 2017]]="NA","NA",_xlfn.XLOOKUP(Table1[[#This Row],[OWASP 2017]],OWASP2017_Table!$B$2:$B$11,OWASP2017_Table!$C$2:$C$11))</f>
        <v>Security Misconfiguration</v>
      </c>
    </row>
    <row r="239" spans="1:7" ht="18.75" thickBot="1">
      <c r="A239" s="8" t="s">
        <v>627</v>
      </c>
      <c r="B239" s="8" t="s">
        <v>616</v>
      </c>
      <c r="C2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9" s="5" t="s">
        <v>18</v>
      </c>
      <c r="G239" s="10" t="str">
        <f>IF(Table1[[#This Row],[OWASP 2017]]="NA","NA",_xlfn.XLOOKUP(Table1[[#This Row],[OWASP 2017]],OWASP2017_Table!$B$2:$B$11,OWASP2017_Table!$C$2:$C$11))</f>
        <v>Security Misconfiguration</v>
      </c>
    </row>
    <row r="240" spans="1:7" ht="18.75" thickBot="1">
      <c r="A240" s="8" t="s">
        <v>628</v>
      </c>
      <c r="B240" s="8" t="s">
        <v>616</v>
      </c>
      <c r="C2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0" s="5" t="s">
        <v>18</v>
      </c>
      <c r="G240" s="10" t="str">
        <f>IF(Table1[[#This Row],[OWASP 2017]]="NA","NA",_xlfn.XLOOKUP(Table1[[#This Row],[OWASP 2017]],OWASP2017_Table!$B$2:$B$11,OWASP2017_Table!$C$2:$C$11))</f>
        <v>Security Misconfiguration</v>
      </c>
    </row>
    <row r="241" spans="1:7" ht="18.75" thickBot="1">
      <c r="A241" s="8" t="s">
        <v>629</v>
      </c>
      <c r="B241" s="8" t="s">
        <v>616</v>
      </c>
      <c r="C2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1" s="5" t="s">
        <v>18</v>
      </c>
      <c r="G241" s="10" t="str">
        <f>IF(Table1[[#This Row],[OWASP 2017]]="NA","NA",_xlfn.XLOOKUP(Table1[[#This Row],[OWASP 2017]],OWASP2017_Table!$B$2:$B$11,OWASP2017_Table!$C$2:$C$11))</f>
        <v>Security Misconfiguration</v>
      </c>
    </row>
    <row r="242" spans="1:7" ht="18.75" thickBot="1">
      <c r="A242" s="8" t="s">
        <v>630</v>
      </c>
      <c r="B242" s="8" t="s">
        <v>616</v>
      </c>
      <c r="C2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2" s="5" t="s">
        <v>18</v>
      </c>
      <c r="G242" s="10" t="str">
        <f>IF(Table1[[#This Row],[OWASP 2017]]="NA","NA",_xlfn.XLOOKUP(Table1[[#This Row],[OWASP 2017]],OWASP2017_Table!$B$2:$B$11,OWASP2017_Table!$C$2:$C$11))</f>
        <v>Security Misconfiguration</v>
      </c>
    </row>
    <row r="243" spans="1:7" ht="18.75" thickBot="1">
      <c r="A243" s="8" t="s">
        <v>631</v>
      </c>
      <c r="B243" s="8" t="s">
        <v>616</v>
      </c>
      <c r="C2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3" s="5" t="s">
        <v>18</v>
      </c>
      <c r="G243" s="10" t="str">
        <f>IF(Table1[[#This Row],[OWASP 2017]]="NA","NA",_xlfn.XLOOKUP(Table1[[#This Row],[OWASP 2017]],OWASP2017_Table!$B$2:$B$11,OWASP2017_Table!$C$2:$C$11))</f>
        <v>Security Misconfiguration</v>
      </c>
    </row>
    <row r="244" spans="1:7" ht="18.75" thickBot="1">
      <c r="A244" s="8" t="s">
        <v>632</v>
      </c>
      <c r="B244" s="8" t="s">
        <v>616</v>
      </c>
      <c r="C2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4" s="5" t="s">
        <v>18</v>
      </c>
      <c r="G244" s="10" t="str">
        <f>IF(Table1[[#This Row],[OWASP 2017]]="NA","NA",_xlfn.XLOOKUP(Table1[[#This Row],[OWASP 2017]],OWASP2017_Table!$B$2:$B$11,OWASP2017_Table!$C$2:$C$11))</f>
        <v>Security Misconfiguration</v>
      </c>
    </row>
    <row r="245" spans="1:7" ht="18.75" thickBot="1">
      <c r="A245" s="8" t="s">
        <v>633</v>
      </c>
      <c r="B245" s="8" t="s">
        <v>616</v>
      </c>
      <c r="C2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5" s="5" t="s">
        <v>18</v>
      </c>
      <c r="G245" s="10" t="str">
        <f>IF(Table1[[#This Row],[OWASP 2017]]="NA","NA",_xlfn.XLOOKUP(Table1[[#This Row],[OWASP 2017]],OWASP2017_Table!$B$2:$B$11,OWASP2017_Table!$C$2:$C$11))</f>
        <v>Security Misconfiguration</v>
      </c>
    </row>
    <row r="246" spans="1:7" ht="18.75" thickBot="1">
      <c r="A246" s="8" t="s">
        <v>634</v>
      </c>
      <c r="B246" s="8" t="s">
        <v>616</v>
      </c>
      <c r="C2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6" s="5" t="s">
        <v>18</v>
      </c>
      <c r="G246" s="10" t="str">
        <f>IF(Table1[[#This Row],[OWASP 2017]]="NA","NA",_xlfn.XLOOKUP(Table1[[#This Row],[OWASP 2017]],OWASP2017_Table!$B$2:$B$11,OWASP2017_Table!$C$2:$C$11))</f>
        <v>Security Misconfiguration</v>
      </c>
    </row>
    <row r="247" spans="1:7" ht="18.75" thickBot="1">
      <c r="A247" s="8" t="s">
        <v>635</v>
      </c>
      <c r="B247" s="8" t="s">
        <v>616</v>
      </c>
      <c r="C2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7" s="5" t="s">
        <v>18</v>
      </c>
      <c r="G247" s="10" t="str">
        <f>IF(Table1[[#This Row],[OWASP 2017]]="NA","NA",_xlfn.XLOOKUP(Table1[[#This Row],[OWASP 2017]],OWASP2017_Table!$B$2:$B$11,OWASP2017_Table!$C$2:$C$11))</f>
        <v>Security Misconfiguration</v>
      </c>
    </row>
    <row r="248" spans="1:7" ht="18.75" thickBot="1">
      <c r="A248" s="8" t="s">
        <v>636</v>
      </c>
      <c r="B248" s="8" t="s">
        <v>616</v>
      </c>
      <c r="C2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8" s="5" t="s">
        <v>18</v>
      </c>
      <c r="G248" s="10" t="str">
        <f>IF(Table1[[#This Row],[OWASP 2017]]="NA","NA",_xlfn.XLOOKUP(Table1[[#This Row],[OWASP 2017]],OWASP2017_Table!$B$2:$B$11,OWASP2017_Table!$C$2:$C$11))</f>
        <v>Security Misconfiguration</v>
      </c>
    </row>
    <row r="249" spans="1:7" ht="18.75" thickBot="1">
      <c r="A249" s="8" t="s">
        <v>637</v>
      </c>
      <c r="B249" s="8" t="s">
        <v>616</v>
      </c>
      <c r="C2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9" s="5" t="s">
        <v>18</v>
      </c>
      <c r="G249" s="10" t="str">
        <f>IF(Table1[[#This Row],[OWASP 2017]]="NA","NA",_xlfn.XLOOKUP(Table1[[#This Row],[OWASP 2017]],OWASP2017_Table!$B$2:$B$11,OWASP2017_Table!$C$2:$C$11))</f>
        <v>Security Misconfiguration</v>
      </c>
    </row>
    <row r="250" spans="1:7" ht="18.75" thickBot="1">
      <c r="A250" s="8" t="s">
        <v>638</v>
      </c>
      <c r="B250" s="8" t="s">
        <v>616</v>
      </c>
      <c r="C2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0" s="5" t="s">
        <v>18</v>
      </c>
      <c r="G250" s="10" t="str">
        <f>IF(Table1[[#This Row],[OWASP 2017]]="NA","NA",_xlfn.XLOOKUP(Table1[[#This Row],[OWASP 2017]],OWASP2017_Table!$B$2:$B$11,OWASP2017_Table!$C$2:$C$11))</f>
        <v>Security Misconfiguration</v>
      </c>
    </row>
    <row r="251" spans="1:7" ht="18.75" thickBot="1">
      <c r="A251" s="8" t="s">
        <v>639</v>
      </c>
      <c r="B251" s="8" t="s">
        <v>616</v>
      </c>
      <c r="C2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1" s="5" t="s">
        <v>18</v>
      </c>
      <c r="G251" s="10" t="str">
        <f>IF(Table1[[#This Row],[OWASP 2017]]="NA","NA",_xlfn.XLOOKUP(Table1[[#This Row],[OWASP 2017]],OWASP2017_Table!$B$2:$B$11,OWASP2017_Table!$C$2:$C$11))</f>
        <v>Security Misconfiguration</v>
      </c>
    </row>
    <row r="252" spans="1:7" ht="18.75" thickBot="1">
      <c r="A252" s="8" t="s">
        <v>640</v>
      </c>
      <c r="B252" s="8" t="s">
        <v>616</v>
      </c>
      <c r="C2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2" s="5" t="s">
        <v>18</v>
      </c>
      <c r="G252" s="10" t="str">
        <f>IF(Table1[[#This Row],[OWASP 2017]]="NA","NA",_xlfn.XLOOKUP(Table1[[#This Row],[OWASP 2017]],OWASP2017_Table!$B$2:$B$11,OWASP2017_Table!$C$2:$C$11))</f>
        <v>Security Misconfiguration</v>
      </c>
    </row>
    <row r="253" spans="1:7" ht="18.75" thickBot="1">
      <c r="A253" s="8" t="s">
        <v>641</v>
      </c>
      <c r="B253" s="8" t="s">
        <v>616</v>
      </c>
      <c r="C2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3" s="5" t="s">
        <v>18</v>
      </c>
      <c r="G253" s="10" t="str">
        <f>IF(Table1[[#This Row],[OWASP 2017]]="NA","NA",_xlfn.XLOOKUP(Table1[[#This Row],[OWASP 2017]],OWASP2017_Table!$B$2:$B$11,OWASP2017_Table!$C$2:$C$11))</f>
        <v>Security Misconfiguration</v>
      </c>
    </row>
    <row r="254" spans="1:7" ht="18.75" thickBot="1">
      <c r="A254" s="8" t="s">
        <v>642</v>
      </c>
      <c r="B254" s="8" t="s">
        <v>616</v>
      </c>
      <c r="C2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4" s="5" t="s">
        <v>18</v>
      </c>
      <c r="G254" s="10" t="str">
        <f>IF(Table1[[#This Row],[OWASP 2017]]="NA","NA",_xlfn.XLOOKUP(Table1[[#This Row],[OWASP 2017]],OWASP2017_Table!$B$2:$B$11,OWASP2017_Table!$C$2:$C$11))</f>
        <v>Security Misconfiguration</v>
      </c>
    </row>
    <row r="255" spans="1:7" ht="18.75" thickBot="1">
      <c r="A255" s="8" t="s">
        <v>643</v>
      </c>
      <c r="B255" s="8" t="s">
        <v>616</v>
      </c>
      <c r="C2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5" s="5" t="s">
        <v>18</v>
      </c>
      <c r="G255" s="10" t="str">
        <f>IF(Table1[[#This Row],[OWASP 2017]]="NA","NA",_xlfn.XLOOKUP(Table1[[#This Row],[OWASP 2017]],OWASP2017_Table!$B$2:$B$11,OWASP2017_Table!$C$2:$C$11))</f>
        <v>Security Misconfiguration</v>
      </c>
    </row>
    <row r="256" spans="1:7" ht="18.75" thickBot="1">
      <c r="A256" s="8" t="s">
        <v>644</v>
      </c>
      <c r="B256" s="8" t="s">
        <v>616</v>
      </c>
      <c r="C2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6" s="5" t="s">
        <v>18</v>
      </c>
      <c r="G256" s="10" t="str">
        <f>IF(Table1[[#This Row],[OWASP 2017]]="NA","NA",_xlfn.XLOOKUP(Table1[[#This Row],[OWASP 2017]],OWASP2017_Table!$B$2:$B$11,OWASP2017_Table!$C$2:$C$11))</f>
        <v>Security Misconfiguration</v>
      </c>
    </row>
    <row r="257" spans="1:7" ht="18.75" thickBot="1">
      <c r="A257" s="8" t="s">
        <v>645</v>
      </c>
      <c r="B257" s="8" t="s">
        <v>616</v>
      </c>
      <c r="C2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7" s="5" t="s">
        <v>18</v>
      </c>
      <c r="G257" s="10" t="str">
        <f>IF(Table1[[#This Row],[OWASP 2017]]="NA","NA",_xlfn.XLOOKUP(Table1[[#This Row],[OWASP 2017]],OWASP2017_Table!$B$2:$B$11,OWASP2017_Table!$C$2:$C$11))</f>
        <v>Security Misconfiguration</v>
      </c>
    </row>
    <row r="258" spans="1:7" ht="18.75" thickBot="1">
      <c r="A258" s="8" t="s">
        <v>646</v>
      </c>
      <c r="B258" s="8" t="s">
        <v>616</v>
      </c>
      <c r="C2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8" s="5" t="s">
        <v>18</v>
      </c>
      <c r="G258" s="10" t="str">
        <f>IF(Table1[[#This Row],[OWASP 2017]]="NA","NA",_xlfn.XLOOKUP(Table1[[#This Row],[OWASP 2017]],OWASP2017_Table!$B$2:$B$11,OWASP2017_Table!$C$2:$C$11))</f>
        <v>Security Misconfiguration</v>
      </c>
    </row>
    <row r="259" spans="1:7" ht="18.75" thickBot="1">
      <c r="A259" s="8" t="s">
        <v>647</v>
      </c>
      <c r="B259" s="8" t="s">
        <v>616</v>
      </c>
      <c r="C2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9" s="5" t="s">
        <v>18</v>
      </c>
      <c r="G259" s="10" t="str">
        <f>IF(Table1[[#This Row],[OWASP 2017]]="NA","NA",_xlfn.XLOOKUP(Table1[[#This Row],[OWASP 2017]],OWASP2017_Table!$B$2:$B$11,OWASP2017_Table!$C$2:$C$11))</f>
        <v>Security Misconfiguration</v>
      </c>
    </row>
    <row r="260" spans="1:7" ht="18.75" thickBot="1">
      <c r="A260" s="8" t="s">
        <v>648</v>
      </c>
      <c r="B260" s="8" t="s">
        <v>616</v>
      </c>
      <c r="C2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0" s="5" t="s">
        <v>18</v>
      </c>
      <c r="G260" s="10" t="str">
        <f>IF(Table1[[#This Row],[OWASP 2017]]="NA","NA",_xlfn.XLOOKUP(Table1[[#This Row],[OWASP 2017]],OWASP2017_Table!$B$2:$B$11,OWASP2017_Table!$C$2:$C$11))</f>
        <v>Security Misconfiguration</v>
      </c>
    </row>
    <row r="261" spans="1:7" ht="18.75" thickBot="1">
      <c r="A261" s="8" t="s">
        <v>649</v>
      </c>
      <c r="B261" s="8" t="s">
        <v>616</v>
      </c>
      <c r="C2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1" s="5" t="s">
        <v>18</v>
      </c>
      <c r="G261" s="10" t="str">
        <f>IF(Table1[[#This Row],[OWASP 2017]]="NA","NA",_xlfn.XLOOKUP(Table1[[#This Row],[OWASP 2017]],OWASP2017_Table!$B$2:$B$11,OWASP2017_Table!$C$2:$C$11))</f>
        <v>Security Misconfiguration</v>
      </c>
    </row>
    <row r="262" spans="1:7" ht="18.75" thickBot="1">
      <c r="A262" s="8" t="s">
        <v>650</v>
      </c>
      <c r="B262" s="8" t="s">
        <v>616</v>
      </c>
      <c r="C2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2" s="5" t="s">
        <v>18</v>
      </c>
      <c r="G262" s="10" t="str">
        <f>IF(Table1[[#This Row],[OWASP 2017]]="NA","NA",_xlfn.XLOOKUP(Table1[[#This Row],[OWASP 2017]],OWASP2017_Table!$B$2:$B$11,OWASP2017_Table!$C$2:$C$11))</f>
        <v>Security Misconfiguration</v>
      </c>
    </row>
    <row r="263" spans="1:7" ht="18.75" thickBot="1">
      <c r="A263" s="8" t="s">
        <v>651</v>
      </c>
      <c r="B263" s="8" t="s">
        <v>616</v>
      </c>
      <c r="C2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3" s="5" t="s">
        <v>18</v>
      </c>
      <c r="G263" s="10" t="str">
        <f>IF(Table1[[#This Row],[OWASP 2017]]="NA","NA",_xlfn.XLOOKUP(Table1[[#This Row],[OWASP 2017]],OWASP2017_Table!$B$2:$B$11,OWASP2017_Table!$C$2:$C$11))</f>
        <v>Security Misconfiguration</v>
      </c>
    </row>
    <row r="264" spans="1:7" ht="18.75" thickBot="1">
      <c r="A264" s="8" t="s">
        <v>652</v>
      </c>
      <c r="B264" s="8" t="s">
        <v>616</v>
      </c>
      <c r="C2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4" s="5" t="s">
        <v>18</v>
      </c>
      <c r="G264" s="10" t="str">
        <f>IF(Table1[[#This Row],[OWASP 2017]]="NA","NA",_xlfn.XLOOKUP(Table1[[#This Row],[OWASP 2017]],OWASP2017_Table!$B$2:$B$11,OWASP2017_Table!$C$2:$C$11))</f>
        <v>Security Misconfiguration</v>
      </c>
    </row>
    <row r="265" spans="1:7" ht="18.75" thickBot="1">
      <c r="A265" s="8" t="s">
        <v>653</v>
      </c>
      <c r="B265" s="8" t="s">
        <v>524</v>
      </c>
      <c r="C2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5" s="5" t="s">
        <v>18</v>
      </c>
      <c r="G265" s="10" t="str">
        <f>IF(Table1[[#This Row],[OWASP 2017]]="NA","NA",_xlfn.XLOOKUP(Table1[[#This Row],[OWASP 2017]],OWASP2017_Table!$B$2:$B$11,OWASP2017_Table!$C$2:$C$11))</f>
        <v>Security Misconfiguration</v>
      </c>
    </row>
    <row r="266" spans="1:7" ht="18.75" thickBot="1">
      <c r="A266" s="8" t="s">
        <v>654</v>
      </c>
      <c r="B266" s="8" t="s">
        <v>655</v>
      </c>
      <c r="C2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2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2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6" s="5" t="s">
        <v>18</v>
      </c>
      <c r="G266" s="10" t="str">
        <f>IF(Table1[[#This Row],[OWASP 2017]]="NA","NA",_xlfn.XLOOKUP(Table1[[#This Row],[OWASP 2017]],OWASP2017_Table!$B$2:$B$11,OWASP2017_Table!$C$2:$C$11))</f>
        <v>Security Misconfiguration</v>
      </c>
    </row>
    <row r="267" spans="1:7" ht="18.75" thickBot="1">
      <c r="A267" s="8" t="s">
        <v>656</v>
      </c>
      <c r="B267" s="8" t="s">
        <v>657</v>
      </c>
      <c r="C2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67" s="5" t="s">
        <v>18</v>
      </c>
      <c r="G267" s="10" t="str">
        <f>IF(Table1[[#This Row],[OWASP 2017]]="NA","NA",_xlfn.XLOOKUP(Table1[[#This Row],[OWASP 2017]],OWASP2017_Table!$B$2:$B$11,OWASP2017_Table!$C$2:$C$11))</f>
        <v>Sensitive Data Exposure</v>
      </c>
    </row>
    <row r="268" spans="1:7" ht="18.75" thickBot="1">
      <c r="A268" s="9" t="s">
        <v>658</v>
      </c>
      <c r="B268" s="9" t="s">
        <v>571</v>
      </c>
      <c r="C2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8" s="5" t="s">
        <v>18</v>
      </c>
      <c r="G268" s="10" t="str">
        <f>IF(Table1[[#This Row],[OWASP 2017]]="NA","NA",_xlfn.XLOOKUP(Table1[[#This Row],[OWASP 2017]],OWASP2017_Table!$B$2:$B$11,OWASP2017_Table!$C$2:$C$11))</f>
        <v>Security Misconfiguration</v>
      </c>
    </row>
    <row r="269" spans="1:7" ht="18.75" thickBot="1">
      <c r="A269" s="8" t="s">
        <v>659</v>
      </c>
      <c r="B269" s="8" t="s">
        <v>660</v>
      </c>
      <c r="C2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9" s="5" t="s">
        <v>19</v>
      </c>
      <c r="G269" s="5" t="str">
        <f>IF(Table1[[#This Row],[OWASP 2017]]="NA","NA",_xlfn.XLOOKUP(Table1[[#This Row],[OWASP 2017]],OWASP2017_Table!$B$2:$B$11,OWASP2017_Table!$C$2:$C$11))</f>
        <v>Security Misconfiguration</v>
      </c>
    </row>
    <row r="270" spans="1:7" ht="18.75" thickBot="1">
      <c r="A270" s="8" t="s">
        <v>661</v>
      </c>
      <c r="B270" s="8" t="s">
        <v>662</v>
      </c>
      <c r="C2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0" s="5" t="s">
        <v>19</v>
      </c>
      <c r="G270" s="10" t="str">
        <f>IF(Table1[[#This Row],[OWASP 2017]]="NA","NA",_xlfn.XLOOKUP(Table1[[#This Row],[OWASP 2017]],OWASP2017_Table!$B$2:$B$11,OWASP2017_Table!$C$2:$C$11))</f>
        <v>NA</v>
      </c>
    </row>
    <row r="271" spans="1:7" ht="18.75" thickBot="1">
      <c r="A271" s="8" t="s">
        <v>663</v>
      </c>
      <c r="B271" s="8" t="s">
        <v>662</v>
      </c>
      <c r="C2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1" s="5" t="s">
        <v>19</v>
      </c>
      <c r="G271" s="10" t="str">
        <f>IF(Table1[[#This Row],[OWASP 2017]]="NA","NA",_xlfn.XLOOKUP(Table1[[#This Row],[OWASP 2017]],OWASP2017_Table!$B$2:$B$11,OWASP2017_Table!$C$2:$C$11))</f>
        <v>NA</v>
      </c>
    </row>
    <row r="272" spans="1:7" ht="18.75" thickBot="1">
      <c r="A272" s="8" t="s">
        <v>664</v>
      </c>
      <c r="B272" s="8" t="s">
        <v>665</v>
      </c>
      <c r="C2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2" s="5" t="s">
        <v>19</v>
      </c>
      <c r="G272" s="10" t="str">
        <f>IF(Table1[[#This Row],[OWASP 2017]]="NA","NA",_xlfn.XLOOKUP(Table1[[#This Row],[OWASP 2017]],OWASP2017_Table!$B$2:$B$11,OWASP2017_Table!$C$2:$C$11))</f>
        <v>NA</v>
      </c>
    </row>
    <row r="273" spans="1:7" ht="18.75" thickBot="1">
      <c r="A273" s="8" t="s">
        <v>666</v>
      </c>
      <c r="B273" s="8" t="s">
        <v>667</v>
      </c>
      <c r="C2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2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2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273" s="5" t="s">
        <v>19</v>
      </c>
      <c r="G273" s="10" t="str">
        <f>IF(Table1[[#This Row],[OWASP 2017]]="NA","NA",_xlfn.XLOOKUP(Table1[[#This Row],[OWASP 2017]],OWASP2017_Table!$B$2:$B$11,OWASP2017_Table!$C$2:$C$11))</f>
        <v>Broken Access Control</v>
      </c>
    </row>
    <row r="274" spans="1:7" ht="18.75" thickBot="1">
      <c r="A274" s="8" t="s">
        <v>668</v>
      </c>
      <c r="B274" s="8" t="s">
        <v>662</v>
      </c>
      <c r="C2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4" s="5" t="s">
        <v>19</v>
      </c>
      <c r="G274" s="10" t="str">
        <f>IF(Table1[[#This Row],[OWASP 2017]]="NA","NA",_xlfn.XLOOKUP(Table1[[#This Row],[OWASP 2017]],OWASP2017_Table!$B$2:$B$11,OWASP2017_Table!$C$2:$C$11))</f>
        <v>NA</v>
      </c>
    </row>
    <row r="275" spans="1:7" ht="18.75" thickBot="1">
      <c r="A275" s="8" t="s">
        <v>669</v>
      </c>
      <c r="B275" s="8" t="s">
        <v>605</v>
      </c>
      <c r="C2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5" s="5" t="s">
        <v>19</v>
      </c>
      <c r="G275" s="10" t="str">
        <f>IF(Table1[[#This Row],[OWASP 2017]]="NA","NA",_xlfn.XLOOKUP(Table1[[#This Row],[OWASP 2017]],OWASP2017_Table!$B$2:$B$11,OWASP2017_Table!$C$2:$C$11))</f>
        <v>NA</v>
      </c>
    </row>
    <row r="276" spans="1:7" ht="18.75" thickBot="1">
      <c r="A276" s="8" t="s">
        <v>670</v>
      </c>
      <c r="B276" s="8" t="s">
        <v>662</v>
      </c>
      <c r="C2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6" s="5" t="s">
        <v>19</v>
      </c>
      <c r="G276" s="10" t="str">
        <f>IF(Table1[[#This Row],[OWASP 2017]]="NA","NA",_xlfn.XLOOKUP(Table1[[#This Row],[OWASP 2017]],OWASP2017_Table!$B$2:$B$11,OWASP2017_Table!$C$2:$C$11))</f>
        <v>NA</v>
      </c>
    </row>
    <row r="277" spans="1:7" ht="18.75" thickBot="1">
      <c r="A277" s="8" t="s">
        <v>671</v>
      </c>
      <c r="B277" s="8" t="s">
        <v>672</v>
      </c>
      <c r="C2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7" s="5" t="s">
        <v>19</v>
      </c>
      <c r="G277" s="10" t="str">
        <f>IF(Table1[[#This Row],[OWASP 2017]]="NA","NA",_xlfn.XLOOKUP(Table1[[#This Row],[OWASP 2017]],OWASP2017_Table!$B$2:$B$11,OWASP2017_Table!$C$2:$C$11))</f>
        <v>NA</v>
      </c>
    </row>
    <row r="278" spans="1:7" ht="18.75" thickBot="1">
      <c r="A278" s="8" t="s">
        <v>673</v>
      </c>
      <c r="B278" s="8" t="s">
        <v>674</v>
      </c>
      <c r="C2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78" s="5" t="s">
        <v>19</v>
      </c>
      <c r="G278" s="10" t="str">
        <f>IF(Table1[[#This Row],[OWASP 2017]]="NA","NA",_xlfn.XLOOKUP(Table1[[#This Row],[OWASP 2017]],OWASP2017_Table!$B$2:$B$11,OWASP2017_Table!$C$2:$C$11))</f>
        <v>Security Misconfiguration</v>
      </c>
    </row>
    <row r="279" spans="1:7" ht="18.75" thickBot="1">
      <c r="A279" s="8" t="s">
        <v>675</v>
      </c>
      <c r="B279" s="8" t="s">
        <v>676</v>
      </c>
      <c r="C2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9" s="5" t="s">
        <v>19</v>
      </c>
      <c r="G279" s="10" t="str">
        <f>IF(Table1[[#This Row],[OWASP 2017]]="NA","NA",_xlfn.XLOOKUP(Table1[[#This Row],[OWASP 2017]],OWASP2017_Table!$B$2:$B$11,OWASP2017_Table!$C$2:$C$11))</f>
        <v>NA</v>
      </c>
    </row>
    <row r="280" spans="1:7" ht="18.75" thickBot="1">
      <c r="A280" s="8" t="s">
        <v>677</v>
      </c>
      <c r="B280" s="8" t="s">
        <v>662</v>
      </c>
      <c r="C2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0" s="5" t="s">
        <v>19</v>
      </c>
      <c r="G280" s="10" t="str">
        <f>IF(Table1[[#This Row],[OWASP 2017]]="NA","NA",_xlfn.XLOOKUP(Table1[[#This Row],[OWASP 2017]],OWASP2017_Table!$B$2:$B$11,OWASP2017_Table!$C$2:$C$11))</f>
        <v>NA</v>
      </c>
    </row>
    <row r="281" spans="1:7" ht="18.75" thickBot="1">
      <c r="A281" s="8" t="s">
        <v>678</v>
      </c>
      <c r="B281" s="8" t="s">
        <v>679</v>
      </c>
      <c r="C2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1" s="5" t="s">
        <v>19</v>
      </c>
      <c r="G281" s="10" t="str">
        <f>IF(Table1[[#This Row],[OWASP 2017]]="NA","NA",_xlfn.XLOOKUP(Table1[[#This Row],[OWASP 2017]],OWASP2017_Table!$B$2:$B$11,OWASP2017_Table!$C$2:$C$11))</f>
        <v>NA</v>
      </c>
    </row>
    <row r="282" spans="1:7" ht="18.75" thickBot="1">
      <c r="A282" s="8" t="s">
        <v>680</v>
      </c>
      <c r="B282" s="8" t="s">
        <v>472</v>
      </c>
      <c r="C2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82" s="5" t="s">
        <v>19</v>
      </c>
      <c r="G282" s="10" t="str">
        <f>IF(Table1[[#This Row],[OWASP 2017]]="NA","NA",_xlfn.XLOOKUP(Table1[[#This Row],[OWASP 2017]],OWASP2017_Table!$B$2:$B$11,OWASP2017_Table!$C$2:$C$11))</f>
        <v>Security Misconfiguration</v>
      </c>
    </row>
    <row r="283" spans="1:7" ht="18.75" thickBot="1">
      <c r="A283" s="8" t="s">
        <v>681</v>
      </c>
      <c r="B283" s="8" t="s">
        <v>682</v>
      </c>
      <c r="C2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3" s="5" t="s">
        <v>19</v>
      </c>
      <c r="G283" s="10" t="str">
        <f>IF(Table1[[#This Row],[OWASP 2017]]="NA","NA",_xlfn.XLOOKUP(Table1[[#This Row],[OWASP 2017]],OWASP2017_Table!$B$2:$B$11,OWASP2017_Table!$C$2:$C$11))</f>
        <v>NA</v>
      </c>
    </row>
    <row r="284" spans="1:7" ht="18.75" thickBot="1">
      <c r="A284" s="8" t="s">
        <v>683</v>
      </c>
      <c r="B284" s="8" t="s">
        <v>662</v>
      </c>
      <c r="C2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4" s="5" t="s">
        <v>19</v>
      </c>
      <c r="G284" s="10" t="str">
        <f>IF(Table1[[#This Row],[OWASP 2017]]="NA","NA",_xlfn.XLOOKUP(Table1[[#This Row],[OWASP 2017]],OWASP2017_Table!$B$2:$B$11,OWASP2017_Table!$C$2:$C$11))</f>
        <v>NA</v>
      </c>
    </row>
    <row r="285" spans="1:7" ht="18.75" thickBot="1">
      <c r="A285" s="8" t="s">
        <v>684</v>
      </c>
      <c r="B285" s="8" t="s">
        <v>679</v>
      </c>
      <c r="C2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5" s="5" t="s">
        <v>19</v>
      </c>
      <c r="G285" s="10" t="str">
        <f>IF(Table1[[#This Row],[OWASP 2017]]="NA","NA",_xlfn.XLOOKUP(Table1[[#This Row],[OWASP 2017]],OWASP2017_Table!$B$2:$B$11,OWASP2017_Table!$C$2:$C$11))</f>
        <v>NA</v>
      </c>
    </row>
    <row r="286" spans="1:7" ht="18.75" thickBot="1">
      <c r="A286" s="8" t="s">
        <v>685</v>
      </c>
      <c r="B286" s="8" t="s">
        <v>662</v>
      </c>
      <c r="C2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6" s="5" t="s">
        <v>19</v>
      </c>
      <c r="G286" s="10" t="str">
        <f>IF(Table1[[#This Row],[OWASP 2017]]="NA","NA",_xlfn.XLOOKUP(Table1[[#This Row],[OWASP 2017]],OWASP2017_Table!$B$2:$B$11,OWASP2017_Table!$C$2:$C$11))</f>
        <v>NA</v>
      </c>
    </row>
    <row r="287" spans="1:7" ht="18.75" thickBot="1">
      <c r="A287" s="8" t="s">
        <v>686</v>
      </c>
      <c r="B287" s="8" t="s">
        <v>662</v>
      </c>
      <c r="C2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7" s="5" t="s">
        <v>19</v>
      </c>
      <c r="G287" s="10" t="str">
        <f>IF(Table1[[#This Row],[OWASP 2017]]="NA","NA",_xlfn.XLOOKUP(Table1[[#This Row],[OWASP 2017]],OWASP2017_Table!$B$2:$B$11,OWASP2017_Table!$C$2:$C$11))</f>
        <v>NA</v>
      </c>
    </row>
    <row r="288" spans="1:7" ht="18.75" thickBot="1">
      <c r="A288" s="8" t="s">
        <v>687</v>
      </c>
      <c r="B288" s="8" t="s">
        <v>662</v>
      </c>
      <c r="C2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8" s="5" t="s">
        <v>19</v>
      </c>
      <c r="G288" s="10" t="str">
        <f>IF(Table1[[#This Row],[OWASP 2017]]="NA","NA",_xlfn.XLOOKUP(Table1[[#This Row],[OWASP 2017]],OWASP2017_Table!$B$2:$B$11,OWASP2017_Table!$C$2:$C$11))</f>
        <v>NA</v>
      </c>
    </row>
    <row r="289" spans="1:7" ht="18.75" thickBot="1">
      <c r="A289" s="8" t="s">
        <v>688</v>
      </c>
      <c r="B289" s="8" t="s">
        <v>689</v>
      </c>
      <c r="C2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9" s="5" t="s">
        <v>19</v>
      </c>
      <c r="G289" s="10" t="str">
        <f>IF(Table1[[#This Row],[OWASP 2017]]="NA","NA",_xlfn.XLOOKUP(Table1[[#This Row],[OWASP 2017]],OWASP2017_Table!$B$2:$B$11,OWASP2017_Table!$C$2:$C$11))</f>
        <v>NA</v>
      </c>
    </row>
    <row r="290" spans="1:7" ht="18.75" thickBot="1">
      <c r="A290" s="8" t="s">
        <v>690</v>
      </c>
      <c r="B290" s="8" t="s">
        <v>689</v>
      </c>
      <c r="C2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0" s="5" t="s">
        <v>19</v>
      </c>
      <c r="G290" s="10" t="str">
        <f>IF(Table1[[#This Row],[OWASP 2017]]="NA","NA",_xlfn.XLOOKUP(Table1[[#This Row],[OWASP 2017]],OWASP2017_Table!$B$2:$B$11,OWASP2017_Table!$C$2:$C$11))</f>
        <v>NA</v>
      </c>
    </row>
    <row r="291" spans="1:7" ht="18.75" thickBot="1">
      <c r="A291" s="8" t="s">
        <v>691</v>
      </c>
      <c r="B291" s="8" t="s">
        <v>689</v>
      </c>
      <c r="C2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1" s="5" t="s">
        <v>19</v>
      </c>
      <c r="G291" s="10" t="str">
        <f>IF(Table1[[#This Row],[OWASP 2017]]="NA","NA",_xlfn.XLOOKUP(Table1[[#This Row],[OWASP 2017]],OWASP2017_Table!$B$2:$B$11,OWASP2017_Table!$C$2:$C$11))</f>
        <v>NA</v>
      </c>
    </row>
    <row r="292" spans="1:7" ht="18.75" thickBot="1">
      <c r="A292" s="8" t="s">
        <v>692</v>
      </c>
      <c r="B292" s="8" t="s">
        <v>689</v>
      </c>
      <c r="C2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2" s="5" t="s">
        <v>19</v>
      </c>
      <c r="G292" s="10" t="str">
        <f>IF(Table1[[#This Row],[OWASP 2017]]="NA","NA",_xlfn.XLOOKUP(Table1[[#This Row],[OWASP 2017]],OWASP2017_Table!$B$2:$B$11,OWASP2017_Table!$C$2:$C$11))</f>
        <v>NA</v>
      </c>
    </row>
    <row r="293" spans="1:7" ht="18.75" thickBot="1">
      <c r="A293" s="8" t="s">
        <v>693</v>
      </c>
      <c r="B293" s="8" t="s">
        <v>689</v>
      </c>
      <c r="C2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3" s="5" t="s">
        <v>19</v>
      </c>
      <c r="G293" s="10" t="str">
        <f>IF(Table1[[#This Row],[OWASP 2017]]="NA","NA",_xlfn.XLOOKUP(Table1[[#This Row],[OWASP 2017]],OWASP2017_Table!$B$2:$B$11,OWASP2017_Table!$C$2:$C$11))</f>
        <v>NA</v>
      </c>
    </row>
    <row r="294" spans="1:7" ht="18.75" thickBot="1">
      <c r="A294" s="8" t="s">
        <v>694</v>
      </c>
      <c r="B294" s="8" t="s">
        <v>689</v>
      </c>
      <c r="C2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4" s="5" t="s">
        <v>19</v>
      </c>
      <c r="G294" s="10" t="str">
        <f>IF(Table1[[#This Row],[OWASP 2017]]="NA","NA",_xlfn.XLOOKUP(Table1[[#This Row],[OWASP 2017]],OWASP2017_Table!$B$2:$B$11,OWASP2017_Table!$C$2:$C$11))</f>
        <v>NA</v>
      </c>
    </row>
    <row r="295" spans="1:7" ht="18.75" thickBot="1">
      <c r="A295" s="8" t="s">
        <v>695</v>
      </c>
      <c r="B295" s="8" t="s">
        <v>689</v>
      </c>
      <c r="C2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5" s="5" t="s">
        <v>19</v>
      </c>
      <c r="G295" s="10" t="str">
        <f>IF(Table1[[#This Row],[OWASP 2017]]="NA","NA",_xlfn.XLOOKUP(Table1[[#This Row],[OWASP 2017]],OWASP2017_Table!$B$2:$B$11,OWASP2017_Table!$C$2:$C$11))</f>
        <v>NA</v>
      </c>
    </row>
    <row r="296" spans="1:7" ht="18.75" thickBot="1">
      <c r="A296" s="8" t="s">
        <v>696</v>
      </c>
      <c r="B296" s="8" t="s">
        <v>689</v>
      </c>
      <c r="C2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6" s="5" t="s">
        <v>19</v>
      </c>
      <c r="G296" s="10" t="str">
        <f>IF(Table1[[#This Row],[OWASP 2017]]="NA","NA",_xlfn.XLOOKUP(Table1[[#This Row],[OWASP 2017]],OWASP2017_Table!$B$2:$B$11,OWASP2017_Table!$C$2:$C$11))</f>
        <v>NA</v>
      </c>
    </row>
    <row r="297" spans="1:7" ht="18.75" thickBot="1">
      <c r="A297" s="8" t="s">
        <v>697</v>
      </c>
      <c r="B297" s="8" t="s">
        <v>689</v>
      </c>
      <c r="C2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7" s="5" t="s">
        <v>19</v>
      </c>
      <c r="G297" s="10" t="str">
        <f>IF(Table1[[#This Row],[OWASP 2017]]="NA","NA",_xlfn.XLOOKUP(Table1[[#This Row],[OWASP 2017]],OWASP2017_Table!$B$2:$B$11,OWASP2017_Table!$C$2:$C$11))</f>
        <v>NA</v>
      </c>
    </row>
    <row r="298" spans="1:7" ht="18.75" thickBot="1">
      <c r="A298" s="8" t="s">
        <v>698</v>
      </c>
      <c r="B298" s="8" t="s">
        <v>689</v>
      </c>
      <c r="C2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8" s="5" t="s">
        <v>19</v>
      </c>
      <c r="G298" s="10" t="str">
        <f>IF(Table1[[#This Row],[OWASP 2017]]="NA","NA",_xlfn.XLOOKUP(Table1[[#This Row],[OWASP 2017]],OWASP2017_Table!$B$2:$B$11,OWASP2017_Table!$C$2:$C$11))</f>
        <v>NA</v>
      </c>
    </row>
    <row r="299" spans="1:7" ht="18.75" thickBot="1">
      <c r="A299" s="8" t="s">
        <v>699</v>
      </c>
      <c r="B299" s="8" t="s">
        <v>689</v>
      </c>
      <c r="C2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9" s="5" t="s">
        <v>19</v>
      </c>
      <c r="G299" s="10" t="str">
        <f>IF(Table1[[#This Row],[OWASP 2017]]="NA","NA",_xlfn.XLOOKUP(Table1[[#This Row],[OWASP 2017]],OWASP2017_Table!$B$2:$B$11,OWASP2017_Table!$C$2:$C$11))</f>
        <v>NA</v>
      </c>
    </row>
    <row r="300" spans="1:7" ht="18.75" thickBot="1">
      <c r="A300" s="8" t="s">
        <v>700</v>
      </c>
      <c r="B300" s="8" t="s">
        <v>689</v>
      </c>
      <c r="C3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0" s="5" t="s">
        <v>19</v>
      </c>
      <c r="G300" s="10" t="str">
        <f>IF(Table1[[#This Row],[OWASP 2017]]="NA","NA",_xlfn.XLOOKUP(Table1[[#This Row],[OWASP 2017]],OWASP2017_Table!$B$2:$B$11,OWASP2017_Table!$C$2:$C$11))</f>
        <v>NA</v>
      </c>
    </row>
    <row r="301" spans="1:7" ht="18.75" thickBot="1">
      <c r="A301" s="8" t="s">
        <v>701</v>
      </c>
      <c r="B301" s="8" t="s">
        <v>689</v>
      </c>
      <c r="C3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1" s="5" t="s">
        <v>19</v>
      </c>
      <c r="G301" s="10" t="str">
        <f>IF(Table1[[#This Row],[OWASP 2017]]="NA","NA",_xlfn.XLOOKUP(Table1[[#This Row],[OWASP 2017]],OWASP2017_Table!$B$2:$B$11,OWASP2017_Table!$C$2:$C$11))</f>
        <v>NA</v>
      </c>
    </row>
    <row r="302" spans="1:7" ht="18.75" thickBot="1">
      <c r="A302" s="8" t="s">
        <v>702</v>
      </c>
      <c r="B302" s="8" t="s">
        <v>689</v>
      </c>
      <c r="C3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2" s="5" t="s">
        <v>19</v>
      </c>
      <c r="G302" s="10" t="str">
        <f>IF(Table1[[#This Row],[OWASP 2017]]="NA","NA",_xlfn.XLOOKUP(Table1[[#This Row],[OWASP 2017]],OWASP2017_Table!$B$2:$B$11,OWASP2017_Table!$C$2:$C$11))</f>
        <v>NA</v>
      </c>
    </row>
    <row r="303" spans="1:7" ht="18.75" thickBot="1">
      <c r="A303" s="8" t="s">
        <v>703</v>
      </c>
      <c r="B303" s="8" t="s">
        <v>689</v>
      </c>
      <c r="C3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3" s="5" t="s">
        <v>19</v>
      </c>
      <c r="G303" s="10" t="str">
        <f>IF(Table1[[#This Row],[OWASP 2017]]="NA","NA",_xlfn.XLOOKUP(Table1[[#This Row],[OWASP 2017]],OWASP2017_Table!$B$2:$B$11,OWASP2017_Table!$C$2:$C$11))</f>
        <v>NA</v>
      </c>
    </row>
    <row r="304" spans="1:7" ht="18.75" thickBot="1">
      <c r="A304" s="8" t="s">
        <v>704</v>
      </c>
      <c r="B304" s="8" t="s">
        <v>689</v>
      </c>
      <c r="C3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4" s="5" t="s">
        <v>19</v>
      </c>
      <c r="G304" s="10" t="str">
        <f>IF(Table1[[#This Row],[OWASP 2017]]="NA","NA",_xlfn.XLOOKUP(Table1[[#This Row],[OWASP 2017]],OWASP2017_Table!$B$2:$B$11,OWASP2017_Table!$C$2:$C$11))</f>
        <v>NA</v>
      </c>
    </row>
    <row r="305" spans="1:7" ht="18.75" thickBot="1">
      <c r="A305" s="8" t="s">
        <v>705</v>
      </c>
      <c r="B305" s="8" t="s">
        <v>689</v>
      </c>
      <c r="C3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5" s="5" t="s">
        <v>19</v>
      </c>
      <c r="G305" s="10" t="str">
        <f>IF(Table1[[#This Row],[OWASP 2017]]="NA","NA",_xlfn.XLOOKUP(Table1[[#This Row],[OWASP 2017]],OWASP2017_Table!$B$2:$B$11,OWASP2017_Table!$C$2:$C$11))</f>
        <v>NA</v>
      </c>
    </row>
    <row r="306" spans="1:7" ht="18.75" thickBot="1">
      <c r="A306" s="8" t="s">
        <v>706</v>
      </c>
      <c r="B306" s="8" t="s">
        <v>662</v>
      </c>
      <c r="C3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6" s="5" t="s">
        <v>19</v>
      </c>
      <c r="G306" s="10" t="str">
        <f>IF(Table1[[#This Row],[OWASP 2017]]="NA","NA",_xlfn.XLOOKUP(Table1[[#This Row],[OWASP 2017]],OWASP2017_Table!$B$2:$B$11,OWASP2017_Table!$C$2:$C$11))</f>
        <v>NA</v>
      </c>
    </row>
    <row r="307" spans="1:7" ht="18.75" thickBot="1">
      <c r="A307" s="8" t="s">
        <v>707</v>
      </c>
      <c r="B307" s="8" t="s">
        <v>662</v>
      </c>
      <c r="C3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7" s="5" t="s">
        <v>19</v>
      </c>
      <c r="G307" s="10" t="str">
        <f>IF(Table1[[#This Row],[OWASP 2017]]="NA","NA",_xlfn.XLOOKUP(Table1[[#This Row],[OWASP 2017]],OWASP2017_Table!$B$2:$B$11,OWASP2017_Table!$C$2:$C$11))</f>
        <v>NA</v>
      </c>
    </row>
    <row r="308" spans="1:7" ht="18.75" thickBot="1">
      <c r="A308" s="8" t="s">
        <v>708</v>
      </c>
      <c r="B308" s="8" t="s">
        <v>662</v>
      </c>
      <c r="C3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8" s="5" t="s">
        <v>19</v>
      </c>
      <c r="G308" s="10" t="str">
        <f>IF(Table1[[#This Row],[OWASP 2017]]="NA","NA",_xlfn.XLOOKUP(Table1[[#This Row],[OWASP 2017]],OWASP2017_Table!$B$2:$B$11,OWASP2017_Table!$C$2:$C$11))</f>
        <v>NA</v>
      </c>
    </row>
    <row r="309" spans="1:7" ht="18.75" thickBot="1">
      <c r="A309" s="8" t="s">
        <v>709</v>
      </c>
      <c r="B309" s="8" t="s">
        <v>662</v>
      </c>
      <c r="C3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9" s="5" t="s">
        <v>19</v>
      </c>
      <c r="G309" s="10" t="str">
        <f>IF(Table1[[#This Row],[OWASP 2017]]="NA","NA",_xlfn.XLOOKUP(Table1[[#This Row],[OWASP 2017]],OWASP2017_Table!$B$2:$B$11,OWASP2017_Table!$C$2:$C$11))</f>
        <v>NA</v>
      </c>
    </row>
    <row r="310" spans="1:7" ht="18.75" thickBot="1">
      <c r="A310" s="8" t="s">
        <v>710</v>
      </c>
      <c r="B310" s="8" t="s">
        <v>662</v>
      </c>
      <c r="C3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10" s="5" t="s">
        <v>19</v>
      </c>
      <c r="G310" s="10" t="str">
        <f>IF(Table1[[#This Row],[OWASP 2017]]="NA","NA",_xlfn.XLOOKUP(Table1[[#This Row],[OWASP 2017]],OWASP2017_Table!$B$2:$B$11,OWASP2017_Table!$C$2:$C$11))</f>
        <v>NA</v>
      </c>
    </row>
    <row r="311" spans="1:7" ht="18.75" thickBot="1">
      <c r="A311" s="8" t="s">
        <v>711</v>
      </c>
      <c r="B311" s="8" t="s">
        <v>573</v>
      </c>
      <c r="C3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11" s="5" t="s">
        <v>19</v>
      </c>
      <c r="G311" s="10" t="str">
        <f>IF(Table1[[#This Row],[OWASP 2017]]="NA","NA",_xlfn.XLOOKUP(Table1[[#This Row],[OWASP 2017]],OWASP2017_Table!$B$2:$B$11,OWASP2017_Table!$C$2:$C$11))</f>
        <v>Broken Access Control</v>
      </c>
    </row>
    <row r="312" spans="1:7" ht="18.75" thickBot="1">
      <c r="A312" s="8" t="s">
        <v>712</v>
      </c>
      <c r="B312" s="8" t="s">
        <v>662</v>
      </c>
      <c r="C3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12" s="5" t="s">
        <v>19</v>
      </c>
      <c r="G312" s="10" t="str">
        <f>IF(Table1[[#This Row],[OWASP 2017]]="NA","NA",_xlfn.XLOOKUP(Table1[[#This Row],[OWASP 2017]],OWASP2017_Table!$B$2:$B$11,OWASP2017_Table!$C$2:$C$11))</f>
        <v>NA</v>
      </c>
    </row>
    <row r="313" spans="1:7" ht="18.75" thickBot="1">
      <c r="A313" s="8" t="s">
        <v>713</v>
      </c>
      <c r="B313" s="8" t="s">
        <v>714</v>
      </c>
      <c r="C3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13" s="5" t="s">
        <v>19</v>
      </c>
      <c r="G313" s="10" t="str">
        <f>IF(Table1[[#This Row],[OWASP 2017]]="NA","NA",_xlfn.XLOOKUP(Table1[[#This Row],[OWASP 2017]],OWASP2017_Table!$B$2:$B$11,OWASP2017_Table!$C$2:$C$11))</f>
        <v>Sensitive Data Exposure</v>
      </c>
    </row>
    <row r="314" spans="1:7" ht="18.75" thickBot="1">
      <c r="A314" s="8" t="s">
        <v>715</v>
      </c>
      <c r="B314" s="8" t="s">
        <v>483</v>
      </c>
      <c r="C3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4" s="5" t="s">
        <v>19</v>
      </c>
      <c r="G314" s="10" t="str">
        <f>IF(Table1[[#This Row],[OWASP 2017]]="NA","NA",_xlfn.XLOOKUP(Table1[[#This Row],[OWASP 2017]],OWASP2017_Table!$B$2:$B$11,OWASP2017_Table!$C$2:$C$11))</f>
        <v>Security Misconfiguration</v>
      </c>
    </row>
    <row r="315" spans="1:7" ht="18.75" thickBot="1">
      <c r="A315" s="8" t="s">
        <v>716</v>
      </c>
      <c r="B315" s="8" t="s">
        <v>483</v>
      </c>
      <c r="C3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5" s="5" t="s">
        <v>19</v>
      </c>
      <c r="G315" s="10" t="str">
        <f>IF(Table1[[#This Row],[OWASP 2017]]="NA","NA",_xlfn.XLOOKUP(Table1[[#This Row],[OWASP 2017]],OWASP2017_Table!$B$2:$B$11,OWASP2017_Table!$C$2:$C$11))</f>
        <v>Security Misconfiguration</v>
      </c>
    </row>
    <row r="316" spans="1:7" ht="18.75" thickBot="1">
      <c r="A316" s="8" t="s">
        <v>717</v>
      </c>
      <c r="B316" s="8" t="s">
        <v>483</v>
      </c>
      <c r="C3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6" s="5" t="s">
        <v>19</v>
      </c>
      <c r="G316" s="10" t="str">
        <f>IF(Table1[[#This Row],[OWASP 2017]]="NA","NA",_xlfn.XLOOKUP(Table1[[#This Row],[OWASP 2017]],OWASP2017_Table!$B$2:$B$11,OWASP2017_Table!$C$2:$C$11))</f>
        <v>Security Misconfiguration</v>
      </c>
    </row>
    <row r="317" spans="1:7" ht="18.75" thickBot="1">
      <c r="A317" s="8" t="s">
        <v>718</v>
      </c>
      <c r="B317" s="8" t="s">
        <v>714</v>
      </c>
      <c r="C3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17" s="5" t="s">
        <v>19</v>
      </c>
      <c r="G317" s="10" t="str">
        <f>IF(Table1[[#This Row],[OWASP 2017]]="NA","NA",_xlfn.XLOOKUP(Table1[[#This Row],[OWASP 2017]],OWASP2017_Table!$B$2:$B$11,OWASP2017_Table!$C$2:$C$11))</f>
        <v>Sensitive Data Exposure</v>
      </c>
    </row>
    <row r="318" spans="1:7" ht="18.75" thickBot="1">
      <c r="A318" s="8" t="s">
        <v>719</v>
      </c>
      <c r="B318" s="8" t="s">
        <v>483</v>
      </c>
      <c r="C3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8" s="5" t="s">
        <v>19</v>
      </c>
      <c r="G318" s="10" t="str">
        <f>IF(Table1[[#This Row],[OWASP 2017]]="NA","NA",_xlfn.XLOOKUP(Table1[[#This Row],[OWASP 2017]],OWASP2017_Table!$B$2:$B$11,OWASP2017_Table!$C$2:$C$11))</f>
        <v>Security Misconfiguration</v>
      </c>
    </row>
    <row r="319" spans="1:7" ht="18.75" thickBot="1">
      <c r="A319" s="8" t="s">
        <v>720</v>
      </c>
      <c r="B319" s="8" t="s">
        <v>483</v>
      </c>
      <c r="C3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9" s="5" t="s">
        <v>19</v>
      </c>
      <c r="G319" s="10" t="str">
        <f>IF(Table1[[#This Row],[OWASP 2017]]="NA","NA",_xlfn.XLOOKUP(Table1[[#This Row],[OWASP 2017]],OWASP2017_Table!$B$2:$B$11,OWASP2017_Table!$C$2:$C$11))</f>
        <v>Security Misconfiguration</v>
      </c>
    </row>
    <row r="320" spans="1:7" ht="18.75" thickBot="1">
      <c r="A320" s="8" t="s">
        <v>721</v>
      </c>
      <c r="B320" s="8" t="s">
        <v>662</v>
      </c>
      <c r="C3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0" s="5" t="s">
        <v>19</v>
      </c>
      <c r="G320" s="10" t="str">
        <f>IF(Table1[[#This Row],[OWASP 2017]]="NA","NA",_xlfn.XLOOKUP(Table1[[#This Row],[OWASP 2017]],OWASP2017_Table!$B$2:$B$11,OWASP2017_Table!$C$2:$C$11))</f>
        <v>NA</v>
      </c>
    </row>
    <row r="321" spans="1:7" ht="18.75" thickBot="1">
      <c r="A321" s="8" t="s">
        <v>722</v>
      </c>
      <c r="B321" s="8" t="s">
        <v>723</v>
      </c>
      <c r="C3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3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21" s="5" t="s">
        <v>19</v>
      </c>
      <c r="G321" s="10" t="str">
        <f>IF(Table1[[#This Row],[OWASP 2017]]="NA","NA",_xlfn.XLOOKUP(Table1[[#This Row],[OWASP 2017]],OWASP2017_Table!$B$2:$B$11,OWASP2017_Table!$C$2:$C$11))</f>
        <v>Sensitive Data Exposure</v>
      </c>
    </row>
    <row r="322" spans="1:7" ht="18.75" thickBot="1">
      <c r="A322" s="8" t="s">
        <v>724</v>
      </c>
      <c r="B322" s="8" t="s">
        <v>725</v>
      </c>
      <c r="C3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2" s="5" t="s">
        <v>19</v>
      </c>
      <c r="G322" s="10" t="str">
        <f>IF(Table1[[#This Row],[OWASP 2017]]="NA","NA",_xlfn.XLOOKUP(Table1[[#This Row],[OWASP 2017]],OWASP2017_Table!$B$2:$B$11,OWASP2017_Table!$C$2:$C$11))</f>
        <v>NA</v>
      </c>
    </row>
    <row r="323" spans="1:7" ht="18.75" thickBot="1">
      <c r="A323" s="8" t="s">
        <v>726</v>
      </c>
      <c r="B323" s="8" t="s">
        <v>727</v>
      </c>
      <c r="C3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23" s="5" t="s">
        <v>19</v>
      </c>
      <c r="G323" s="10" t="str">
        <f>IF(Table1[[#This Row],[OWASP 2017]]="NA","NA",_xlfn.XLOOKUP(Table1[[#This Row],[OWASP 2017]],OWASP2017_Table!$B$2:$B$11,OWASP2017_Table!$C$2:$C$11))</f>
        <v>Security Misconfiguration</v>
      </c>
    </row>
    <row r="324" spans="1:7" ht="18.75" thickBot="1">
      <c r="A324" s="8" t="s">
        <v>728</v>
      </c>
      <c r="B324" s="8" t="s">
        <v>727</v>
      </c>
      <c r="C3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24" s="5" t="s">
        <v>19</v>
      </c>
      <c r="G324" s="10" t="str">
        <f>IF(Table1[[#This Row],[OWASP 2017]]="NA","NA",_xlfn.XLOOKUP(Table1[[#This Row],[OWASP 2017]],OWASP2017_Table!$B$2:$B$11,OWASP2017_Table!$C$2:$C$11))</f>
        <v>Security Misconfiguration</v>
      </c>
    </row>
    <row r="325" spans="1:7" ht="18.75" thickBot="1">
      <c r="A325" s="8" t="s">
        <v>729</v>
      </c>
      <c r="B325" s="8" t="s">
        <v>662</v>
      </c>
      <c r="C3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5" s="5" t="s">
        <v>19</v>
      </c>
      <c r="G325" s="10" t="str">
        <f>IF(Table1[[#This Row],[OWASP 2017]]="NA","NA",_xlfn.XLOOKUP(Table1[[#This Row],[OWASP 2017]],OWASP2017_Table!$B$2:$B$11,OWASP2017_Table!$C$2:$C$11))</f>
        <v>NA</v>
      </c>
    </row>
    <row r="326" spans="1:7" ht="18.75" thickBot="1">
      <c r="A326" s="8" t="s">
        <v>730</v>
      </c>
      <c r="B326" s="8" t="s">
        <v>731</v>
      </c>
      <c r="C3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6" s="5" t="s">
        <v>19</v>
      </c>
      <c r="G326" s="10" t="str">
        <f>IF(Table1[[#This Row],[OWASP 2017]]="NA","NA",_xlfn.XLOOKUP(Table1[[#This Row],[OWASP 2017]],OWASP2017_Table!$B$2:$B$11,OWASP2017_Table!$C$2:$C$11))</f>
        <v>NA</v>
      </c>
    </row>
    <row r="327" spans="1:7" ht="18.75" thickBot="1">
      <c r="A327" s="8" t="s">
        <v>732</v>
      </c>
      <c r="B327" s="8" t="s">
        <v>733</v>
      </c>
      <c r="C3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27" s="5" t="s">
        <v>19</v>
      </c>
      <c r="G327" s="10" t="str">
        <f>IF(Table1[[#This Row],[OWASP 2017]]="NA","NA",_xlfn.XLOOKUP(Table1[[#This Row],[OWASP 2017]],OWASP2017_Table!$B$2:$B$11,OWASP2017_Table!$C$2:$C$11))</f>
        <v>Sensitive Data Exposure</v>
      </c>
    </row>
    <row r="328" spans="1:7" ht="18.75" thickBot="1">
      <c r="A328" s="8" t="s">
        <v>734</v>
      </c>
      <c r="B328" s="8" t="s">
        <v>735</v>
      </c>
      <c r="C3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8" s="5" t="s">
        <v>19</v>
      </c>
      <c r="G328" s="10" t="str">
        <f>IF(Table1[[#This Row],[OWASP 2017]]="NA","NA",_xlfn.XLOOKUP(Table1[[#This Row],[OWASP 2017]],OWASP2017_Table!$B$2:$B$11,OWASP2017_Table!$C$2:$C$11))</f>
        <v>NA</v>
      </c>
    </row>
    <row r="329" spans="1:7" ht="18.75" thickBot="1">
      <c r="A329" s="8" t="s">
        <v>736</v>
      </c>
      <c r="B329" s="8" t="s">
        <v>737</v>
      </c>
      <c r="C3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9" s="5" t="s">
        <v>19</v>
      </c>
      <c r="G329" s="10" t="str">
        <f>IF(Table1[[#This Row],[OWASP 2017]]="NA","NA",_xlfn.XLOOKUP(Table1[[#This Row],[OWASP 2017]],OWASP2017_Table!$B$2:$B$11,OWASP2017_Table!$C$2:$C$11))</f>
        <v>NA</v>
      </c>
    </row>
    <row r="330" spans="1:7" ht="18.75" thickBot="1">
      <c r="A330" s="8" t="s">
        <v>738</v>
      </c>
      <c r="B330" s="8" t="s">
        <v>737</v>
      </c>
      <c r="C3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0" s="5" t="s">
        <v>19</v>
      </c>
      <c r="G330" s="10" t="str">
        <f>IF(Table1[[#This Row],[OWASP 2017]]="NA","NA",_xlfn.XLOOKUP(Table1[[#This Row],[OWASP 2017]],OWASP2017_Table!$B$2:$B$11,OWASP2017_Table!$C$2:$C$11))</f>
        <v>NA</v>
      </c>
    </row>
    <row r="331" spans="1:7" ht="18.75" thickBot="1">
      <c r="A331" s="8" t="s">
        <v>739</v>
      </c>
      <c r="B331" s="8" t="s">
        <v>737</v>
      </c>
      <c r="C3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1" s="5" t="s">
        <v>19</v>
      </c>
      <c r="G331" s="10" t="str">
        <f>IF(Table1[[#This Row],[OWASP 2017]]="NA","NA",_xlfn.XLOOKUP(Table1[[#This Row],[OWASP 2017]],OWASP2017_Table!$B$2:$B$11,OWASP2017_Table!$C$2:$C$11))</f>
        <v>NA</v>
      </c>
    </row>
    <row r="332" spans="1:7" ht="18.75" thickBot="1">
      <c r="A332" s="8" t="s">
        <v>740</v>
      </c>
      <c r="B332" s="8" t="s">
        <v>737</v>
      </c>
      <c r="C3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2" s="5" t="s">
        <v>19</v>
      </c>
      <c r="G332" s="10" t="str">
        <f>IF(Table1[[#This Row],[OWASP 2017]]="NA","NA",_xlfn.XLOOKUP(Table1[[#This Row],[OWASP 2017]],OWASP2017_Table!$B$2:$B$11,OWASP2017_Table!$C$2:$C$11))</f>
        <v>NA</v>
      </c>
    </row>
    <row r="333" spans="1:7" ht="18.75" thickBot="1">
      <c r="A333" s="8" t="s">
        <v>741</v>
      </c>
      <c r="B333" s="8" t="s">
        <v>665</v>
      </c>
      <c r="C3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3" s="5" t="s">
        <v>19</v>
      </c>
      <c r="G333" s="10" t="str">
        <f>IF(Table1[[#This Row],[OWASP 2017]]="NA","NA",_xlfn.XLOOKUP(Table1[[#This Row],[OWASP 2017]],OWASP2017_Table!$B$2:$B$11,OWASP2017_Table!$C$2:$C$11))</f>
        <v>NA</v>
      </c>
    </row>
    <row r="334" spans="1:7" ht="18.75" thickBot="1">
      <c r="A334" s="8" t="s">
        <v>742</v>
      </c>
      <c r="B334" s="8" t="s">
        <v>662</v>
      </c>
      <c r="C3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4" s="5" t="s">
        <v>19</v>
      </c>
      <c r="G334" s="10" t="str">
        <f>IF(Table1[[#This Row],[OWASP 2017]]="NA","NA",_xlfn.XLOOKUP(Table1[[#This Row],[OWASP 2017]],OWASP2017_Table!$B$2:$B$11,OWASP2017_Table!$C$2:$C$11))</f>
        <v>NA</v>
      </c>
    </row>
    <row r="335" spans="1:7" ht="18.75" thickBot="1">
      <c r="A335" s="8" t="s">
        <v>743</v>
      </c>
      <c r="B335" s="8" t="s">
        <v>662</v>
      </c>
      <c r="C3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5" s="5" t="s">
        <v>19</v>
      </c>
      <c r="G335" s="10" t="str">
        <f>IF(Table1[[#This Row],[OWASP 2017]]="NA","NA",_xlfn.XLOOKUP(Table1[[#This Row],[OWASP 2017]],OWASP2017_Table!$B$2:$B$11,OWASP2017_Table!$C$2:$C$11))</f>
        <v>NA</v>
      </c>
    </row>
    <row r="336" spans="1:7" ht="18.75" thickBot="1">
      <c r="A336" s="8" t="s">
        <v>744</v>
      </c>
      <c r="B336" s="8" t="s">
        <v>662</v>
      </c>
      <c r="C3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6" s="5" t="s">
        <v>19</v>
      </c>
      <c r="G336" s="10" t="str">
        <f>IF(Table1[[#This Row],[OWASP 2017]]="NA","NA",_xlfn.XLOOKUP(Table1[[#This Row],[OWASP 2017]],OWASP2017_Table!$B$2:$B$11,OWASP2017_Table!$C$2:$C$11))</f>
        <v>NA</v>
      </c>
    </row>
    <row r="337" spans="1:7" ht="18.75" thickBot="1">
      <c r="A337" s="8" t="s">
        <v>745</v>
      </c>
      <c r="B337" s="8" t="s">
        <v>662</v>
      </c>
      <c r="C3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7" s="5" t="s">
        <v>19</v>
      </c>
      <c r="G337" s="10" t="str">
        <f>IF(Table1[[#This Row],[OWASP 2017]]="NA","NA",_xlfn.XLOOKUP(Table1[[#This Row],[OWASP 2017]],OWASP2017_Table!$B$2:$B$11,OWASP2017_Table!$C$2:$C$11))</f>
        <v>NA</v>
      </c>
    </row>
    <row r="338" spans="1:7" ht="18.75" thickBot="1">
      <c r="A338" s="8" t="s">
        <v>746</v>
      </c>
      <c r="B338" s="8" t="s">
        <v>662</v>
      </c>
      <c r="C3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8" s="5" t="s">
        <v>19</v>
      </c>
      <c r="G338" s="10" t="str">
        <f>IF(Table1[[#This Row],[OWASP 2017]]="NA","NA",_xlfn.XLOOKUP(Table1[[#This Row],[OWASP 2017]],OWASP2017_Table!$B$2:$B$11,OWASP2017_Table!$C$2:$C$11))</f>
        <v>NA</v>
      </c>
    </row>
    <row r="339" spans="1:7" ht="18.75" thickBot="1">
      <c r="A339" s="8" t="s">
        <v>747</v>
      </c>
      <c r="B339" s="8" t="s">
        <v>662</v>
      </c>
      <c r="C3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9" s="5" t="s">
        <v>19</v>
      </c>
      <c r="G339" s="10" t="str">
        <f>IF(Table1[[#This Row],[OWASP 2017]]="NA","NA",_xlfn.XLOOKUP(Table1[[#This Row],[OWASP 2017]],OWASP2017_Table!$B$2:$B$11,OWASP2017_Table!$C$2:$C$11))</f>
        <v>NA</v>
      </c>
    </row>
    <row r="340" spans="1:7" ht="18.75" thickBot="1">
      <c r="A340" s="8" t="s">
        <v>748</v>
      </c>
      <c r="B340" s="8" t="s">
        <v>662</v>
      </c>
      <c r="C3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0" s="5" t="s">
        <v>19</v>
      </c>
      <c r="G340" s="10" t="str">
        <f>IF(Table1[[#This Row],[OWASP 2017]]="NA","NA",_xlfn.XLOOKUP(Table1[[#This Row],[OWASP 2017]],OWASP2017_Table!$B$2:$B$11,OWASP2017_Table!$C$2:$C$11))</f>
        <v>NA</v>
      </c>
    </row>
    <row r="341" spans="1:7" ht="18.75" thickBot="1">
      <c r="A341" s="8" t="s">
        <v>749</v>
      </c>
      <c r="B341" s="8" t="s">
        <v>662</v>
      </c>
      <c r="C3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1" s="5" t="s">
        <v>19</v>
      </c>
      <c r="G341" s="10" t="str">
        <f>IF(Table1[[#This Row],[OWASP 2017]]="NA","NA",_xlfn.XLOOKUP(Table1[[#This Row],[OWASP 2017]],OWASP2017_Table!$B$2:$B$11,OWASP2017_Table!$C$2:$C$11))</f>
        <v>NA</v>
      </c>
    </row>
    <row r="342" spans="1:7" ht="18.75" thickBot="1">
      <c r="A342" s="8" t="s">
        <v>750</v>
      </c>
      <c r="B342" s="8" t="s">
        <v>662</v>
      </c>
      <c r="C3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2" s="5" t="s">
        <v>19</v>
      </c>
      <c r="G342" s="10" t="str">
        <f>IF(Table1[[#This Row],[OWASP 2017]]="NA","NA",_xlfn.XLOOKUP(Table1[[#This Row],[OWASP 2017]],OWASP2017_Table!$B$2:$B$11,OWASP2017_Table!$C$2:$C$11))</f>
        <v>NA</v>
      </c>
    </row>
    <row r="343" spans="1:7" ht="18.75" thickBot="1">
      <c r="A343" s="8" t="s">
        <v>751</v>
      </c>
      <c r="B343" s="8" t="s">
        <v>662</v>
      </c>
      <c r="C3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3" s="5" t="s">
        <v>19</v>
      </c>
      <c r="G343" s="10" t="str">
        <f>IF(Table1[[#This Row],[OWASP 2017]]="NA","NA",_xlfn.XLOOKUP(Table1[[#This Row],[OWASP 2017]],OWASP2017_Table!$B$2:$B$11,OWASP2017_Table!$C$2:$C$11))</f>
        <v>NA</v>
      </c>
    </row>
    <row r="344" spans="1:7" ht="18.75" thickBot="1">
      <c r="A344" s="8" t="s">
        <v>752</v>
      </c>
      <c r="B344" s="8" t="s">
        <v>753</v>
      </c>
      <c r="C3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4" s="5" t="s">
        <v>19</v>
      </c>
      <c r="G344" s="10" t="str">
        <f>IF(Table1[[#This Row],[OWASP 2017]]="NA","NA",_xlfn.XLOOKUP(Table1[[#This Row],[OWASP 2017]],OWASP2017_Table!$B$2:$B$11,OWASP2017_Table!$C$2:$C$11))</f>
        <v>NA</v>
      </c>
    </row>
    <row r="345" spans="1:7" ht="18.75" thickBot="1">
      <c r="A345" s="8" t="s">
        <v>754</v>
      </c>
      <c r="B345" s="8" t="s">
        <v>755</v>
      </c>
      <c r="C3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40</v>
      </c>
      <c r="D3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10</v>
      </c>
      <c r="E3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5" s="5" t="s">
        <v>19</v>
      </c>
      <c r="G345" s="10" t="str">
        <f>IF(Table1[[#This Row],[OWASP 2017]]="NA","NA",_xlfn.XLOOKUP(Table1[[#This Row],[OWASP 2017]],OWASP2017_Table!$B$2:$B$11,OWASP2017_Table!$C$2:$C$11))</f>
        <v>NA</v>
      </c>
    </row>
    <row r="346" spans="1:7" ht="18.75" thickBot="1">
      <c r="A346" s="8" t="s">
        <v>756</v>
      </c>
      <c r="B346" s="8" t="s">
        <v>757</v>
      </c>
      <c r="C3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6" s="5" t="s">
        <v>19</v>
      </c>
      <c r="G346" s="10" t="str">
        <f>IF(Table1[[#This Row],[OWASP 2017]]="NA","NA",_xlfn.XLOOKUP(Table1[[#This Row],[OWASP 2017]],OWASP2017_Table!$B$2:$B$11,OWASP2017_Table!$C$2:$C$11))</f>
        <v>NA</v>
      </c>
    </row>
    <row r="347" spans="1:7" ht="18.75" thickBot="1">
      <c r="A347" s="8" t="s">
        <v>758</v>
      </c>
      <c r="B347" s="8" t="s">
        <v>679</v>
      </c>
      <c r="C3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7" s="5" t="s">
        <v>19</v>
      </c>
      <c r="G347" s="10" t="str">
        <f>IF(Table1[[#This Row],[OWASP 2017]]="NA","NA",_xlfn.XLOOKUP(Table1[[#This Row],[OWASP 2017]],OWASP2017_Table!$B$2:$B$11,OWASP2017_Table!$C$2:$C$11))</f>
        <v>NA</v>
      </c>
    </row>
    <row r="348" spans="1:7" ht="18.75" thickBot="1">
      <c r="A348" s="8" t="s">
        <v>759</v>
      </c>
      <c r="B348" s="8" t="s">
        <v>760</v>
      </c>
      <c r="C3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48" s="5" t="s">
        <v>19</v>
      </c>
      <c r="G348" s="10" t="str">
        <f>IF(Table1[[#This Row],[OWASP 2017]]="NA","NA",_xlfn.XLOOKUP(Table1[[#This Row],[OWASP 2017]],OWASP2017_Table!$B$2:$B$11,OWASP2017_Table!$C$2:$C$11))</f>
        <v>Security Misconfiguration</v>
      </c>
    </row>
    <row r="349" spans="1:7" ht="18.75" thickBot="1">
      <c r="A349" s="8" t="s">
        <v>761</v>
      </c>
      <c r="B349" s="8" t="s">
        <v>760</v>
      </c>
      <c r="C3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49" s="5" t="s">
        <v>19</v>
      </c>
      <c r="G349" s="10" t="str">
        <f>IF(Table1[[#This Row],[OWASP 2017]]="NA","NA",_xlfn.XLOOKUP(Table1[[#This Row],[OWASP 2017]],OWASP2017_Table!$B$2:$B$11,OWASP2017_Table!$C$2:$C$11))</f>
        <v>Security Misconfiguration</v>
      </c>
    </row>
    <row r="350" spans="1:7" ht="18.75" thickBot="1">
      <c r="A350" s="8" t="s">
        <v>762</v>
      </c>
      <c r="B350" s="8" t="s">
        <v>760</v>
      </c>
      <c r="C3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0" s="5" t="s">
        <v>19</v>
      </c>
      <c r="G350" s="10" t="str">
        <f>IF(Table1[[#This Row],[OWASP 2017]]="NA","NA",_xlfn.XLOOKUP(Table1[[#This Row],[OWASP 2017]],OWASP2017_Table!$B$2:$B$11,OWASP2017_Table!$C$2:$C$11))</f>
        <v>Security Misconfiguration</v>
      </c>
    </row>
    <row r="351" spans="1:7" ht="18.75" thickBot="1">
      <c r="A351" s="8" t="s">
        <v>763</v>
      </c>
      <c r="B351" s="8" t="s">
        <v>760</v>
      </c>
      <c r="C3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1" s="5" t="s">
        <v>19</v>
      </c>
      <c r="G351" s="10" t="str">
        <f>IF(Table1[[#This Row],[OWASP 2017]]="NA","NA",_xlfn.XLOOKUP(Table1[[#This Row],[OWASP 2017]],OWASP2017_Table!$B$2:$B$11,OWASP2017_Table!$C$2:$C$11))</f>
        <v>Security Misconfiguration</v>
      </c>
    </row>
    <row r="352" spans="1:7" ht="18.75" thickBot="1">
      <c r="A352" s="8" t="s">
        <v>764</v>
      </c>
      <c r="B352" s="8" t="s">
        <v>760</v>
      </c>
      <c r="C3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2" s="5" t="s">
        <v>19</v>
      </c>
      <c r="G352" s="10" t="str">
        <f>IF(Table1[[#This Row],[OWASP 2017]]="NA","NA",_xlfn.XLOOKUP(Table1[[#This Row],[OWASP 2017]],OWASP2017_Table!$B$2:$B$11,OWASP2017_Table!$C$2:$C$11))</f>
        <v>Security Misconfiguration</v>
      </c>
    </row>
    <row r="353" spans="1:7" ht="18.75" thickBot="1">
      <c r="A353" s="8" t="s">
        <v>765</v>
      </c>
      <c r="B353" s="8" t="s">
        <v>760</v>
      </c>
      <c r="C3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3" s="5" t="s">
        <v>19</v>
      </c>
      <c r="G353" s="10" t="str">
        <f>IF(Table1[[#This Row],[OWASP 2017]]="NA","NA",_xlfn.XLOOKUP(Table1[[#This Row],[OWASP 2017]],OWASP2017_Table!$B$2:$B$11,OWASP2017_Table!$C$2:$C$11))</f>
        <v>Security Misconfiguration</v>
      </c>
    </row>
    <row r="354" spans="1:7" ht="18.75" thickBot="1">
      <c r="A354" s="8" t="s">
        <v>766</v>
      </c>
      <c r="B354" s="8" t="s">
        <v>760</v>
      </c>
      <c r="C3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4" s="5" t="s">
        <v>19</v>
      </c>
      <c r="G354" s="10" t="str">
        <f>IF(Table1[[#This Row],[OWASP 2017]]="NA","NA",_xlfn.XLOOKUP(Table1[[#This Row],[OWASP 2017]],OWASP2017_Table!$B$2:$B$11,OWASP2017_Table!$C$2:$C$11))</f>
        <v>Security Misconfiguration</v>
      </c>
    </row>
    <row r="355" spans="1:7" ht="18.75" thickBot="1">
      <c r="A355" s="8" t="s">
        <v>767</v>
      </c>
      <c r="B355" s="8" t="s">
        <v>760</v>
      </c>
      <c r="C3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5" s="5" t="s">
        <v>19</v>
      </c>
      <c r="G355" s="10" t="str">
        <f>IF(Table1[[#This Row],[OWASP 2017]]="NA","NA",_xlfn.XLOOKUP(Table1[[#This Row],[OWASP 2017]],OWASP2017_Table!$B$2:$B$11,OWASP2017_Table!$C$2:$C$11))</f>
        <v>Security Misconfiguration</v>
      </c>
    </row>
    <row r="356" spans="1:7" ht="18.75" thickBot="1">
      <c r="A356" s="8" t="s">
        <v>768</v>
      </c>
      <c r="B356" s="8" t="s">
        <v>769</v>
      </c>
      <c r="C3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3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6" s="5" t="s">
        <v>19</v>
      </c>
      <c r="G356" s="10" t="str">
        <f>IF(Table1[[#This Row],[OWASP 2017]]="NA","NA",_xlfn.XLOOKUP(Table1[[#This Row],[OWASP 2017]],OWASP2017_Table!$B$2:$B$11,OWASP2017_Table!$C$2:$C$11))</f>
        <v>NA</v>
      </c>
    </row>
    <row r="357" spans="1:7" ht="18.75" thickBot="1">
      <c r="A357" s="8" t="s">
        <v>770</v>
      </c>
      <c r="B357" s="8" t="s">
        <v>662</v>
      </c>
      <c r="C3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7" s="5" t="s">
        <v>19</v>
      </c>
      <c r="G357" s="10" t="str">
        <f>IF(Table1[[#This Row],[OWASP 2017]]="NA","NA",_xlfn.XLOOKUP(Table1[[#This Row],[OWASP 2017]],OWASP2017_Table!$B$2:$B$11,OWASP2017_Table!$C$2:$C$11))</f>
        <v>NA</v>
      </c>
    </row>
    <row r="358" spans="1:7" ht="18.75" thickBot="1">
      <c r="A358" s="8" t="s">
        <v>771</v>
      </c>
      <c r="B358" s="8" t="s">
        <v>662</v>
      </c>
      <c r="C3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8" s="5" t="s">
        <v>19</v>
      </c>
      <c r="G358" s="10" t="str">
        <f>IF(Table1[[#This Row],[OWASP 2017]]="NA","NA",_xlfn.XLOOKUP(Table1[[#This Row],[OWASP 2017]],OWASP2017_Table!$B$2:$B$11,OWASP2017_Table!$C$2:$C$11))</f>
        <v>NA</v>
      </c>
    </row>
    <row r="359" spans="1:7" ht="18.75" thickBot="1">
      <c r="A359" s="8" t="s">
        <v>772</v>
      </c>
      <c r="B359" s="8" t="s">
        <v>662</v>
      </c>
      <c r="C3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9" s="5" t="s">
        <v>19</v>
      </c>
      <c r="G359" s="10" t="str">
        <f>IF(Table1[[#This Row],[OWASP 2017]]="NA","NA",_xlfn.XLOOKUP(Table1[[#This Row],[OWASP 2017]],OWASP2017_Table!$B$2:$B$11,OWASP2017_Table!$C$2:$C$11))</f>
        <v>NA</v>
      </c>
    </row>
    <row r="360" spans="1:7" ht="18.75" thickBot="1">
      <c r="A360" s="8" t="s">
        <v>773</v>
      </c>
      <c r="B360" s="8" t="s">
        <v>662</v>
      </c>
      <c r="C3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0" s="5" t="s">
        <v>19</v>
      </c>
      <c r="G360" s="10" t="str">
        <f>IF(Table1[[#This Row],[OWASP 2017]]="NA","NA",_xlfn.XLOOKUP(Table1[[#This Row],[OWASP 2017]],OWASP2017_Table!$B$2:$B$11,OWASP2017_Table!$C$2:$C$11))</f>
        <v>NA</v>
      </c>
    </row>
    <row r="361" spans="1:7" ht="18.75" thickBot="1">
      <c r="A361" s="8" t="s">
        <v>774</v>
      </c>
      <c r="B361" s="8" t="s">
        <v>662</v>
      </c>
      <c r="C3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1" s="5" t="s">
        <v>19</v>
      </c>
      <c r="G361" s="10" t="str">
        <f>IF(Table1[[#This Row],[OWASP 2017]]="NA","NA",_xlfn.XLOOKUP(Table1[[#This Row],[OWASP 2017]],OWASP2017_Table!$B$2:$B$11,OWASP2017_Table!$C$2:$C$11))</f>
        <v>NA</v>
      </c>
    </row>
    <row r="362" spans="1:7" ht="18.75" thickBot="1">
      <c r="A362" s="8" t="s">
        <v>775</v>
      </c>
      <c r="B362" s="8" t="s">
        <v>662</v>
      </c>
      <c r="C3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2" s="5" t="s">
        <v>19</v>
      </c>
      <c r="G362" s="10" t="str">
        <f>IF(Table1[[#This Row],[OWASP 2017]]="NA","NA",_xlfn.XLOOKUP(Table1[[#This Row],[OWASP 2017]],OWASP2017_Table!$B$2:$B$11,OWASP2017_Table!$C$2:$C$11))</f>
        <v>NA</v>
      </c>
    </row>
    <row r="363" spans="1:7" ht="18.75" thickBot="1">
      <c r="A363" s="8" t="s">
        <v>776</v>
      </c>
      <c r="B363" s="8" t="s">
        <v>662</v>
      </c>
      <c r="C3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3" s="5" t="s">
        <v>19</v>
      </c>
      <c r="G363" s="10" t="str">
        <f>IF(Table1[[#This Row],[OWASP 2017]]="NA","NA",_xlfn.XLOOKUP(Table1[[#This Row],[OWASP 2017]],OWASP2017_Table!$B$2:$B$11,OWASP2017_Table!$C$2:$C$11))</f>
        <v>NA</v>
      </c>
    </row>
    <row r="364" spans="1:7" ht="18.75" thickBot="1">
      <c r="A364" s="8" t="s">
        <v>777</v>
      </c>
      <c r="B364" s="8" t="s">
        <v>778</v>
      </c>
      <c r="C3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4" s="5" t="s">
        <v>19</v>
      </c>
      <c r="G364" s="10" t="str">
        <f>IF(Table1[[#This Row],[OWASP 2017]]="NA","NA",_xlfn.XLOOKUP(Table1[[#This Row],[OWASP 2017]],OWASP2017_Table!$B$2:$B$11,OWASP2017_Table!$C$2:$C$11))</f>
        <v>NA</v>
      </c>
    </row>
    <row r="365" spans="1:7" ht="18.75" thickBot="1">
      <c r="A365" s="8" t="s">
        <v>779</v>
      </c>
      <c r="B365" s="8" t="s">
        <v>662</v>
      </c>
      <c r="C3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5" s="5" t="s">
        <v>19</v>
      </c>
      <c r="G365" s="10" t="str">
        <f>IF(Table1[[#This Row],[OWASP 2017]]="NA","NA",_xlfn.XLOOKUP(Table1[[#This Row],[OWASP 2017]],OWASP2017_Table!$B$2:$B$11,OWASP2017_Table!$C$2:$C$11))</f>
        <v>NA</v>
      </c>
    </row>
    <row r="366" spans="1:7" ht="18.75" thickBot="1">
      <c r="A366" s="8" t="s">
        <v>780</v>
      </c>
      <c r="B366" s="8" t="s">
        <v>781</v>
      </c>
      <c r="C3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6" s="5" t="s">
        <v>19</v>
      </c>
      <c r="G366" s="10" t="str">
        <f>IF(Table1[[#This Row],[OWASP 2017]]="NA","NA",_xlfn.XLOOKUP(Table1[[#This Row],[OWASP 2017]],OWASP2017_Table!$B$2:$B$11,OWASP2017_Table!$C$2:$C$11))</f>
        <v>NA</v>
      </c>
    </row>
    <row r="367" spans="1:7" ht="18.75" thickBot="1">
      <c r="A367" s="8" t="s">
        <v>782</v>
      </c>
      <c r="B367" s="8" t="s">
        <v>783</v>
      </c>
      <c r="C3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7" s="5" t="s">
        <v>19</v>
      </c>
      <c r="G367" s="10" t="str">
        <f>IF(Table1[[#This Row],[OWASP 2017]]="NA","NA",_xlfn.XLOOKUP(Table1[[#This Row],[OWASP 2017]],OWASP2017_Table!$B$2:$B$11,OWASP2017_Table!$C$2:$C$11))</f>
        <v>NA</v>
      </c>
    </row>
    <row r="368" spans="1:7" ht="18.75" thickBot="1">
      <c r="A368" s="8" t="s">
        <v>784</v>
      </c>
      <c r="B368" s="8" t="s">
        <v>781</v>
      </c>
      <c r="C3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8" s="5" t="s">
        <v>19</v>
      </c>
      <c r="G368" s="10" t="str">
        <f>IF(Table1[[#This Row],[OWASP 2017]]="NA","NA",_xlfn.XLOOKUP(Table1[[#This Row],[OWASP 2017]],OWASP2017_Table!$B$2:$B$11,OWASP2017_Table!$C$2:$C$11))</f>
        <v>NA</v>
      </c>
    </row>
    <row r="369" spans="1:7" ht="18.75" thickBot="1">
      <c r="A369" s="8" t="s">
        <v>785</v>
      </c>
      <c r="B369" s="8" t="s">
        <v>662</v>
      </c>
      <c r="C3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9" s="5" t="s">
        <v>19</v>
      </c>
      <c r="G369" s="10" t="str">
        <f>IF(Table1[[#This Row],[OWASP 2017]]="NA","NA",_xlfn.XLOOKUP(Table1[[#This Row],[OWASP 2017]],OWASP2017_Table!$B$2:$B$11,OWASP2017_Table!$C$2:$C$11))</f>
        <v>NA</v>
      </c>
    </row>
    <row r="370" spans="1:7" ht="18.75" thickBot="1">
      <c r="A370" s="8" t="s">
        <v>786</v>
      </c>
      <c r="B370" s="8" t="s">
        <v>662</v>
      </c>
      <c r="C3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0" s="5" t="s">
        <v>19</v>
      </c>
      <c r="G370" s="10" t="str">
        <f>IF(Table1[[#This Row],[OWASP 2017]]="NA","NA",_xlfn.XLOOKUP(Table1[[#This Row],[OWASP 2017]],OWASP2017_Table!$B$2:$B$11,OWASP2017_Table!$C$2:$C$11))</f>
        <v>NA</v>
      </c>
    </row>
    <row r="371" spans="1:7" ht="18.75" thickBot="1">
      <c r="A371" s="8" t="s">
        <v>787</v>
      </c>
      <c r="B371" s="8" t="s">
        <v>788</v>
      </c>
      <c r="C3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1" s="5" t="s">
        <v>19</v>
      </c>
      <c r="G371" s="10" t="str">
        <f>IF(Table1[[#This Row],[OWASP 2017]]="NA","NA",_xlfn.XLOOKUP(Table1[[#This Row],[OWASP 2017]],OWASP2017_Table!$B$2:$B$11,OWASP2017_Table!$C$2:$C$11))</f>
        <v>NA</v>
      </c>
    </row>
    <row r="372" spans="1:7" ht="18.75" thickBot="1">
      <c r="A372" s="8" t="s">
        <v>789</v>
      </c>
      <c r="B372" s="8" t="s">
        <v>662</v>
      </c>
      <c r="C3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2" s="5" t="s">
        <v>19</v>
      </c>
      <c r="G372" s="10" t="str">
        <f>IF(Table1[[#This Row],[OWASP 2017]]="NA","NA",_xlfn.XLOOKUP(Table1[[#This Row],[OWASP 2017]],OWASP2017_Table!$B$2:$B$11,OWASP2017_Table!$C$2:$C$11))</f>
        <v>NA</v>
      </c>
    </row>
    <row r="373" spans="1:7" ht="18.75" thickBot="1">
      <c r="A373" s="8" t="s">
        <v>790</v>
      </c>
      <c r="B373" s="8" t="s">
        <v>791</v>
      </c>
      <c r="C3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3" s="5" t="s">
        <v>19</v>
      </c>
      <c r="G373" s="10" t="str">
        <f>IF(Table1[[#This Row],[OWASP 2017]]="NA","NA",_xlfn.XLOOKUP(Table1[[#This Row],[OWASP 2017]],OWASP2017_Table!$B$2:$B$11,OWASP2017_Table!$C$2:$C$11))</f>
        <v>NA</v>
      </c>
    </row>
    <row r="374" spans="1:7" ht="18.75" thickBot="1">
      <c r="A374" s="8" t="s">
        <v>792</v>
      </c>
      <c r="B374" s="8" t="s">
        <v>662</v>
      </c>
      <c r="C3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4" s="5" t="s">
        <v>19</v>
      </c>
      <c r="G374" s="10" t="str">
        <f>IF(Table1[[#This Row],[OWASP 2017]]="NA","NA",_xlfn.XLOOKUP(Table1[[#This Row],[OWASP 2017]],OWASP2017_Table!$B$2:$B$11,OWASP2017_Table!$C$2:$C$11))</f>
        <v>NA</v>
      </c>
    </row>
    <row r="375" spans="1:7" ht="18.75" thickBot="1">
      <c r="A375" s="8" t="s">
        <v>793</v>
      </c>
      <c r="B375" s="8" t="s">
        <v>662</v>
      </c>
      <c r="C3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5" s="5" t="s">
        <v>19</v>
      </c>
      <c r="G375" s="10" t="str">
        <f>IF(Table1[[#This Row],[OWASP 2017]]="NA","NA",_xlfn.XLOOKUP(Table1[[#This Row],[OWASP 2017]],OWASP2017_Table!$B$2:$B$11,OWASP2017_Table!$C$2:$C$11))</f>
        <v>NA</v>
      </c>
    </row>
    <row r="376" spans="1:7" ht="18.75" thickBot="1">
      <c r="A376" s="8" t="s">
        <v>794</v>
      </c>
      <c r="B376" s="8" t="s">
        <v>795</v>
      </c>
      <c r="C3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6" s="5" t="s">
        <v>19</v>
      </c>
      <c r="G376" s="10" t="str">
        <f>IF(Table1[[#This Row],[OWASP 2017]]="NA","NA",_xlfn.XLOOKUP(Table1[[#This Row],[OWASP 2017]],OWASP2017_Table!$B$2:$B$11,OWASP2017_Table!$C$2:$C$11))</f>
        <v>NA</v>
      </c>
    </row>
    <row r="377" spans="1:7" ht="18.75" thickBot="1">
      <c r="A377" s="8" t="s">
        <v>796</v>
      </c>
      <c r="B377" s="8" t="s">
        <v>662</v>
      </c>
      <c r="C3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7" s="5" t="s">
        <v>19</v>
      </c>
      <c r="G377" s="10" t="str">
        <f>IF(Table1[[#This Row],[OWASP 2017]]="NA","NA",_xlfn.XLOOKUP(Table1[[#This Row],[OWASP 2017]],OWASP2017_Table!$B$2:$B$11,OWASP2017_Table!$C$2:$C$11))</f>
        <v>NA</v>
      </c>
    </row>
    <row r="378" spans="1:7" ht="18.75" thickBot="1">
      <c r="A378" s="8" t="s">
        <v>797</v>
      </c>
      <c r="B378" s="8" t="s">
        <v>662</v>
      </c>
      <c r="C3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8" s="5" t="s">
        <v>19</v>
      </c>
      <c r="G378" s="10" t="str">
        <f>IF(Table1[[#This Row],[OWASP 2017]]="NA","NA",_xlfn.XLOOKUP(Table1[[#This Row],[OWASP 2017]],OWASP2017_Table!$B$2:$B$11,OWASP2017_Table!$C$2:$C$11))</f>
        <v>NA</v>
      </c>
    </row>
    <row r="379" spans="1:7" ht="18.75" thickBot="1">
      <c r="A379" s="8" t="s">
        <v>798</v>
      </c>
      <c r="B379" s="8" t="s">
        <v>799</v>
      </c>
      <c r="C3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9" s="5" t="s">
        <v>19</v>
      </c>
      <c r="G379" s="10" t="str">
        <f>IF(Table1[[#This Row],[OWASP 2017]]="NA","NA",_xlfn.XLOOKUP(Table1[[#This Row],[OWASP 2017]],OWASP2017_Table!$B$2:$B$11,OWASP2017_Table!$C$2:$C$11))</f>
        <v>NA</v>
      </c>
    </row>
    <row r="380" spans="1:7" ht="18.75" thickBot="1">
      <c r="A380" s="8" t="s">
        <v>800</v>
      </c>
      <c r="B380" s="8" t="s">
        <v>801</v>
      </c>
      <c r="C3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0" s="5" t="s">
        <v>19</v>
      </c>
      <c r="G380" s="10" t="str">
        <f>IF(Table1[[#This Row],[OWASP 2017]]="NA","NA",_xlfn.XLOOKUP(Table1[[#This Row],[OWASP 2017]],OWASP2017_Table!$B$2:$B$11,OWASP2017_Table!$C$2:$C$11))</f>
        <v>Security Misconfiguration</v>
      </c>
    </row>
    <row r="381" spans="1:7" ht="18.75" thickBot="1">
      <c r="A381" s="8" t="s">
        <v>802</v>
      </c>
      <c r="B381" s="8" t="s">
        <v>483</v>
      </c>
      <c r="C3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1" s="5" t="s">
        <v>19</v>
      </c>
      <c r="G381" s="10" t="str">
        <f>IF(Table1[[#This Row],[OWASP 2017]]="NA","NA",_xlfn.XLOOKUP(Table1[[#This Row],[OWASP 2017]],OWASP2017_Table!$B$2:$B$11,OWASP2017_Table!$C$2:$C$11))</f>
        <v>Security Misconfiguration</v>
      </c>
    </row>
    <row r="382" spans="1:7" ht="18.75" thickBot="1">
      <c r="A382" s="8" t="s">
        <v>803</v>
      </c>
      <c r="B382" s="8" t="s">
        <v>804</v>
      </c>
      <c r="C3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3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2" s="5" t="s">
        <v>19</v>
      </c>
      <c r="G382" s="10" t="str">
        <f>IF(Table1[[#This Row],[OWASP 2017]]="NA","NA",_xlfn.XLOOKUP(Table1[[#This Row],[OWASP 2017]],OWASP2017_Table!$B$2:$B$11,OWASP2017_Table!$C$2:$C$11))</f>
        <v>NA</v>
      </c>
    </row>
    <row r="383" spans="1:7" ht="18.75" thickBot="1">
      <c r="A383" s="8" t="s">
        <v>805</v>
      </c>
      <c r="B383" s="8" t="s">
        <v>573</v>
      </c>
      <c r="C3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83" s="5" t="s">
        <v>19</v>
      </c>
      <c r="G383" s="10" t="str">
        <f>IF(Table1[[#This Row],[OWASP 2017]]="NA","NA",_xlfn.XLOOKUP(Table1[[#This Row],[OWASP 2017]],OWASP2017_Table!$B$2:$B$11,OWASP2017_Table!$C$2:$C$11))</f>
        <v>Broken Access Control</v>
      </c>
    </row>
    <row r="384" spans="1:7" ht="18.75" thickBot="1">
      <c r="A384" s="8" t="s">
        <v>806</v>
      </c>
      <c r="B384" s="8" t="s">
        <v>807</v>
      </c>
      <c r="C3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3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84" s="5" t="s">
        <v>19</v>
      </c>
      <c r="G384" s="10" t="str">
        <f>IF(Table1[[#This Row],[OWASP 2017]]="NA","NA",_xlfn.XLOOKUP(Table1[[#This Row],[OWASP 2017]],OWASP2017_Table!$B$2:$B$11,OWASP2017_Table!$C$2:$C$11))</f>
        <v>Sensitive Data Exposure</v>
      </c>
    </row>
    <row r="385" spans="1:7" ht="18.75" thickBot="1">
      <c r="A385" s="8" t="s">
        <v>808</v>
      </c>
      <c r="B385" s="8" t="s">
        <v>809</v>
      </c>
      <c r="C3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5" s="5" t="s">
        <v>19</v>
      </c>
      <c r="G385" s="10" t="str">
        <f>IF(Table1[[#This Row],[OWASP 2017]]="NA","NA",_xlfn.XLOOKUP(Table1[[#This Row],[OWASP 2017]],OWASP2017_Table!$B$2:$B$11,OWASP2017_Table!$C$2:$C$11))</f>
        <v>Security Misconfiguration</v>
      </c>
    </row>
    <row r="386" spans="1:7" ht="18.75" thickBot="1">
      <c r="A386" s="8" t="s">
        <v>810</v>
      </c>
      <c r="B386" s="8" t="s">
        <v>811</v>
      </c>
      <c r="C3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6" s="5" t="s">
        <v>19</v>
      </c>
      <c r="G386" s="10" t="str">
        <f>IF(Table1[[#This Row],[OWASP 2017]]="NA","NA",_xlfn.XLOOKUP(Table1[[#This Row],[OWASP 2017]],OWASP2017_Table!$B$2:$B$11,OWASP2017_Table!$C$2:$C$11))</f>
        <v>NA</v>
      </c>
    </row>
    <row r="387" spans="1:7" ht="18.75" thickBot="1">
      <c r="A387" s="8" t="s">
        <v>812</v>
      </c>
      <c r="B387" s="8" t="s">
        <v>483</v>
      </c>
      <c r="C3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7" s="5" t="s">
        <v>19</v>
      </c>
      <c r="G387" s="10" t="str">
        <f>IF(Table1[[#This Row],[OWASP 2017]]="NA","NA",_xlfn.XLOOKUP(Table1[[#This Row],[OWASP 2017]],OWASP2017_Table!$B$2:$B$11,OWASP2017_Table!$C$2:$C$11))</f>
        <v>Security Misconfiguration</v>
      </c>
    </row>
    <row r="388" spans="1:7" ht="18.75" thickBot="1">
      <c r="A388" s="8" t="s">
        <v>813</v>
      </c>
      <c r="B388" s="8" t="s">
        <v>662</v>
      </c>
      <c r="C3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8" s="5" t="s">
        <v>19</v>
      </c>
      <c r="G388" s="10" t="str">
        <f>IF(Table1[[#This Row],[OWASP 2017]]="NA","NA",_xlfn.XLOOKUP(Table1[[#This Row],[OWASP 2017]],OWASP2017_Table!$B$2:$B$11,OWASP2017_Table!$C$2:$C$11))</f>
        <v>NA</v>
      </c>
    </row>
    <row r="389" spans="1:7" ht="18.75" thickBot="1">
      <c r="A389" s="8" t="s">
        <v>814</v>
      </c>
      <c r="B389" s="8" t="s">
        <v>662</v>
      </c>
      <c r="C3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9" s="5" t="s">
        <v>19</v>
      </c>
      <c r="G389" s="10" t="str">
        <f>IF(Table1[[#This Row],[OWASP 2017]]="NA","NA",_xlfn.XLOOKUP(Table1[[#This Row],[OWASP 2017]],OWASP2017_Table!$B$2:$B$11,OWASP2017_Table!$C$2:$C$11))</f>
        <v>NA</v>
      </c>
    </row>
    <row r="390" spans="1:7" ht="18.75" thickBot="1">
      <c r="A390" s="8" t="s">
        <v>815</v>
      </c>
      <c r="B390" s="8" t="s">
        <v>662</v>
      </c>
      <c r="C3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0" s="5" t="s">
        <v>19</v>
      </c>
      <c r="G390" s="10" t="str">
        <f>IF(Table1[[#This Row],[OWASP 2017]]="NA","NA",_xlfn.XLOOKUP(Table1[[#This Row],[OWASP 2017]],OWASP2017_Table!$B$2:$B$11,OWASP2017_Table!$C$2:$C$11))</f>
        <v>NA</v>
      </c>
    </row>
    <row r="391" spans="1:7" ht="18.75" thickBot="1">
      <c r="A391" s="8" t="s">
        <v>816</v>
      </c>
      <c r="B391" s="8" t="s">
        <v>662</v>
      </c>
      <c r="C3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1" s="5" t="s">
        <v>19</v>
      </c>
      <c r="G391" s="10" t="str">
        <f>IF(Table1[[#This Row],[OWASP 2017]]="NA","NA",_xlfn.XLOOKUP(Table1[[#This Row],[OWASP 2017]],OWASP2017_Table!$B$2:$B$11,OWASP2017_Table!$C$2:$C$11))</f>
        <v>NA</v>
      </c>
    </row>
    <row r="392" spans="1:7" ht="18.75" thickBot="1">
      <c r="A392" s="8" t="s">
        <v>817</v>
      </c>
      <c r="B392" s="8" t="s">
        <v>662</v>
      </c>
      <c r="C3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2" s="5" t="s">
        <v>19</v>
      </c>
      <c r="G392" s="10" t="str">
        <f>IF(Table1[[#This Row],[OWASP 2017]]="NA","NA",_xlfn.XLOOKUP(Table1[[#This Row],[OWASP 2017]],OWASP2017_Table!$B$2:$B$11,OWASP2017_Table!$C$2:$C$11))</f>
        <v>NA</v>
      </c>
    </row>
    <row r="393" spans="1:7" ht="18.75" thickBot="1">
      <c r="A393" s="8" t="s">
        <v>818</v>
      </c>
      <c r="B393" s="8" t="s">
        <v>819</v>
      </c>
      <c r="C3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93" s="5" t="s">
        <v>19</v>
      </c>
      <c r="G393" s="10" t="str">
        <f>IF(Table1[[#This Row],[OWASP 2017]]="NA","NA",_xlfn.XLOOKUP(Table1[[#This Row],[OWASP 2017]],OWASP2017_Table!$B$2:$B$11,OWASP2017_Table!$C$2:$C$11))</f>
        <v>Broken Access Control</v>
      </c>
    </row>
    <row r="394" spans="1:7" ht="18.75" thickBot="1">
      <c r="A394" s="8" t="s">
        <v>820</v>
      </c>
      <c r="B394" s="8" t="s">
        <v>821</v>
      </c>
      <c r="C3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4" s="5" t="s">
        <v>19</v>
      </c>
      <c r="G394" s="10" t="str">
        <f>IF(Table1[[#This Row],[OWASP 2017]]="NA","NA",_xlfn.XLOOKUP(Table1[[#This Row],[OWASP 2017]],OWASP2017_Table!$B$2:$B$11,OWASP2017_Table!$C$2:$C$11))</f>
        <v>NA</v>
      </c>
    </row>
    <row r="395" spans="1:7" ht="18.75" thickBot="1">
      <c r="A395" s="8" t="s">
        <v>822</v>
      </c>
      <c r="B395" s="8" t="s">
        <v>662</v>
      </c>
      <c r="C3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5" s="5" t="s">
        <v>19</v>
      </c>
      <c r="G395" s="10" t="str">
        <f>IF(Table1[[#This Row],[OWASP 2017]]="NA","NA",_xlfn.XLOOKUP(Table1[[#This Row],[OWASP 2017]],OWASP2017_Table!$B$2:$B$11,OWASP2017_Table!$C$2:$C$11))</f>
        <v>NA</v>
      </c>
    </row>
    <row r="396" spans="1:7" ht="18.75" thickBot="1">
      <c r="A396" s="8" t="s">
        <v>823</v>
      </c>
      <c r="B396" s="8" t="s">
        <v>662</v>
      </c>
      <c r="C3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6" s="5" t="s">
        <v>19</v>
      </c>
      <c r="G396" s="10" t="str">
        <f>IF(Table1[[#This Row],[OWASP 2017]]="NA","NA",_xlfn.XLOOKUP(Table1[[#This Row],[OWASP 2017]],OWASP2017_Table!$B$2:$B$11,OWASP2017_Table!$C$2:$C$11))</f>
        <v>NA</v>
      </c>
    </row>
    <row r="397" spans="1:7" ht="18.75" thickBot="1">
      <c r="A397" s="8" t="s">
        <v>824</v>
      </c>
      <c r="B397" s="8" t="s">
        <v>825</v>
      </c>
      <c r="C3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7" s="5" t="s">
        <v>19</v>
      </c>
      <c r="G397" s="10" t="str">
        <f>IF(Table1[[#This Row],[OWASP 2017]]="NA","NA",_xlfn.XLOOKUP(Table1[[#This Row],[OWASP 2017]],OWASP2017_Table!$B$2:$B$11,OWASP2017_Table!$C$2:$C$11))</f>
        <v>NA</v>
      </c>
    </row>
    <row r="398" spans="1:7" ht="18.75" thickBot="1">
      <c r="A398" s="8" t="s">
        <v>826</v>
      </c>
      <c r="B398" s="8" t="s">
        <v>757</v>
      </c>
      <c r="C3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8" s="5" t="s">
        <v>19</v>
      </c>
      <c r="G398" s="10" t="str">
        <f>IF(Table1[[#This Row],[OWASP 2017]]="NA","NA",_xlfn.XLOOKUP(Table1[[#This Row],[OWASP 2017]],OWASP2017_Table!$B$2:$B$11,OWASP2017_Table!$C$2:$C$11))</f>
        <v>NA</v>
      </c>
    </row>
    <row r="399" spans="1:7" ht="18.75" thickBot="1">
      <c r="A399" s="8" t="s">
        <v>827</v>
      </c>
      <c r="B399" s="8" t="s">
        <v>662</v>
      </c>
      <c r="C3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9" s="5" t="s">
        <v>19</v>
      </c>
      <c r="G399" s="10" t="str">
        <f>IF(Table1[[#This Row],[OWASP 2017]]="NA","NA",_xlfn.XLOOKUP(Table1[[#This Row],[OWASP 2017]],OWASP2017_Table!$B$2:$B$11,OWASP2017_Table!$C$2:$C$11))</f>
        <v>NA</v>
      </c>
    </row>
    <row r="400" spans="1:7" ht="18.75" thickBot="1">
      <c r="A400" s="8" t="s">
        <v>828</v>
      </c>
      <c r="B400" s="8" t="s">
        <v>662</v>
      </c>
      <c r="C4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0" s="5" t="s">
        <v>19</v>
      </c>
      <c r="G400" s="10" t="str">
        <f>IF(Table1[[#This Row],[OWASP 2017]]="NA","NA",_xlfn.XLOOKUP(Table1[[#This Row],[OWASP 2017]],OWASP2017_Table!$B$2:$B$11,OWASP2017_Table!$C$2:$C$11))</f>
        <v>NA</v>
      </c>
    </row>
    <row r="401" spans="1:7" ht="18.75" thickBot="1">
      <c r="A401" s="8" t="s">
        <v>829</v>
      </c>
      <c r="B401" s="8" t="s">
        <v>735</v>
      </c>
      <c r="C4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1" s="5" t="s">
        <v>19</v>
      </c>
      <c r="G401" s="10" t="str">
        <f>IF(Table1[[#This Row],[OWASP 2017]]="NA","NA",_xlfn.XLOOKUP(Table1[[#This Row],[OWASP 2017]],OWASP2017_Table!$B$2:$B$11,OWASP2017_Table!$C$2:$C$11))</f>
        <v>NA</v>
      </c>
    </row>
    <row r="402" spans="1:7" ht="18.75" thickBot="1">
      <c r="A402" s="8" t="s">
        <v>830</v>
      </c>
      <c r="B402" s="8" t="s">
        <v>757</v>
      </c>
      <c r="C4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4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4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2" s="5" t="s">
        <v>19</v>
      </c>
      <c r="G402" s="10" t="str">
        <f>IF(Table1[[#This Row],[OWASP 2017]]="NA","NA",_xlfn.XLOOKUP(Table1[[#This Row],[OWASP 2017]],OWASP2017_Table!$B$2:$B$11,OWASP2017_Table!$C$2:$C$11))</f>
        <v>NA</v>
      </c>
    </row>
    <row r="403" spans="1:7" ht="18.75" thickBot="1">
      <c r="A403" s="8" t="s">
        <v>831</v>
      </c>
      <c r="B403" s="8" t="s">
        <v>662</v>
      </c>
      <c r="C4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3" s="5" t="s">
        <v>19</v>
      </c>
      <c r="G403" s="10" t="str">
        <f>IF(Table1[[#This Row],[OWASP 2017]]="NA","NA",_xlfn.XLOOKUP(Table1[[#This Row],[OWASP 2017]],OWASP2017_Table!$B$2:$B$11,OWASP2017_Table!$C$2:$C$11))</f>
        <v>NA</v>
      </c>
    </row>
    <row r="404" spans="1:7" ht="18.75" thickBot="1">
      <c r="A404" s="8" t="s">
        <v>832</v>
      </c>
      <c r="B404" s="8" t="s">
        <v>662</v>
      </c>
      <c r="C4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4" s="5" t="s">
        <v>19</v>
      </c>
      <c r="G404" s="10" t="str">
        <f>IF(Table1[[#This Row],[OWASP 2017]]="NA","NA",_xlfn.XLOOKUP(Table1[[#This Row],[OWASP 2017]],OWASP2017_Table!$B$2:$B$11,OWASP2017_Table!$C$2:$C$11))</f>
        <v>NA</v>
      </c>
    </row>
    <row r="405" spans="1:7" ht="18.75" thickBot="1">
      <c r="A405" s="8" t="s">
        <v>833</v>
      </c>
      <c r="B405" s="8" t="s">
        <v>834</v>
      </c>
      <c r="C4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405" s="5" t="s">
        <v>19</v>
      </c>
      <c r="G405" s="10" t="str">
        <f>IF(Table1[[#This Row],[OWASP 2017]]="NA","NA",_xlfn.XLOOKUP(Table1[[#This Row],[OWASP 2017]],OWASP2017_Table!$B$2:$B$11,OWASP2017_Table!$C$2:$C$11))</f>
        <v>Security Misconfiguration</v>
      </c>
    </row>
    <row r="406" spans="1:7" ht="18.75" thickBot="1">
      <c r="A406" s="8" t="s">
        <v>835</v>
      </c>
      <c r="B406" s="8" t="s">
        <v>753</v>
      </c>
      <c r="C4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6" s="5" t="s">
        <v>19</v>
      </c>
      <c r="G406" s="10" t="str">
        <f>IF(Table1[[#This Row],[OWASP 2017]]="NA","NA",_xlfn.XLOOKUP(Table1[[#This Row],[OWASP 2017]],OWASP2017_Table!$B$2:$B$11,OWASP2017_Table!$C$2:$C$11))</f>
        <v>NA</v>
      </c>
    </row>
    <row r="407" spans="1:7" ht="18.75" thickBot="1">
      <c r="A407" s="8" t="s">
        <v>836</v>
      </c>
      <c r="B407" s="8" t="s">
        <v>837</v>
      </c>
      <c r="C4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7" s="5" t="s">
        <v>19</v>
      </c>
      <c r="G407" s="10" t="str">
        <f>IF(Table1[[#This Row],[OWASP 2017]]="NA","NA",_xlfn.XLOOKUP(Table1[[#This Row],[OWASP 2017]],OWASP2017_Table!$B$2:$B$11,OWASP2017_Table!$C$2:$C$11))</f>
        <v>NA</v>
      </c>
    </row>
    <row r="408" spans="1:7" ht="18.75" thickBot="1">
      <c r="A408" s="8" t="s">
        <v>838</v>
      </c>
      <c r="B408" s="8" t="s">
        <v>662</v>
      </c>
      <c r="C4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8" s="5" t="s">
        <v>19</v>
      </c>
      <c r="G408" s="10" t="str">
        <f>IF(Table1[[#This Row],[OWASP 2017]]="NA","NA",_xlfn.XLOOKUP(Table1[[#This Row],[OWASP 2017]],OWASP2017_Table!$B$2:$B$11,OWASP2017_Table!$C$2:$C$11))</f>
        <v>NA</v>
      </c>
    </row>
    <row r="409" spans="1:7" ht="18.75" thickBot="1">
      <c r="A409" s="8" t="s">
        <v>839</v>
      </c>
      <c r="B409" s="8" t="s">
        <v>662</v>
      </c>
      <c r="C4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9" s="5" t="s">
        <v>19</v>
      </c>
      <c r="G409" s="10" t="str">
        <f>IF(Table1[[#This Row],[OWASP 2017]]="NA","NA",_xlfn.XLOOKUP(Table1[[#This Row],[OWASP 2017]],OWASP2017_Table!$B$2:$B$11,OWASP2017_Table!$C$2:$C$11))</f>
        <v>NA</v>
      </c>
    </row>
    <row r="410" spans="1:7" ht="18.75" thickBot="1">
      <c r="A410" s="8" t="s">
        <v>840</v>
      </c>
      <c r="B410" s="8" t="s">
        <v>841</v>
      </c>
      <c r="C4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0" s="5" t="s">
        <v>19</v>
      </c>
      <c r="G410" s="10" t="str">
        <f>IF(Table1[[#This Row],[OWASP 2017]]="NA","NA",_xlfn.XLOOKUP(Table1[[#This Row],[OWASP 2017]],OWASP2017_Table!$B$2:$B$11,OWASP2017_Table!$C$2:$C$11))</f>
        <v>NA</v>
      </c>
    </row>
    <row r="411" spans="1:7" ht="18.75" thickBot="1">
      <c r="A411" s="8" t="s">
        <v>842</v>
      </c>
      <c r="B411" s="8" t="s">
        <v>607</v>
      </c>
      <c r="C4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4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4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411" s="5" t="s">
        <v>19</v>
      </c>
      <c r="G411" s="10" t="str">
        <f>IF(Table1[[#This Row],[OWASP 2017]]="NA","NA",_xlfn.XLOOKUP(Table1[[#This Row],[OWASP 2017]],OWASP2017_Table!$B$2:$B$11,OWASP2017_Table!$C$2:$C$11))</f>
        <v>Security Misconfiguration</v>
      </c>
    </row>
    <row r="412" spans="1:7" ht="18.75" thickBot="1">
      <c r="A412" s="8" t="s">
        <v>843</v>
      </c>
      <c r="B412" s="8" t="s">
        <v>662</v>
      </c>
      <c r="C4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2" s="5" t="s">
        <v>19</v>
      </c>
      <c r="G412" s="10" t="str">
        <f>IF(Table1[[#This Row],[OWASP 2017]]="NA","NA",_xlfn.XLOOKUP(Table1[[#This Row],[OWASP 2017]],OWASP2017_Table!$B$2:$B$11,OWASP2017_Table!$C$2:$C$11))</f>
        <v>NA</v>
      </c>
    </row>
    <row r="413" spans="1:7" ht="18.75" thickBot="1">
      <c r="A413" s="8" t="s">
        <v>844</v>
      </c>
      <c r="B413" s="8" t="s">
        <v>662</v>
      </c>
      <c r="C4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3" s="5" t="s">
        <v>19</v>
      </c>
      <c r="G413" s="10" t="str">
        <f>IF(Table1[[#This Row],[OWASP 2017]]="NA","NA",_xlfn.XLOOKUP(Table1[[#This Row],[OWASP 2017]],OWASP2017_Table!$B$2:$B$11,OWASP2017_Table!$C$2:$C$11))</f>
        <v>NA</v>
      </c>
    </row>
    <row r="414" spans="1:7" ht="18.75" thickBot="1">
      <c r="A414" s="8" t="s">
        <v>845</v>
      </c>
      <c r="B414" s="8" t="s">
        <v>662</v>
      </c>
      <c r="C4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4" s="5" t="s">
        <v>19</v>
      </c>
      <c r="G414" s="10" t="str">
        <f>IF(Table1[[#This Row],[OWASP 2017]]="NA","NA",_xlfn.XLOOKUP(Table1[[#This Row],[OWASP 2017]],OWASP2017_Table!$B$2:$B$11,OWASP2017_Table!$C$2:$C$11))</f>
        <v>NA</v>
      </c>
    </row>
    <row r="415" spans="1:7" ht="18.75" thickBot="1">
      <c r="A415" s="8" t="s">
        <v>846</v>
      </c>
      <c r="B415" s="8" t="s">
        <v>847</v>
      </c>
      <c r="C4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5" s="5" t="s">
        <v>19</v>
      </c>
      <c r="G415" s="10" t="str">
        <f>IF(Table1[[#This Row],[OWASP 2017]]="NA","NA",_xlfn.XLOOKUP(Table1[[#This Row],[OWASP 2017]],OWASP2017_Table!$B$2:$B$11,OWASP2017_Table!$C$2:$C$11))</f>
        <v>Using Components with Known Vulnerabilities</v>
      </c>
    </row>
    <row r="416" spans="1:7" ht="18.75" thickBot="1">
      <c r="A416" s="8" t="s">
        <v>848</v>
      </c>
      <c r="B416" s="8" t="s">
        <v>847</v>
      </c>
      <c r="C4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6" s="5" t="s">
        <v>19</v>
      </c>
      <c r="G416" s="10" t="str">
        <f>IF(Table1[[#This Row],[OWASP 2017]]="NA","NA",_xlfn.XLOOKUP(Table1[[#This Row],[OWASP 2017]],OWASP2017_Table!$B$2:$B$11,OWASP2017_Table!$C$2:$C$11))</f>
        <v>Using Components with Known Vulnerabilities</v>
      </c>
    </row>
    <row r="417" spans="1:7" ht="18.75" thickBot="1">
      <c r="A417" s="8" t="s">
        <v>849</v>
      </c>
      <c r="B417" s="8" t="s">
        <v>847</v>
      </c>
      <c r="C4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7" s="5" t="s">
        <v>19</v>
      </c>
      <c r="G417" s="10" t="str">
        <f>IF(Table1[[#This Row],[OWASP 2017]]="NA","NA",_xlfn.XLOOKUP(Table1[[#This Row],[OWASP 2017]],OWASP2017_Table!$B$2:$B$11,OWASP2017_Table!$C$2:$C$11))</f>
        <v>Using Components with Known Vulnerabilities</v>
      </c>
    </row>
    <row r="418" spans="1:7" ht="18.75" thickBot="1">
      <c r="A418" s="8" t="s">
        <v>850</v>
      </c>
      <c r="B418" s="8" t="s">
        <v>847</v>
      </c>
      <c r="C4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8" s="5" t="s">
        <v>19</v>
      </c>
      <c r="G418" s="10" t="str">
        <f>IF(Table1[[#This Row],[OWASP 2017]]="NA","NA",_xlfn.XLOOKUP(Table1[[#This Row],[OWASP 2017]],OWASP2017_Table!$B$2:$B$11,OWASP2017_Table!$C$2:$C$11))</f>
        <v>Using Components with Known Vulnerabilities</v>
      </c>
    </row>
    <row r="419" spans="1:7" ht="18.75" thickBot="1">
      <c r="A419" s="8" t="s">
        <v>851</v>
      </c>
      <c r="B419" s="8" t="s">
        <v>847</v>
      </c>
      <c r="C4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9" s="5" t="s">
        <v>19</v>
      </c>
      <c r="G419" s="10" t="str">
        <f>IF(Table1[[#This Row],[OWASP 2017]]="NA","NA",_xlfn.XLOOKUP(Table1[[#This Row],[OWASP 2017]],OWASP2017_Table!$B$2:$B$11,OWASP2017_Table!$C$2:$C$11))</f>
        <v>Using Components with Known Vulnerabilities</v>
      </c>
    </row>
    <row r="420" spans="1:7" ht="18.75" thickBot="1">
      <c r="A420" s="8" t="s">
        <v>852</v>
      </c>
      <c r="B420" s="8" t="s">
        <v>847</v>
      </c>
      <c r="C4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0" s="5" t="s">
        <v>19</v>
      </c>
      <c r="G420" s="10" t="str">
        <f>IF(Table1[[#This Row],[OWASP 2017]]="NA","NA",_xlfn.XLOOKUP(Table1[[#This Row],[OWASP 2017]],OWASP2017_Table!$B$2:$B$11,OWASP2017_Table!$C$2:$C$11))</f>
        <v>Using Components with Known Vulnerabilities</v>
      </c>
    </row>
    <row r="421" spans="1:7" ht="18.75" thickBot="1">
      <c r="A421" s="8" t="s">
        <v>853</v>
      </c>
      <c r="B421" s="8" t="s">
        <v>847</v>
      </c>
      <c r="C4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1" s="5" t="s">
        <v>19</v>
      </c>
      <c r="G421" s="10" t="str">
        <f>IF(Table1[[#This Row],[OWASP 2017]]="NA","NA",_xlfn.XLOOKUP(Table1[[#This Row],[OWASP 2017]],OWASP2017_Table!$B$2:$B$11,OWASP2017_Table!$C$2:$C$11))</f>
        <v>Using Components with Known Vulnerabilities</v>
      </c>
    </row>
    <row r="422" spans="1:7" ht="18.75" thickBot="1">
      <c r="A422" s="8" t="s">
        <v>854</v>
      </c>
      <c r="B422" s="8" t="s">
        <v>847</v>
      </c>
      <c r="C4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2" s="5" t="s">
        <v>19</v>
      </c>
      <c r="G422" s="10" t="str">
        <f>IF(Table1[[#This Row],[OWASP 2017]]="NA","NA",_xlfn.XLOOKUP(Table1[[#This Row],[OWASP 2017]],OWASP2017_Table!$B$2:$B$11,OWASP2017_Table!$C$2:$C$11))</f>
        <v>Using Components with Known Vulnerabilities</v>
      </c>
    </row>
    <row r="423" spans="1:7" ht="18.75" thickBot="1">
      <c r="A423" s="8" t="s">
        <v>855</v>
      </c>
      <c r="B423" s="8" t="s">
        <v>847</v>
      </c>
      <c r="C4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3" s="5" t="s">
        <v>19</v>
      </c>
      <c r="G423" s="10" t="str">
        <f>IF(Table1[[#This Row],[OWASP 2017]]="NA","NA",_xlfn.XLOOKUP(Table1[[#This Row],[OWASP 2017]],OWASP2017_Table!$B$2:$B$11,OWASP2017_Table!$C$2:$C$11))</f>
        <v>Using Components with Known Vulnerabilities</v>
      </c>
    </row>
    <row r="424" spans="1:7" ht="18.75" thickBot="1">
      <c r="A424" s="8" t="s">
        <v>856</v>
      </c>
      <c r="B424" s="8" t="s">
        <v>847</v>
      </c>
      <c r="C4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4" s="5" t="s">
        <v>19</v>
      </c>
      <c r="G424" s="10" t="str">
        <f>IF(Table1[[#This Row],[OWASP 2017]]="NA","NA",_xlfn.XLOOKUP(Table1[[#This Row],[OWASP 2017]],OWASP2017_Table!$B$2:$B$11,OWASP2017_Table!$C$2:$C$11))</f>
        <v>Using Components with Known Vulnerabilities</v>
      </c>
    </row>
    <row r="425" spans="1:7" ht="18.75" thickBot="1">
      <c r="A425" s="8" t="s">
        <v>857</v>
      </c>
      <c r="B425" s="8" t="s">
        <v>847</v>
      </c>
      <c r="C4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5" s="5" t="s">
        <v>19</v>
      </c>
      <c r="G425" s="10" t="str">
        <f>IF(Table1[[#This Row],[OWASP 2017]]="NA","NA",_xlfn.XLOOKUP(Table1[[#This Row],[OWASP 2017]],OWASP2017_Table!$B$2:$B$11,OWASP2017_Table!$C$2:$C$11))</f>
        <v>Using Components with Known Vulnerabilities</v>
      </c>
    </row>
    <row r="426" spans="1:7" ht="18.75" thickBot="1">
      <c r="A426" s="8" t="s">
        <v>858</v>
      </c>
      <c r="B426" s="8" t="s">
        <v>847</v>
      </c>
      <c r="C4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6" s="5" t="s">
        <v>19</v>
      </c>
      <c r="G426" s="10" t="str">
        <f>IF(Table1[[#This Row],[OWASP 2017]]="NA","NA",_xlfn.XLOOKUP(Table1[[#This Row],[OWASP 2017]],OWASP2017_Table!$B$2:$B$11,OWASP2017_Table!$C$2:$C$11))</f>
        <v>Using Components with Known Vulnerabilities</v>
      </c>
    </row>
    <row r="427" spans="1:7" ht="18.75" thickBot="1">
      <c r="A427" s="8" t="s">
        <v>859</v>
      </c>
      <c r="B427" s="8" t="s">
        <v>847</v>
      </c>
      <c r="C4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7" s="5" t="s">
        <v>19</v>
      </c>
      <c r="G427" s="10" t="str">
        <f>IF(Table1[[#This Row],[OWASP 2017]]="NA","NA",_xlfn.XLOOKUP(Table1[[#This Row],[OWASP 2017]],OWASP2017_Table!$B$2:$B$11,OWASP2017_Table!$C$2:$C$11))</f>
        <v>Using Components with Known Vulnerabilities</v>
      </c>
    </row>
    <row r="428" spans="1:7" ht="18.75" thickBot="1">
      <c r="A428" s="8" t="s">
        <v>860</v>
      </c>
      <c r="B428" s="8" t="s">
        <v>847</v>
      </c>
      <c r="C4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8" s="5" t="s">
        <v>19</v>
      </c>
      <c r="G428" s="10" t="str">
        <f>IF(Table1[[#This Row],[OWASP 2017]]="NA","NA",_xlfn.XLOOKUP(Table1[[#This Row],[OWASP 2017]],OWASP2017_Table!$B$2:$B$11,OWASP2017_Table!$C$2:$C$11))</f>
        <v>Using Components with Known Vulnerabilities</v>
      </c>
    </row>
    <row r="429" spans="1:7" ht="18.75" thickBot="1">
      <c r="A429" s="8" t="s">
        <v>861</v>
      </c>
      <c r="B429" s="8" t="s">
        <v>847</v>
      </c>
      <c r="C4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9" s="5" t="s">
        <v>19</v>
      </c>
      <c r="G429" s="10" t="str">
        <f>IF(Table1[[#This Row],[OWASP 2017]]="NA","NA",_xlfn.XLOOKUP(Table1[[#This Row],[OWASP 2017]],OWASP2017_Table!$B$2:$B$11,OWASP2017_Table!$C$2:$C$11))</f>
        <v>Using Components with Known Vulnerabilities</v>
      </c>
    </row>
    <row r="430" spans="1:7" ht="18.75" thickBot="1">
      <c r="A430" s="8" t="s">
        <v>862</v>
      </c>
      <c r="B430" s="8" t="s">
        <v>847</v>
      </c>
      <c r="C4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0" s="5" t="s">
        <v>19</v>
      </c>
      <c r="G430" s="10" t="str">
        <f>IF(Table1[[#This Row],[OWASP 2017]]="NA","NA",_xlfn.XLOOKUP(Table1[[#This Row],[OWASP 2017]],OWASP2017_Table!$B$2:$B$11,OWASP2017_Table!$C$2:$C$11))</f>
        <v>Using Components with Known Vulnerabilities</v>
      </c>
    </row>
    <row r="431" spans="1:7" ht="18.75" thickBot="1">
      <c r="A431" s="8" t="s">
        <v>863</v>
      </c>
      <c r="B431" s="8" t="s">
        <v>847</v>
      </c>
      <c r="C4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1" s="5" t="s">
        <v>19</v>
      </c>
      <c r="G431" s="10" t="str">
        <f>IF(Table1[[#This Row],[OWASP 2017]]="NA","NA",_xlfn.XLOOKUP(Table1[[#This Row],[OWASP 2017]],OWASP2017_Table!$B$2:$B$11,OWASP2017_Table!$C$2:$C$11))</f>
        <v>Using Components with Known Vulnerabilities</v>
      </c>
    </row>
    <row r="432" spans="1:7" ht="18.75" thickBot="1">
      <c r="A432" s="8" t="s">
        <v>864</v>
      </c>
      <c r="B432" s="8" t="s">
        <v>847</v>
      </c>
      <c r="C4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2" s="5" t="s">
        <v>19</v>
      </c>
      <c r="G432" s="10" t="str">
        <f>IF(Table1[[#This Row],[OWASP 2017]]="NA","NA",_xlfn.XLOOKUP(Table1[[#This Row],[OWASP 2017]],OWASP2017_Table!$B$2:$B$11,OWASP2017_Table!$C$2:$C$11))</f>
        <v>Using Components with Known Vulnerabilities</v>
      </c>
    </row>
    <row r="433" spans="1:7" ht="18.75" thickBot="1">
      <c r="A433" s="8" t="s">
        <v>865</v>
      </c>
      <c r="B433" s="8" t="s">
        <v>847</v>
      </c>
      <c r="C4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3" s="5" t="s">
        <v>19</v>
      </c>
      <c r="G433" s="10" t="str">
        <f>IF(Table1[[#This Row],[OWASP 2017]]="NA","NA",_xlfn.XLOOKUP(Table1[[#This Row],[OWASP 2017]],OWASP2017_Table!$B$2:$B$11,OWASP2017_Table!$C$2:$C$11))</f>
        <v>Using Components with Known Vulnerabilities</v>
      </c>
    </row>
    <row r="434" spans="1:7" ht="18.75" thickBot="1">
      <c r="A434" s="8" t="s">
        <v>866</v>
      </c>
      <c r="B434" s="8" t="s">
        <v>867</v>
      </c>
      <c r="C4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4" s="5" t="s">
        <v>19</v>
      </c>
      <c r="G434" s="10" t="str">
        <f>IF(Table1[[#This Row],[OWASP 2017]]="NA","NA",_xlfn.XLOOKUP(Table1[[#This Row],[OWASP 2017]],OWASP2017_Table!$B$2:$B$11,OWASP2017_Table!$C$2:$C$11))</f>
        <v>Using Components with Known Vulnerabilities</v>
      </c>
    </row>
    <row r="435" spans="1:7" ht="18.75" thickBot="1">
      <c r="A435" s="8" t="s">
        <v>868</v>
      </c>
      <c r="B435" s="8" t="s">
        <v>847</v>
      </c>
      <c r="C4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5" s="5" t="s">
        <v>19</v>
      </c>
      <c r="G435" s="10" t="str">
        <f>IF(Table1[[#This Row],[OWASP 2017]]="NA","NA",_xlfn.XLOOKUP(Table1[[#This Row],[OWASP 2017]],OWASP2017_Table!$B$2:$B$11,OWASP2017_Table!$C$2:$C$11))</f>
        <v>Using Components with Known Vulnerabilities</v>
      </c>
    </row>
    <row r="436" spans="1:7" ht="18.75" thickBot="1">
      <c r="A436" s="8" t="s">
        <v>869</v>
      </c>
      <c r="B436" s="8" t="s">
        <v>847</v>
      </c>
      <c r="C4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6" s="5" t="s">
        <v>19</v>
      </c>
      <c r="G436" s="10" t="str">
        <f>IF(Table1[[#This Row],[OWASP 2017]]="NA","NA",_xlfn.XLOOKUP(Table1[[#This Row],[OWASP 2017]],OWASP2017_Table!$B$2:$B$11,OWASP2017_Table!$C$2:$C$11))</f>
        <v>Using Components with Known Vulnerabilities</v>
      </c>
    </row>
    <row r="437" spans="1:7" ht="18.75" thickBot="1">
      <c r="A437" s="8" t="s">
        <v>870</v>
      </c>
      <c r="B437" s="8" t="s">
        <v>847</v>
      </c>
      <c r="C4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7" s="5" t="s">
        <v>19</v>
      </c>
      <c r="G437" s="10" t="str">
        <f>IF(Table1[[#This Row],[OWASP 2017]]="NA","NA",_xlfn.XLOOKUP(Table1[[#This Row],[OWASP 2017]],OWASP2017_Table!$B$2:$B$11,OWASP2017_Table!$C$2:$C$11))</f>
        <v>Using Components with Known Vulnerabilities</v>
      </c>
    </row>
    <row r="438" spans="1:7" ht="18.75" thickBot="1">
      <c r="A438" s="8" t="s">
        <v>871</v>
      </c>
      <c r="B438" s="8" t="s">
        <v>847</v>
      </c>
      <c r="C4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8" s="5" t="s">
        <v>19</v>
      </c>
      <c r="G438" s="10" t="str">
        <f>IF(Table1[[#This Row],[OWASP 2017]]="NA","NA",_xlfn.XLOOKUP(Table1[[#This Row],[OWASP 2017]],OWASP2017_Table!$B$2:$B$11,OWASP2017_Table!$C$2:$C$11))</f>
        <v>Using Components with Known Vulnerabilities</v>
      </c>
    </row>
    <row r="439" spans="1:7" ht="18.75" thickBot="1">
      <c r="A439" s="8" t="s">
        <v>872</v>
      </c>
      <c r="B439" s="8" t="s">
        <v>847</v>
      </c>
      <c r="C4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9" s="5" t="s">
        <v>19</v>
      </c>
      <c r="G439" s="10" t="str">
        <f>IF(Table1[[#This Row],[OWASP 2017]]="NA","NA",_xlfn.XLOOKUP(Table1[[#This Row],[OWASP 2017]],OWASP2017_Table!$B$2:$B$11,OWASP2017_Table!$C$2:$C$11))</f>
        <v>Using Components with Known Vulnerabilities</v>
      </c>
    </row>
    <row r="440" spans="1:7" ht="18.75" thickBot="1">
      <c r="A440" s="8" t="s">
        <v>873</v>
      </c>
      <c r="B440" s="8" t="s">
        <v>847</v>
      </c>
      <c r="C4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0" s="5" t="s">
        <v>19</v>
      </c>
      <c r="G440" s="10" t="str">
        <f>IF(Table1[[#This Row],[OWASP 2017]]="NA","NA",_xlfn.XLOOKUP(Table1[[#This Row],[OWASP 2017]],OWASP2017_Table!$B$2:$B$11,OWASP2017_Table!$C$2:$C$11))</f>
        <v>Using Components with Known Vulnerabilities</v>
      </c>
    </row>
    <row r="441" spans="1:7" ht="18.75" thickBot="1">
      <c r="A441" s="8" t="s">
        <v>874</v>
      </c>
      <c r="B441" s="8" t="s">
        <v>847</v>
      </c>
      <c r="C4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1" s="5" t="s">
        <v>19</v>
      </c>
      <c r="G441" s="10" t="str">
        <f>IF(Table1[[#This Row],[OWASP 2017]]="NA","NA",_xlfn.XLOOKUP(Table1[[#This Row],[OWASP 2017]],OWASP2017_Table!$B$2:$B$11,OWASP2017_Table!$C$2:$C$11))</f>
        <v>Using Components with Known Vulnerabilities</v>
      </c>
    </row>
    <row r="442" spans="1:7" ht="18.75" thickBot="1">
      <c r="A442" s="8" t="s">
        <v>875</v>
      </c>
      <c r="B442" s="8" t="s">
        <v>847</v>
      </c>
      <c r="C4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2" s="5" t="s">
        <v>19</v>
      </c>
      <c r="G442" s="10" t="str">
        <f>IF(Table1[[#This Row],[OWASP 2017]]="NA","NA",_xlfn.XLOOKUP(Table1[[#This Row],[OWASP 2017]],OWASP2017_Table!$B$2:$B$11,OWASP2017_Table!$C$2:$C$11))</f>
        <v>Using Components with Known Vulnerabilities</v>
      </c>
    </row>
    <row r="443" spans="1:7" ht="18.75" thickBot="1">
      <c r="A443" s="8" t="s">
        <v>876</v>
      </c>
      <c r="B443" s="8" t="s">
        <v>847</v>
      </c>
      <c r="C4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3" s="5" t="s">
        <v>19</v>
      </c>
      <c r="G443" s="10" t="str">
        <f>IF(Table1[[#This Row],[OWASP 2017]]="NA","NA",_xlfn.XLOOKUP(Table1[[#This Row],[OWASP 2017]],OWASP2017_Table!$B$2:$B$11,OWASP2017_Table!$C$2:$C$11))</f>
        <v>Using Components with Known Vulnerabilities</v>
      </c>
    </row>
    <row r="444" spans="1:7" ht="18.75" thickBot="1">
      <c r="A444" s="8" t="s">
        <v>877</v>
      </c>
      <c r="B444" s="8" t="s">
        <v>867</v>
      </c>
      <c r="C4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4" s="5" t="s">
        <v>19</v>
      </c>
      <c r="G444" s="10" t="str">
        <f>IF(Table1[[#This Row],[OWASP 2017]]="NA","NA",_xlfn.XLOOKUP(Table1[[#This Row],[OWASP 2017]],OWASP2017_Table!$B$2:$B$11,OWASP2017_Table!$C$2:$C$11))</f>
        <v>Using Components with Known Vulnerabilities</v>
      </c>
    </row>
    <row r="445" spans="1:7" ht="18.75" thickBot="1">
      <c r="A445" s="8" t="s">
        <v>878</v>
      </c>
      <c r="B445" s="8" t="s">
        <v>847</v>
      </c>
      <c r="C4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5" s="5" t="s">
        <v>19</v>
      </c>
      <c r="G445" s="10" t="str">
        <f>IF(Table1[[#This Row],[OWASP 2017]]="NA","NA",_xlfn.XLOOKUP(Table1[[#This Row],[OWASP 2017]],OWASP2017_Table!$B$2:$B$11,OWASP2017_Table!$C$2:$C$11))</f>
        <v>Using Components with Known Vulnerabilities</v>
      </c>
    </row>
    <row r="446" spans="1:7" ht="18.75" thickBot="1">
      <c r="A446" s="8" t="s">
        <v>879</v>
      </c>
      <c r="B446" s="8" t="s">
        <v>847</v>
      </c>
      <c r="C4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6" s="5" t="s">
        <v>19</v>
      </c>
      <c r="G446" s="10" t="str">
        <f>IF(Table1[[#This Row],[OWASP 2017]]="NA","NA",_xlfn.XLOOKUP(Table1[[#This Row],[OWASP 2017]],OWASP2017_Table!$B$2:$B$11,OWASP2017_Table!$C$2:$C$11))</f>
        <v>Using Components with Known Vulnerabilities</v>
      </c>
    </row>
    <row r="447" spans="1:7" ht="18.75" thickBot="1">
      <c r="A447" s="8" t="s">
        <v>880</v>
      </c>
      <c r="B447" s="8" t="s">
        <v>847</v>
      </c>
      <c r="C4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7" s="5" t="s">
        <v>19</v>
      </c>
      <c r="G447" s="10" t="str">
        <f>IF(Table1[[#This Row],[OWASP 2017]]="NA","NA",_xlfn.XLOOKUP(Table1[[#This Row],[OWASP 2017]],OWASP2017_Table!$B$2:$B$11,OWASP2017_Table!$C$2:$C$11))</f>
        <v>Using Components with Known Vulnerabilities</v>
      </c>
    </row>
    <row r="448" spans="1:7" ht="18.75" thickBot="1">
      <c r="A448" s="8" t="s">
        <v>881</v>
      </c>
      <c r="B448" s="8" t="s">
        <v>847</v>
      </c>
      <c r="C4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8" s="5" t="s">
        <v>19</v>
      </c>
      <c r="G448" s="10" t="str">
        <f>IF(Table1[[#This Row],[OWASP 2017]]="NA","NA",_xlfn.XLOOKUP(Table1[[#This Row],[OWASP 2017]],OWASP2017_Table!$B$2:$B$11,OWASP2017_Table!$C$2:$C$11))</f>
        <v>Using Components with Known Vulnerabilities</v>
      </c>
    </row>
    <row r="449" spans="1:7" ht="18.75" thickBot="1">
      <c r="A449" s="8" t="s">
        <v>882</v>
      </c>
      <c r="B449" s="8" t="s">
        <v>847</v>
      </c>
      <c r="C4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9" s="5" t="s">
        <v>19</v>
      </c>
      <c r="G449" s="10" t="str">
        <f>IF(Table1[[#This Row],[OWASP 2017]]="NA","NA",_xlfn.XLOOKUP(Table1[[#This Row],[OWASP 2017]],OWASP2017_Table!$B$2:$B$11,OWASP2017_Table!$C$2:$C$11))</f>
        <v>Using Components with Known Vulnerabilities</v>
      </c>
    </row>
    <row r="450" spans="1:7" ht="18.75" thickBot="1">
      <c r="A450" s="8" t="s">
        <v>883</v>
      </c>
      <c r="B450" s="8" t="s">
        <v>847</v>
      </c>
      <c r="C4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0" s="5" t="s">
        <v>19</v>
      </c>
      <c r="G450" s="10" t="str">
        <f>IF(Table1[[#This Row],[OWASP 2017]]="NA","NA",_xlfn.XLOOKUP(Table1[[#This Row],[OWASP 2017]],OWASP2017_Table!$B$2:$B$11,OWASP2017_Table!$C$2:$C$11))</f>
        <v>Using Components with Known Vulnerabilities</v>
      </c>
    </row>
    <row r="451" spans="1:7" ht="18.75" thickBot="1">
      <c r="A451" s="8" t="s">
        <v>884</v>
      </c>
      <c r="B451" s="8" t="s">
        <v>847</v>
      </c>
      <c r="C4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1" s="5" t="s">
        <v>19</v>
      </c>
      <c r="G451" s="10" t="str">
        <f>IF(Table1[[#This Row],[OWASP 2017]]="NA","NA",_xlfn.XLOOKUP(Table1[[#This Row],[OWASP 2017]],OWASP2017_Table!$B$2:$B$11,OWASP2017_Table!$C$2:$C$11))</f>
        <v>Using Components with Known Vulnerabilities</v>
      </c>
    </row>
    <row r="452" spans="1:7" ht="18.75" thickBot="1">
      <c r="A452" s="8" t="s">
        <v>885</v>
      </c>
      <c r="B452" s="8" t="s">
        <v>847</v>
      </c>
      <c r="C4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2" s="5" t="s">
        <v>19</v>
      </c>
      <c r="G452" s="10" t="str">
        <f>IF(Table1[[#This Row],[OWASP 2017]]="NA","NA",_xlfn.XLOOKUP(Table1[[#This Row],[OWASP 2017]],OWASP2017_Table!$B$2:$B$11,OWASP2017_Table!$C$2:$C$11))</f>
        <v>Using Components with Known Vulnerabilities</v>
      </c>
    </row>
    <row r="453" spans="1:7" ht="18.75" thickBot="1">
      <c r="A453" s="8" t="s">
        <v>886</v>
      </c>
      <c r="B453" s="8" t="s">
        <v>847</v>
      </c>
      <c r="C4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3" s="5" t="s">
        <v>19</v>
      </c>
      <c r="G453" s="10" t="str">
        <f>IF(Table1[[#This Row],[OWASP 2017]]="NA","NA",_xlfn.XLOOKUP(Table1[[#This Row],[OWASP 2017]],OWASP2017_Table!$B$2:$B$11,OWASP2017_Table!$C$2:$C$11))</f>
        <v>Using Components with Known Vulnerabilities</v>
      </c>
    </row>
    <row r="454" spans="1:7" ht="18.75" thickBot="1">
      <c r="A454" s="8" t="s">
        <v>887</v>
      </c>
      <c r="B454" s="8" t="s">
        <v>847</v>
      </c>
      <c r="C4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4" s="5" t="s">
        <v>19</v>
      </c>
      <c r="G454" s="10" t="str">
        <f>IF(Table1[[#This Row],[OWASP 2017]]="NA","NA",_xlfn.XLOOKUP(Table1[[#This Row],[OWASP 2017]],OWASP2017_Table!$B$2:$B$11,OWASP2017_Table!$C$2:$C$11))</f>
        <v>Using Components with Known Vulnerabilities</v>
      </c>
    </row>
    <row r="455" spans="1:7" ht="18.75" thickBot="1">
      <c r="A455" s="8" t="s">
        <v>888</v>
      </c>
      <c r="B455" s="8" t="s">
        <v>847</v>
      </c>
      <c r="C4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5" s="5" t="s">
        <v>19</v>
      </c>
      <c r="G455" s="10" t="str">
        <f>IF(Table1[[#This Row],[OWASP 2017]]="NA","NA",_xlfn.XLOOKUP(Table1[[#This Row],[OWASP 2017]],OWASP2017_Table!$B$2:$B$11,OWASP2017_Table!$C$2:$C$11))</f>
        <v>Using Components with Known Vulnerabilities</v>
      </c>
    </row>
    <row r="456" spans="1:7" ht="18.75" thickBot="1">
      <c r="A456" s="8" t="s">
        <v>889</v>
      </c>
      <c r="B456" s="8" t="s">
        <v>847</v>
      </c>
      <c r="C4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6" s="5" t="s">
        <v>19</v>
      </c>
      <c r="G456" s="10" t="str">
        <f>IF(Table1[[#This Row],[OWASP 2017]]="NA","NA",_xlfn.XLOOKUP(Table1[[#This Row],[OWASP 2017]],OWASP2017_Table!$B$2:$B$11,OWASP2017_Table!$C$2:$C$11))</f>
        <v>Using Components with Known Vulnerabilities</v>
      </c>
    </row>
    <row r="457" spans="1:7" ht="18.75" thickBot="1">
      <c r="A457" s="8" t="s">
        <v>890</v>
      </c>
      <c r="B457" s="8" t="s">
        <v>847</v>
      </c>
      <c r="C4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7" s="5" t="s">
        <v>19</v>
      </c>
      <c r="G457" s="10" t="str">
        <f>IF(Table1[[#This Row],[OWASP 2017]]="NA","NA",_xlfn.XLOOKUP(Table1[[#This Row],[OWASP 2017]],OWASP2017_Table!$B$2:$B$11,OWASP2017_Table!$C$2:$C$11))</f>
        <v>Using Components with Known Vulnerabilities</v>
      </c>
    </row>
    <row r="458" spans="1:7" ht="18.75" thickBot="1">
      <c r="A458" s="8" t="s">
        <v>891</v>
      </c>
      <c r="B458" s="8" t="s">
        <v>847</v>
      </c>
      <c r="C4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8" s="5" t="s">
        <v>19</v>
      </c>
      <c r="G458" s="10" t="str">
        <f>IF(Table1[[#This Row],[OWASP 2017]]="NA","NA",_xlfn.XLOOKUP(Table1[[#This Row],[OWASP 2017]],OWASP2017_Table!$B$2:$B$11,OWASP2017_Table!$C$2:$C$11))</f>
        <v>Using Components with Known Vulnerabilities</v>
      </c>
    </row>
    <row r="459" spans="1:7" ht="18.75" thickBot="1">
      <c r="A459" s="8" t="s">
        <v>892</v>
      </c>
      <c r="B459" s="8" t="s">
        <v>847</v>
      </c>
      <c r="C4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9" s="5" t="s">
        <v>19</v>
      </c>
      <c r="G459" s="10" t="str">
        <f>IF(Table1[[#This Row],[OWASP 2017]]="NA","NA",_xlfn.XLOOKUP(Table1[[#This Row],[OWASP 2017]],OWASP2017_Table!$B$2:$B$11,OWASP2017_Table!$C$2:$C$11))</f>
        <v>Using Components with Known Vulnerabilities</v>
      </c>
    </row>
    <row r="460" spans="1:7" ht="18.75" thickBot="1">
      <c r="A460" s="8" t="s">
        <v>893</v>
      </c>
      <c r="B460" s="8" t="s">
        <v>867</v>
      </c>
      <c r="C4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0" s="5" t="s">
        <v>19</v>
      </c>
      <c r="G460" s="10" t="str">
        <f>IF(Table1[[#This Row],[OWASP 2017]]="NA","NA",_xlfn.XLOOKUP(Table1[[#This Row],[OWASP 2017]],OWASP2017_Table!$B$2:$B$11,OWASP2017_Table!$C$2:$C$11))</f>
        <v>Using Components with Known Vulnerabilities</v>
      </c>
    </row>
    <row r="461" spans="1:7" ht="18.75" thickBot="1">
      <c r="A461" s="8" t="s">
        <v>894</v>
      </c>
      <c r="B461" s="8" t="s">
        <v>847</v>
      </c>
      <c r="C4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1" s="5" t="s">
        <v>19</v>
      </c>
      <c r="G461" s="10" t="str">
        <f>IF(Table1[[#This Row],[OWASP 2017]]="NA","NA",_xlfn.XLOOKUP(Table1[[#This Row],[OWASP 2017]],OWASP2017_Table!$B$2:$B$11,OWASP2017_Table!$C$2:$C$11))</f>
        <v>Using Components with Known Vulnerabilities</v>
      </c>
    </row>
    <row r="462" spans="1:7" ht="18.75" thickBot="1">
      <c r="A462" s="8" t="s">
        <v>895</v>
      </c>
      <c r="B462" s="8" t="s">
        <v>847</v>
      </c>
      <c r="C4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2" s="5" t="s">
        <v>19</v>
      </c>
      <c r="G462" s="10" t="str">
        <f>IF(Table1[[#This Row],[OWASP 2017]]="NA","NA",_xlfn.XLOOKUP(Table1[[#This Row],[OWASP 2017]],OWASP2017_Table!$B$2:$B$11,OWASP2017_Table!$C$2:$C$11))</f>
        <v>Using Components with Known Vulnerabilities</v>
      </c>
    </row>
    <row r="463" spans="1:7" ht="18.75" thickBot="1">
      <c r="A463" s="8" t="s">
        <v>896</v>
      </c>
      <c r="B463" s="8" t="s">
        <v>847</v>
      </c>
      <c r="C4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3" s="5" t="s">
        <v>19</v>
      </c>
      <c r="G463" s="10" t="str">
        <f>IF(Table1[[#This Row],[OWASP 2017]]="NA","NA",_xlfn.XLOOKUP(Table1[[#This Row],[OWASP 2017]],OWASP2017_Table!$B$2:$B$11,OWASP2017_Table!$C$2:$C$11))</f>
        <v>Using Components with Known Vulnerabilities</v>
      </c>
    </row>
    <row r="464" spans="1:7" ht="18.75" thickBot="1">
      <c r="A464" s="8" t="s">
        <v>897</v>
      </c>
      <c r="B464" s="8" t="s">
        <v>847</v>
      </c>
      <c r="C4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4" s="5" t="s">
        <v>19</v>
      </c>
      <c r="G464" s="10" t="str">
        <f>IF(Table1[[#This Row],[OWASP 2017]]="NA","NA",_xlfn.XLOOKUP(Table1[[#This Row],[OWASP 2017]],OWASP2017_Table!$B$2:$B$11,OWASP2017_Table!$C$2:$C$11))</f>
        <v>Using Components with Known Vulnerabilities</v>
      </c>
    </row>
    <row r="465" spans="1:7" ht="18.75" thickBot="1">
      <c r="A465" s="8" t="s">
        <v>898</v>
      </c>
      <c r="B465" s="8" t="s">
        <v>867</v>
      </c>
      <c r="C4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5" s="5" t="s">
        <v>19</v>
      </c>
      <c r="G465" s="10" t="str">
        <f>IF(Table1[[#This Row],[OWASP 2017]]="NA","NA",_xlfn.XLOOKUP(Table1[[#This Row],[OWASP 2017]],OWASP2017_Table!$B$2:$B$11,OWASP2017_Table!$C$2:$C$11))</f>
        <v>Using Components with Known Vulnerabilities</v>
      </c>
    </row>
    <row r="466" spans="1:7" ht="18.75" thickBot="1">
      <c r="A466" s="8" t="s">
        <v>899</v>
      </c>
      <c r="B466" s="8" t="s">
        <v>847</v>
      </c>
      <c r="C4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6" s="5" t="s">
        <v>19</v>
      </c>
      <c r="G466" s="10" t="str">
        <f>IF(Table1[[#This Row],[OWASP 2017]]="NA","NA",_xlfn.XLOOKUP(Table1[[#This Row],[OWASP 2017]],OWASP2017_Table!$B$2:$B$11,OWASP2017_Table!$C$2:$C$11))</f>
        <v>Using Components with Known Vulnerabilities</v>
      </c>
    </row>
    <row r="467" spans="1:7" ht="18.75" thickBot="1">
      <c r="A467" s="8" t="s">
        <v>900</v>
      </c>
      <c r="B467" s="8" t="s">
        <v>847</v>
      </c>
      <c r="C4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7" s="5" t="s">
        <v>19</v>
      </c>
      <c r="G467" s="10" t="str">
        <f>IF(Table1[[#This Row],[OWASP 2017]]="NA","NA",_xlfn.XLOOKUP(Table1[[#This Row],[OWASP 2017]],OWASP2017_Table!$B$2:$B$11,OWASP2017_Table!$C$2:$C$11))</f>
        <v>Using Components with Known Vulnerabilities</v>
      </c>
    </row>
    <row r="468" spans="1:7" ht="18.75" thickBot="1">
      <c r="A468" s="8" t="s">
        <v>901</v>
      </c>
      <c r="B468" s="8" t="s">
        <v>847</v>
      </c>
      <c r="C4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8" s="5" t="s">
        <v>19</v>
      </c>
      <c r="G468" s="10" t="str">
        <f>IF(Table1[[#This Row],[OWASP 2017]]="NA","NA",_xlfn.XLOOKUP(Table1[[#This Row],[OWASP 2017]],OWASP2017_Table!$B$2:$B$11,OWASP2017_Table!$C$2:$C$11))</f>
        <v>Using Components with Known Vulnerabilities</v>
      </c>
    </row>
    <row r="469" spans="1:7" ht="18.75" thickBot="1">
      <c r="A469" s="8" t="s">
        <v>902</v>
      </c>
      <c r="B469" s="8" t="s">
        <v>847</v>
      </c>
      <c r="C4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9" s="5" t="s">
        <v>19</v>
      </c>
      <c r="G469" s="10" t="str">
        <f>IF(Table1[[#This Row],[OWASP 2017]]="NA","NA",_xlfn.XLOOKUP(Table1[[#This Row],[OWASP 2017]],OWASP2017_Table!$B$2:$B$11,OWASP2017_Table!$C$2:$C$11))</f>
        <v>Using Components with Known Vulnerabilities</v>
      </c>
    </row>
    <row r="470" spans="1:7" ht="18.75" thickBot="1">
      <c r="A470" s="8" t="s">
        <v>903</v>
      </c>
      <c r="B470" s="8" t="s">
        <v>847</v>
      </c>
      <c r="C4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0" s="5" t="s">
        <v>19</v>
      </c>
      <c r="G470" s="10" t="str">
        <f>IF(Table1[[#This Row],[OWASP 2017]]="NA","NA",_xlfn.XLOOKUP(Table1[[#This Row],[OWASP 2017]],OWASP2017_Table!$B$2:$B$11,OWASP2017_Table!$C$2:$C$11))</f>
        <v>Using Components with Known Vulnerabilities</v>
      </c>
    </row>
    <row r="471" spans="1:7" ht="18.75" thickBot="1">
      <c r="A471" s="8" t="s">
        <v>904</v>
      </c>
      <c r="B471" s="8" t="s">
        <v>847</v>
      </c>
      <c r="C4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1" s="5" t="s">
        <v>19</v>
      </c>
      <c r="G471" s="10" t="str">
        <f>IF(Table1[[#This Row],[OWASP 2017]]="NA","NA",_xlfn.XLOOKUP(Table1[[#This Row],[OWASP 2017]],OWASP2017_Table!$B$2:$B$11,OWASP2017_Table!$C$2:$C$11))</f>
        <v>Using Components with Known Vulnerabilities</v>
      </c>
    </row>
    <row r="472" spans="1:7" ht="18.75" thickBot="1">
      <c r="A472" s="8" t="s">
        <v>905</v>
      </c>
      <c r="B472" s="8" t="s">
        <v>847</v>
      </c>
      <c r="C4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2" s="5" t="s">
        <v>19</v>
      </c>
      <c r="G472" s="10" t="str">
        <f>IF(Table1[[#This Row],[OWASP 2017]]="NA","NA",_xlfn.XLOOKUP(Table1[[#This Row],[OWASP 2017]],OWASP2017_Table!$B$2:$B$11,OWASP2017_Table!$C$2:$C$11))</f>
        <v>Using Components with Known Vulnerabilities</v>
      </c>
    </row>
    <row r="473" spans="1:7" ht="18.75" thickBot="1">
      <c r="A473" s="8" t="s">
        <v>906</v>
      </c>
      <c r="B473" s="8" t="s">
        <v>847</v>
      </c>
      <c r="C4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3" s="5" t="s">
        <v>19</v>
      </c>
      <c r="G473" s="10" t="str">
        <f>IF(Table1[[#This Row],[OWASP 2017]]="NA","NA",_xlfn.XLOOKUP(Table1[[#This Row],[OWASP 2017]],OWASP2017_Table!$B$2:$B$11,OWASP2017_Table!$C$2:$C$11))</f>
        <v>Using Components with Known Vulnerabilities</v>
      </c>
    </row>
    <row r="474" spans="1:7" ht="18.75" thickBot="1">
      <c r="A474" s="8" t="s">
        <v>907</v>
      </c>
      <c r="B474" s="8" t="s">
        <v>867</v>
      </c>
      <c r="C4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4" s="5" t="s">
        <v>19</v>
      </c>
      <c r="G474" s="10" t="str">
        <f>IF(Table1[[#This Row],[OWASP 2017]]="NA","NA",_xlfn.XLOOKUP(Table1[[#This Row],[OWASP 2017]],OWASP2017_Table!$B$2:$B$11,OWASP2017_Table!$C$2:$C$11))</f>
        <v>Using Components with Known Vulnerabilities</v>
      </c>
    </row>
    <row r="475" spans="1:7" ht="18.75" thickBot="1">
      <c r="A475" s="8" t="s">
        <v>908</v>
      </c>
      <c r="B475" s="8" t="s">
        <v>867</v>
      </c>
      <c r="C4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5" s="5" t="s">
        <v>19</v>
      </c>
      <c r="G475" s="10" t="str">
        <f>IF(Table1[[#This Row],[OWASP 2017]]="NA","NA",_xlfn.XLOOKUP(Table1[[#This Row],[OWASP 2017]],OWASP2017_Table!$B$2:$B$11,OWASP2017_Table!$C$2:$C$11))</f>
        <v>Using Components with Known Vulnerabilities</v>
      </c>
    </row>
    <row r="476" spans="1:7" ht="18.75" thickBot="1">
      <c r="A476" s="8" t="s">
        <v>909</v>
      </c>
      <c r="B476" s="8" t="s">
        <v>847</v>
      </c>
      <c r="C4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6" s="5" t="s">
        <v>19</v>
      </c>
      <c r="G476" s="10" t="str">
        <f>IF(Table1[[#This Row],[OWASP 2017]]="NA","NA",_xlfn.XLOOKUP(Table1[[#This Row],[OWASP 2017]],OWASP2017_Table!$B$2:$B$11,OWASP2017_Table!$C$2:$C$11))</f>
        <v>Using Components with Known Vulnerabilities</v>
      </c>
    </row>
    <row r="477" spans="1:7" ht="18.75" thickBot="1">
      <c r="A477" s="8" t="s">
        <v>910</v>
      </c>
      <c r="B477" s="8" t="s">
        <v>847</v>
      </c>
      <c r="C4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7" s="5" t="s">
        <v>19</v>
      </c>
      <c r="G477" s="10" t="str">
        <f>IF(Table1[[#This Row],[OWASP 2017]]="NA","NA",_xlfn.XLOOKUP(Table1[[#This Row],[OWASP 2017]],OWASP2017_Table!$B$2:$B$11,OWASP2017_Table!$C$2:$C$11))</f>
        <v>Using Components with Known Vulnerabilities</v>
      </c>
    </row>
    <row r="478" spans="1:7" ht="18.75" thickBot="1">
      <c r="A478" s="8" t="s">
        <v>911</v>
      </c>
      <c r="B478" s="8" t="s">
        <v>847</v>
      </c>
      <c r="C4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8" s="5" t="s">
        <v>19</v>
      </c>
      <c r="G478" s="10" t="str">
        <f>IF(Table1[[#This Row],[OWASP 2017]]="NA","NA",_xlfn.XLOOKUP(Table1[[#This Row],[OWASP 2017]],OWASP2017_Table!$B$2:$B$11,OWASP2017_Table!$C$2:$C$11))</f>
        <v>Using Components with Known Vulnerabilities</v>
      </c>
    </row>
    <row r="479" spans="1:7" ht="18.75" thickBot="1">
      <c r="A479" s="8" t="s">
        <v>912</v>
      </c>
      <c r="B479" s="8" t="s">
        <v>847</v>
      </c>
      <c r="C4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9" s="5" t="s">
        <v>19</v>
      </c>
      <c r="G479" s="10" t="str">
        <f>IF(Table1[[#This Row],[OWASP 2017]]="NA","NA",_xlfn.XLOOKUP(Table1[[#This Row],[OWASP 2017]],OWASP2017_Table!$B$2:$B$11,OWASP2017_Table!$C$2:$C$11))</f>
        <v>Using Components with Known Vulnerabilities</v>
      </c>
    </row>
    <row r="480" spans="1:7" ht="18.75" thickBot="1">
      <c r="A480" s="8" t="s">
        <v>913</v>
      </c>
      <c r="B480" s="8" t="s">
        <v>867</v>
      </c>
      <c r="C4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0" s="5" t="s">
        <v>19</v>
      </c>
      <c r="G480" s="10" t="str">
        <f>IF(Table1[[#This Row],[OWASP 2017]]="NA","NA",_xlfn.XLOOKUP(Table1[[#This Row],[OWASP 2017]],OWASP2017_Table!$B$2:$B$11,OWASP2017_Table!$C$2:$C$11))</f>
        <v>Using Components with Known Vulnerabilities</v>
      </c>
    </row>
    <row r="481" spans="1:7" ht="18.75" thickBot="1">
      <c r="A481" s="8" t="s">
        <v>914</v>
      </c>
      <c r="B481" s="8" t="s">
        <v>867</v>
      </c>
      <c r="C4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1" s="5" t="s">
        <v>19</v>
      </c>
      <c r="G481" s="10" t="str">
        <f>IF(Table1[[#This Row],[OWASP 2017]]="NA","NA",_xlfn.XLOOKUP(Table1[[#This Row],[OWASP 2017]],OWASP2017_Table!$B$2:$B$11,OWASP2017_Table!$C$2:$C$11))</f>
        <v>Using Components with Known Vulnerabilities</v>
      </c>
    </row>
    <row r="482" spans="1:7" ht="18.75" thickBot="1">
      <c r="A482" s="8" t="s">
        <v>915</v>
      </c>
      <c r="B482" s="8" t="s">
        <v>847</v>
      </c>
      <c r="C4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2" s="5" t="s">
        <v>19</v>
      </c>
      <c r="G482" s="10" t="str">
        <f>IF(Table1[[#This Row],[OWASP 2017]]="NA","NA",_xlfn.XLOOKUP(Table1[[#This Row],[OWASP 2017]],OWASP2017_Table!$B$2:$B$11,OWASP2017_Table!$C$2:$C$11))</f>
        <v>Using Components with Known Vulnerabilities</v>
      </c>
    </row>
    <row r="483" spans="1:7" ht="18.75" thickBot="1">
      <c r="A483" s="8" t="s">
        <v>916</v>
      </c>
      <c r="B483" s="8" t="s">
        <v>867</v>
      </c>
      <c r="C4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3" s="5" t="s">
        <v>19</v>
      </c>
      <c r="G483" s="10" t="str">
        <f>IF(Table1[[#This Row],[OWASP 2017]]="NA","NA",_xlfn.XLOOKUP(Table1[[#This Row],[OWASP 2017]],OWASP2017_Table!$B$2:$B$11,OWASP2017_Table!$C$2:$C$11))</f>
        <v>Using Components with Known Vulnerabilities</v>
      </c>
    </row>
    <row r="484" spans="1:7" ht="18.75" thickBot="1">
      <c r="A484" s="8" t="s">
        <v>917</v>
      </c>
      <c r="B484" s="8" t="s">
        <v>847</v>
      </c>
      <c r="C4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4" s="5" t="s">
        <v>19</v>
      </c>
      <c r="G484" s="10" t="str">
        <f>IF(Table1[[#This Row],[OWASP 2017]]="NA","NA",_xlfn.XLOOKUP(Table1[[#This Row],[OWASP 2017]],OWASP2017_Table!$B$2:$B$11,OWASP2017_Table!$C$2:$C$11))</f>
        <v>Using Components with Known Vulnerabilities</v>
      </c>
    </row>
    <row r="485" spans="1:7" ht="18.75" thickBot="1">
      <c r="A485" s="8" t="s">
        <v>918</v>
      </c>
      <c r="B485" s="8" t="s">
        <v>847</v>
      </c>
      <c r="C4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5" s="5" t="s">
        <v>19</v>
      </c>
      <c r="G485" s="10" t="str">
        <f>IF(Table1[[#This Row],[OWASP 2017]]="NA","NA",_xlfn.XLOOKUP(Table1[[#This Row],[OWASP 2017]],OWASP2017_Table!$B$2:$B$11,OWASP2017_Table!$C$2:$C$11))</f>
        <v>Using Components with Known Vulnerabilities</v>
      </c>
    </row>
    <row r="486" spans="1:7" ht="18.75" thickBot="1">
      <c r="A486" s="8" t="s">
        <v>919</v>
      </c>
      <c r="B486" s="8" t="s">
        <v>847</v>
      </c>
      <c r="C4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6" s="5" t="s">
        <v>19</v>
      </c>
      <c r="G486" s="10" t="str">
        <f>IF(Table1[[#This Row],[OWASP 2017]]="NA","NA",_xlfn.XLOOKUP(Table1[[#This Row],[OWASP 2017]],OWASP2017_Table!$B$2:$B$11,OWASP2017_Table!$C$2:$C$11))</f>
        <v>Using Components with Known Vulnerabilities</v>
      </c>
    </row>
    <row r="487" spans="1:7" ht="18.75" thickBot="1">
      <c r="A487" s="8" t="s">
        <v>920</v>
      </c>
      <c r="B487" s="8" t="s">
        <v>847</v>
      </c>
      <c r="C4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7" s="5" t="s">
        <v>19</v>
      </c>
      <c r="G487" s="10" t="str">
        <f>IF(Table1[[#This Row],[OWASP 2017]]="NA","NA",_xlfn.XLOOKUP(Table1[[#This Row],[OWASP 2017]],OWASP2017_Table!$B$2:$B$11,OWASP2017_Table!$C$2:$C$11))</f>
        <v>Using Components with Known Vulnerabilities</v>
      </c>
    </row>
    <row r="488" spans="1:7" ht="18.75" thickBot="1">
      <c r="A488" s="8" t="s">
        <v>921</v>
      </c>
      <c r="B488" s="8" t="s">
        <v>847</v>
      </c>
      <c r="C4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8" s="5" t="s">
        <v>19</v>
      </c>
      <c r="G488" s="10" t="str">
        <f>IF(Table1[[#This Row],[OWASP 2017]]="NA","NA",_xlfn.XLOOKUP(Table1[[#This Row],[OWASP 2017]],OWASP2017_Table!$B$2:$B$11,OWASP2017_Table!$C$2:$C$11))</f>
        <v>Using Components with Known Vulnerabilities</v>
      </c>
    </row>
    <row r="489" spans="1:7" ht="18.75" thickBot="1">
      <c r="A489" s="8" t="s">
        <v>922</v>
      </c>
      <c r="B489" s="8" t="s">
        <v>847</v>
      </c>
      <c r="C4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9" s="5" t="s">
        <v>19</v>
      </c>
      <c r="G489" s="10" t="str">
        <f>IF(Table1[[#This Row],[OWASP 2017]]="NA","NA",_xlfn.XLOOKUP(Table1[[#This Row],[OWASP 2017]],OWASP2017_Table!$B$2:$B$11,OWASP2017_Table!$C$2:$C$11))</f>
        <v>Using Components with Known Vulnerabilities</v>
      </c>
    </row>
    <row r="490" spans="1:7" ht="18.75" thickBot="1">
      <c r="A490" s="8" t="s">
        <v>923</v>
      </c>
      <c r="B490" s="8" t="s">
        <v>847</v>
      </c>
      <c r="C4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0" s="5" t="s">
        <v>19</v>
      </c>
      <c r="G490" s="10" t="str">
        <f>IF(Table1[[#This Row],[OWASP 2017]]="NA","NA",_xlfn.XLOOKUP(Table1[[#This Row],[OWASP 2017]],OWASP2017_Table!$B$2:$B$11,OWASP2017_Table!$C$2:$C$11))</f>
        <v>Using Components with Known Vulnerabilities</v>
      </c>
    </row>
    <row r="491" spans="1:7" ht="18.75" thickBot="1">
      <c r="A491" s="8" t="s">
        <v>924</v>
      </c>
      <c r="B491" s="8" t="s">
        <v>847</v>
      </c>
      <c r="C4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1" s="5" t="s">
        <v>19</v>
      </c>
      <c r="G491" s="10" t="str">
        <f>IF(Table1[[#This Row],[OWASP 2017]]="NA","NA",_xlfn.XLOOKUP(Table1[[#This Row],[OWASP 2017]],OWASP2017_Table!$B$2:$B$11,OWASP2017_Table!$C$2:$C$11))</f>
        <v>Using Components with Known Vulnerabilities</v>
      </c>
    </row>
    <row r="492" spans="1:7" ht="18.75" thickBot="1">
      <c r="A492" s="8" t="s">
        <v>925</v>
      </c>
      <c r="B492" s="8" t="s">
        <v>847</v>
      </c>
      <c r="C4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2" s="5" t="s">
        <v>19</v>
      </c>
      <c r="G492" s="10" t="str">
        <f>IF(Table1[[#This Row],[OWASP 2017]]="NA","NA",_xlfn.XLOOKUP(Table1[[#This Row],[OWASP 2017]],OWASP2017_Table!$B$2:$B$11,OWASP2017_Table!$C$2:$C$11))</f>
        <v>Using Components with Known Vulnerabilities</v>
      </c>
    </row>
    <row r="493" spans="1:7" ht="18.75" thickBot="1">
      <c r="A493" s="8" t="s">
        <v>926</v>
      </c>
      <c r="B493" s="8" t="s">
        <v>847</v>
      </c>
      <c r="C4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3" s="5" t="s">
        <v>19</v>
      </c>
      <c r="G493" s="10" t="str">
        <f>IF(Table1[[#This Row],[OWASP 2017]]="NA","NA",_xlfn.XLOOKUP(Table1[[#This Row],[OWASP 2017]],OWASP2017_Table!$B$2:$B$11,OWASP2017_Table!$C$2:$C$11))</f>
        <v>Using Components with Known Vulnerabilities</v>
      </c>
    </row>
    <row r="494" spans="1:7" ht="18.75" thickBot="1">
      <c r="A494" s="8" t="s">
        <v>927</v>
      </c>
      <c r="B494" s="8" t="s">
        <v>847</v>
      </c>
      <c r="C4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4" s="5" t="s">
        <v>19</v>
      </c>
      <c r="G494" s="10" t="str">
        <f>IF(Table1[[#This Row],[OWASP 2017]]="NA","NA",_xlfn.XLOOKUP(Table1[[#This Row],[OWASP 2017]],OWASP2017_Table!$B$2:$B$11,OWASP2017_Table!$C$2:$C$11))</f>
        <v>Using Components with Known Vulnerabilities</v>
      </c>
    </row>
    <row r="495" spans="1:7" ht="18.75" thickBot="1">
      <c r="A495" s="8" t="s">
        <v>928</v>
      </c>
      <c r="B495" s="8" t="s">
        <v>847</v>
      </c>
      <c r="C4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5" s="5" t="s">
        <v>19</v>
      </c>
      <c r="G495" s="10" t="str">
        <f>IF(Table1[[#This Row],[OWASP 2017]]="NA","NA",_xlfn.XLOOKUP(Table1[[#This Row],[OWASP 2017]],OWASP2017_Table!$B$2:$B$11,OWASP2017_Table!$C$2:$C$11))</f>
        <v>Using Components with Known Vulnerabilities</v>
      </c>
    </row>
    <row r="496" spans="1:7" ht="18.75" thickBot="1">
      <c r="A496" s="8" t="s">
        <v>929</v>
      </c>
      <c r="B496" s="8" t="s">
        <v>847</v>
      </c>
      <c r="C4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6" s="5" t="s">
        <v>19</v>
      </c>
      <c r="G496" s="10" t="str">
        <f>IF(Table1[[#This Row],[OWASP 2017]]="NA","NA",_xlfn.XLOOKUP(Table1[[#This Row],[OWASP 2017]],OWASP2017_Table!$B$2:$B$11,OWASP2017_Table!$C$2:$C$11))</f>
        <v>Using Components with Known Vulnerabilities</v>
      </c>
    </row>
    <row r="497" spans="1:7" ht="18.75" thickBot="1">
      <c r="A497" s="8" t="s">
        <v>930</v>
      </c>
      <c r="B497" s="8" t="s">
        <v>847</v>
      </c>
      <c r="C4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7" s="5" t="s">
        <v>19</v>
      </c>
      <c r="G497" s="10" t="str">
        <f>IF(Table1[[#This Row],[OWASP 2017]]="NA","NA",_xlfn.XLOOKUP(Table1[[#This Row],[OWASP 2017]],OWASP2017_Table!$B$2:$B$11,OWASP2017_Table!$C$2:$C$11))</f>
        <v>Using Components with Known Vulnerabilities</v>
      </c>
    </row>
    <row r="498" spans="1:7" ht="18.75" thickBot="1">
      <c r="A498" s="8" t="s">
        <v>931</v>
      </c>
      <c r="B498" s="8" t="s">
        <v>847</v>
      </c>
      <c r="C4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8" s="5" t="s">
        <v>19</v>
      </c>
      <c r="G498" s="10" t="str">
        <f>IF(Table1[[#This Row],[OWASP 2017]]="NA","NA",_xlfn.XLOOKUP(Table1[[#This Row],[OWASP 2017]],OWASP2017_Table!$B$2:$B$11,OWASP2017_Table!$C$2:$C$11))</f>
        <v>Using Components with Known Vulnerabilities</v>
      </c>
    </row>
    <row r="499" spans="1:7" ht="18.75" thickBot="1">
      <c r="A499" s="8" t="s">
        <v>932</v>
      </c>
      <c r="B499" s="8" t="s">
        <v>847</v>
      </c>
      <c r="C4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9" s="5" t="s">
        <v>19</v>
      </c>
      <c r="G499" s="10" t="str">
        <f>IF(Table1[[#This Row],[OWASP 2017]]="NA","NA",_xlfn.XLOOKUP(Table1[[#This Row],[OWASP 2017]],OWASP2017_Table!$B$2:$B$11,OWASP2017_Table!$C$2:$C$11))</f>
        <v>Using Components with Known Vulnerabilities</v>
      </c>
    </row>
    <row r="500" spans="1:7" ht="18.75" thickBot="1">
      <c r="A500" s="8" t="s">
        <v>933</v>
      </c>
      <c r="B500" s="8" t="s">
        <v>847</v>
      </c>
      <c r="C5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0" s="5" t="s">
        <v>19</v>
      </c>
      <c r="G500" s="10" t="str">
        <f>IF(Table1[[#This Row],[OWASP 2017]]="NA","NA",_xlfn.XLOOKUP(Table1[[#This Row],[OWASP 2017]],OWASP2017_Table!$B$2:$B$11,OWASP2017_Table!$C$2:$C$11))</f>
        <v>Using Components with Known Vulnerabilities</v>
      </c>
    </row>
    <row r="501" spans="1:7" ht="18.75" thickBot="1">
      <c r="A501" s="8" t="s">
        <v>934</v>
      </c>
      <c r="B501" s="8" t="s">
        <v>847</v>
      </c>
      <c r="C5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1" s="5" t="s">
        <v>19</v>
      </c>
      <c r="G501" s="10" t="str">
        <f>IF(Table1[[#This Row],[OWASP 2017]]="NA","NA",_xlfn.XLOOKUP(Table1[[#This Row],[OWASP 2017]],OWASP2017_Table!$B$2:$B$11,OWASP2017_Table!$C$2:$C$11))</f>
        <v>Using Components with Known Vulnerabilities</v>
      </c>
    </row>
    <row r="502" spans="1:7" ht="18.75" thickBot="1">
      <c r="A502" s="8" t="s">
        <v>935</v>
      </c>
      <c r="B502" s="8" t="s">
        <v>847</v>
      </c>
      <c r="C5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2" s="5" t="s">
        <v>19</v>
      </c>
      <c r="G502" s="10" t="str">
        <f>IF(Table1[[#This Row],[OWASP 2017]]="NA","NA",_xlfn.XLOOKUP(Table1[[#This Row],[OWASP 2017]],OWASP2017_Table!$B$2:$B$11,OWASP2017_Table!$C$2:$C$11))</f>
        <v>Using Components with Known Vulnerabilities</v>
      </c>
    </row>
    <row r="503" spans="1:7" ht="18.75" thickBot="1">
      <c r="A503" s="8" t="s">
        <v>936</v>
      </c>
      <c r="B503" s="8" t="s">
        <v>847</v>
      </c>
      <c r="C5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3" s="5" t="s">
        <v>19</v>
      </c>
      <c r="G503" s="10" t="str">
        <f>IF(Table1[[#This Row],[OWASP 2017]]="NA","NA",_xlfn.XLOOKUP(Table1[[#This Row],[OWASP 2017]],OWASP2017_Table!$B$2:$B$11,OWASP2017_Table!$C$2:$C$11))</f>
        <v>Using Components with Known Vulnerabilities</v>
      </c>
    </row>
    <row r="504" spans="1:7" ht="18.75" thickBot="1">
      <c r="A504" s="8" t="s">
        <v>937</v>
      </c>
      <c r="B504" s="8" t="s">
        <v>847</v>
      </c>
      <c r="C5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4" s="5" t="s">
        <v>19</v>
      </c>
      <c r="G504" s="10" t="str">
        <f>IF(Table1[[#This Row],[OWASP 2017]]="NA","NA",_xlfn.XLOOKUP(Table1[[#This Row],[OWASP 2017]],OWASP2017_Table!$B$2:$B$11,OWASP2017_Table!$C$2:$C$11))</f>
        <v>Using Components with Known Vulnerabilities</v>
      </c>
    </row>
    <row r="505" spans="1:7" ht="18.75" thickBot="1">
      <c r="A505" s="8" t="s">
        <v>938</v>
      </c>
      <c r="B505" s="8" t="s">
        <v>847</v>
      </c>
      <c r="C5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5" s="5" t="s">
        <v>19</v>
      </c>
      <c r="G505" s="10" t="str">
        <f>IF(Table1[[#This Row],[OWASP 2017]]="NA","NA",_xlfn.XLOOKUP(Table1[[#This Row],[OWASP 2017]],OWASP2017_Table!$B$2:$B$11,OWASP2017_Table!$C$2:$C$11))</f>
        <v>Using Components with Known Vulnerabilities</v>
      </c>
    </row>
    <row r="506" spans="1:7" ht="18.75" thickBot="1">
      <c r="A506" s="8" t="s">
        <v>939</v>
      </c>
      <c r="B506" s="8" t="s">
        <v>847</v>
      </c>
      <c r="C5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6" s="5" t="s">
        <v>19</v>
      </c>
      <c r="G506" s="10" t="str">
        <f>IF(Table1[[#This Row],[OWASP 2017]]="NA","NA",_xlfn.XLOOKUP(Table1[[#This Row],[OWASP 2017]],OWASP2017_Table!$B$2:$B$11,OWASP2017_Table!$C$2:$C$11))</f>
        <v>Using Components with Known Vulnerabilities</v>
      </c>
    </row>
    <row r="507" spans="1:7" ht="18.75" thickBot="1">
      <c r="A507" s="8" t="s">
        <v>940</v>
      </c>
      <c r="B507" s="8" t="s">
        <v>847</v>
      </c>
      <c r="C5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7" s="5" t="s">
        <v>19</v>
      </c>
      <c r="G507" s="10" t="str">
        <f>IF(Table1[[#This Row],[OWASP 2017]]="NA","NA",_xlfn.XLOOKUP(Table1[[#This Row],[OWASP 2017]],OWASP2017_Table!$B$2:$B$11,OWASP2017_Table!$C$2:$C$11))</f>
        <v>Using Components with Known Vulnerabilities</v>
      </c>
    </row>
    <row r="508" spans="1:7" ht="18.75" thickBot="1">
      <c r="A508" s="8" t="s">
        <v>941</v>
      </c>
      <c r="B508" s="8" t="s">
        <v>847</v>
      </c>
      <c r="C5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8" s="5" t="s">
        <v>19</v>
      </c>
      <c r="G508" s="10" t="str">
        <f>IF(Table1[[#This Row],[OWASP 2017]]="NA","NA",_xlfn.XLOOKUP(Table1[[#This Row],[OWASP 2017]],OWASP2017_Table!$B$2:$B$11,OWASP2017_Table!$C$2:$C$11))</f>
        <v>Using Components with Known Vulnerabilities</v>
      </c>
    </row>
    <row r="509" spans="1:7" ht="18.75" thickBot="1">
      <c r="A509" s="8" t="s">
        <v>942</v>
      </c>
      <c r="B509" s="8" t="s">
        <v>847</v>
      </c>
      <c r="C5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9" s="5" t="s">
        <v>19</v>
      </c>
      <c r="G509" s="10" t="str">
        <f>IF(Table1[[#This Row],[OWASP 2017]]="NA","NA",_xlfn.XLOOKUP(Table1[[#This Row],[OWASP 2017]],OWASP2017_Table!$B$2:$B$11,OWASP2017_Table!$C$2:$C$11))</f>
        <v>Using Components with Known Vulnerabilities</v>
      </c>
    </row>
    <row r="510" spans="1:7" ht="18.75" thickBot="1">
      <c r="A510" s="8" t="s">
        <v>943</v>
      </c>
      <c r="B510" s="8" t="s">
        <v>847</v>
      </c>
      <c r="C5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0" s="5" t="s">
        <v>19</v>
      </c>
      <c r="G510" s="10" t="str">
        <f>IF(Table1[[#This Row],[OWASP 2017]]="NA","NA",_xlfn.XLOOKUP(Table1[[#This Row],[OWASP 2017]],OWASP2017_Table!$B$2:$B$11,OWASP2017_Table!$C$2:$C$11))</f>
        <v>Using Components with Known Vulnerabilities</v>
      </c>
    </row>
    <row r="511" spans="1:7" ht="18.75" thickBot="1">
      <c r="A511" s="8" t="s">
        <v>944</v>
      </c>
      <c r="B511" s="8" t="s">
        <v>847</v>
      </c>
      <c r="C5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1" s="5" t="s">
        <v>19</v>
      </c>
      <c r="G511" s="10" t="str">
        <f>IF(Table1[[#This Row],[OWASP 2017]]="NA","NA",_xlfn.XLOOKUP(Table1[[#This Row],[OWASP 2017]],OWASP2017_Table!$B$2:$B$11,OWASP2017_Table!$C$2:$C$11))</f>
        <v>Using Components with Known Vulnerabilities</v>
      </c>
    </row>
    <row r="512" spans="1:7" ht="18.75" thickBot="1">
      <c r="A512" s="8" t="s">
        <v>945</v>
      </c>
      <c r="B512" s="8" t="s">
        <v>847</v>
      </c>
      <c r="C5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2" s="5" t="s">
        <v>19</v>
      </c>
      <c r="G512" s="10" t="str">
        <f>IF(Table1[[#This Row],[OWASP 2017]]="NA","NA",_xlfn.XLOOKUP(Table1[[#This Row],[OWASP 2017]],OWASP2017_Table!$B$2:$B$11,OWASP2017_Table!$C$2:$C$11))</f>
        <v>Using Components with Known Vulnerabilities</v>
      </c>
    </row>
    <row r="513" spans="1:7" ht="18.75" thickBot="1">
      <c r="A513" s="8" t="s">
        <v>946</v>
      </c>
      <c r="B513" s="8" t="s">
        <v>847</v>
      </c>
      <c r="C5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3" s="5" t="s">
        <v>19</v>
      </c>
      <c r="G513" s="10" t="str">
        <f>IF(Table1[[#This Row],[OWASP 2017]]="NA","NA",_xlfn.XLOOKUP(Table1[[#This Row],[OWASP 2017]],OWASP2017_Table!$B$2:$B$11,OWASP2017_Table!$C$2:$C$11))</f>
        <v>Using Components with Known Vulnerabilities</v>
      </c>
    </row>
    <row r="514" spans="1:7" ht="18.75" thickBot="1">
      <c r="A514" s="8" t="s">
        <v>947</v>
      </c>
      <c r="B514" s="8" t="s">
        <v>847</v>
      </c>
      <c r="C5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4" s="5" t="s">
        <v>19</v>
      </c>
      <c r="G514" s="10" t="str">
        <f>IF(Table1[[#This Row],[OWASP 2017]]="NA","NA",_xlfn.XLOOKUP(Table1[[#This Row],[OWASP 2017]],OWASP2017_Table!$B$2:$B$11,OWASP2017_Table!$C$2:$C$11))</f>
        <v>Using Components with Known Vulnerabilities</v>
      </c>
    </row>
    <row r="515" spans="1:7" ht="18.75" thickBot="1">
      <c r="A515" s="8" t="s">
        <v>948</v>
      </c>
      <c r="B515" s="8" t="s">
        <v>847</v>
      </c>
      <c r="C5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5" s="5" t="s">
        <v>19</v>
      </c>
      <c r="G515" s="10" t="str">
        <f>IF(Table1[[#This Row],[OWASP 2017]]="NA","NA",_xlfn.XLOOKUP(Table1[[#This Row],[OWASP 2017]],OWASP2017_Table!$B$2:$B$11,OWASP2017_Table!$C$2:$C$11))</f>
        <v>Using Components with Known Vulnerabilities</v>
      </c>
    </row>
    <row r="516" spans="1:7" ht="18.75" thickBot="1">
      <c r="A516" s="8" t="s">
        <v>949</v>
      </c>
      <c r="B516" s="8" t="s">
        <v>867</v>
      </c>
      <c r="C5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6" s="5" t="s">
        <v>19</v>
      </c>
      <c r="G516" s="10" t="str">
        <f>IF(Table1[[#This Row],[OWASP 2017]]="NA","NA",_xlfn.XLOOKUP(Table1[[#This Row],[OWASP 2017]],OWASP2017_Table!$B$2:$B$11,OWASP2017_Table!$C$2:$C$11))</f>
        <v>Using Components with Known Vulnerabilities</v>
      </c>
    </row>
    <row r="517" spans="1:7" ht="18.75" thickBot="1">
      <c r="A517" s="8" t="s">
        <v>950</v>
      </c>
      <c r="B517" s="8" t="s">
        <v>847</v>
      </c>
      <c r="C5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7" s="5" t="s">
        <v>19</v>
      </c>
      <c r="G517" s="10" t="str">
        <f>IF(Table1[[#This Row],[OWASP 2017]]="NA","NA",_xlfn.XLOOKUP(Table1[[#This Row],[OWASP 2017]],OWASP2017_Table!$B$2:$B$11,OWASP2017_Table!$C$2:$C$11))</f>
        <v>Using Components with Known Vulnerabilities</v>
      </c>
    </row>
    <row r="518" spans="1:7" ht="18.75" thickBot="1">
      <c r="A518" s="8" t="s">
        <v>951</v>
      </c>
      <c r="B518" s="8" t="s">
        <v>847</v>
      </c>
      <c r="C5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8" s="5" t="s">
        <v>19</v>
      </c>
      <c r="G518" s="10" t="str">
        <f>IF(Table1[[#This Row],[OWASP 2017]]="NA","NA",_xlfn.XLOOKUP(Table1[[#This Row],[OWASP 2017]],OWASP2017_Table!$B$2:$B$11,OWASP2017_Table!$C$2:$C$11))</f>
        <v>Using Components with Known Vulnerabilities</v>
      </c>
    </row>
    <row r="519" spans="1:7" ht="18.75" thickBot="1">
      <c r="A519" s="8" t="s">
        <v>952</v>
      </c>
      <c r="B519" s="8" t="s">
        <v>847</v>
      </c>
      <c r="C5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9" s="5" t="s">
        <v>19</v>
      </c>
      <c r="G519" s="10" t="str">
        <f>IF(Table1[[#This Row],[OWASP 2017]]="NA","NA",_xlfn.XLOOKUP(Table1[[#This Row],[OWASP 2017]],OWASP2017_Table!$B$2:$B$11,OWASP2017_Table!$C$2:$C$11))</f>
        <v>Using Components with Known Vulnerabilities</v>
      </c>
    </row>
    <row r="520" spans="1:7" ht="18.75" thickBot="1">
      <c r="A520" s="8" t="s">
        <v>953</v>
      </c>
      <c r="B520" s="8" t="s">
        <v>847</v>
      </c>
      <c r="C5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0" s="5" t="s">
        <v>19</v>
      </c>
      <c r="G520" s="10" t="str">
        <f>IF(Table1[[#This Row],[OWASP 2017]]="NA","NA",_xlfn.XLOOKUP(Table1[[#This Row],[OWASP 2017]],OWASP2017_Table!$B$2:$B$11,OWASP2017_Table!$C$2:$C$11))</f>
        <v>Using Components with Known Vulnerabilities</v>
      </c>
    </row>
    <row r="521" spans="1:7" ht="18.75" thickBot="1">
      <c r="A521" s="8" t="s">
        <v>954</v>
      </c>
      <c r="B521" s="8" t="s">
        <v>847</v>
      </c>
      <c r="C5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1" s="5" t="s">
        <v>19</v>
      </c>
      <c r="G521" s="10" t="str">
        <f>IF(Table1[[#This Row],[OWASP 2017]]="NA","NA",_xlfn.XLOOKUP(Table1[[#This Row],[OWASP 2017]],OWASP2017_Table!$B$2:$B$11,OWASP2017_Table!$C$2:$C$11))</f>
        <v>Using Components with Known Vulnerabilities</v>
      </c>
    </row>
    <row r="522" spans="1:7" ht="18.75" thickBot="1">
      <c r="A522" s="8" t="s">
        <v>955</v>
      </c>
      <c r="B522" s="8" t="s">
        <v>847</v>
      </c>
      <c r="C5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2" s="5" t="s">
        <v>19</v>
      </c>
      <c r="G522" s="10" t="str">
        <f>IF(Table1[[#This Row],[OWASP 2017]]="NA","NA",_xlfn.XLOOKUP(Table1[[#This Row],[OWASP 2017]],OWASP2017_Table!$B$2:$B$11,OWASP2017_Table!$C$2:$C$11))</f>
        <v>Using Components with Known Vulnerabilities</v>
      </c>
    </row>
    <row r="523" spans="1:7" ht="18.75" thickBot="1">
      <c r="A523" s="8" t="s">
        <v>956</v>
      </c>
      <c r="B523" s="8" t="s">
        <v>847</v>
      </c>
      <c r="C5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3" s="5" t="s">
        <v>19</v>
      </c>
      <c r="G523" s="10" t="str">
        <f>IF(Table1[[#This Row],[OWASP 2017]]="NA","NA",_xlfn.XLOOKUP(Table1[[#This Row],[OWASP 2017]],OWASP2017_Table!$B$2:$B$11,OWASP2017_Table!$C$2:$C$11))</f>
        <v>Using Components with Known Vulnerabilities</v>
      </c>
    </row>
    <row r="524" spans="1:7" ht="18.75" thickBot="1">
      <c r="A524" s="8" t="s">
        <v>957</v>
      </c>
      <c r="B524" s="8" t="s">
        <v>847</v>
      </c>
      <c r="C5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4" s="5" t="s">
        <v>19</v>
      </c>
      <c r="G524" s="10" t="str">
        <f>IF(Table1[[#This Row],[OWASP 2017]]="NA","NA",_xlfn.XLOOKUP(Table1[[#This Row],[OWASP 2017]],OWASP2017_Table!$B$2:$B$11,OWASP2017_Table!$C$2:$C$11))</f>
        <v>Using Components with Known Vulnerabilities</v>
      </c>
    </row>
    <row r="525" spans="1:7" ht="18.75" thickBot="1">
      <c r="A525" s="8" t="s">
        <v>958</v>
      </c>
      <c r="B525" s="8" t="s">
        <v>847</v>
      </c>
      <c r="C5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5" s="5" t="s">
        <v>19</v>
      </c>
      <c r="G525" s="10" t="str">
        <f>IF(Table1[[#This Row],[OWASP 2017]]="NA","NA",_xlfn.XLOOKUP(Table1[[#This Row],[OWASP 2017]],OWASP2017_Table!$B$2:$B$11,OWASP2017_Table!$C$2:$C$11))</f>
        <v>Using Components with Known Vulnerabilities</v>
      </c>
    </row>
    <row r="526" spans="1:7" ht="18.75" thickBot="1">
      <c r="A526" s="8" t="s">
        <v>959</v>
      </c>
      <c r="B526" s="8" t="s">
        <v>847</v>
      </c>
      <c r="C5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6" s="5" t="s">
        <v>19</v>
      </c>
      <c r="G526" s="10" t="str">
        <f>IF(Table1[[#This Row],[OWASP 2017]]="NA","NA",_xlfn.XLOOKUP(Table1[[#This Row],[OWASP 2017]],OWASP2017_Table!$B$2:$B$11,OWASP2017_Table!$C$2:$C$11))</f>
        <v>Using Components with Known Vulnerabilities</v>
      </c>
    </row>
    <row r="527" spans="1:7" ht="18.75" thickBot="1">
      <c r="A527" s="8" t="s">
        <v>960</v>
      </c>
      <c r="B527" s="8" t="s">
        <v>961</v>
      </c>
      <c r="C5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5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7" s="5" t="s">
        <v>19</v>
      </c>
      <c r="G527" s="10" t="str">
        <f>IF(Table1[[#This Row],[OWASP 2017]]="NA","NA",_xlfn.XLOOKUP(Table1[[#This Row],[OWASP 2017]],OWASP2017_Table!$B$2:$B$11,OWASP2017_Table!$C$2:$C$11))</f>
        <v>Using Components with Known Vulnerabilities</v>
      </c>
    </row>
    <row r="528" spans="1:7" ht="18.75" thickBot="1">
      <c r="A528" s="8" t="s">
        <v>962</v>
      </c>
      <c r="B528" s="8" t="s">
        <v>961</v>
      </c>
      <c r="C5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5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8" s="5" t="s">
        <v>19</v>
      </c>
      <c r="G528" s="10" t="str">
        <f>IF(Table1[[#This Row],[OWASP 2017]]="NA","NA",_xlfn.XLOOKUP(Table1[[#This Row],[OWASP 2017]],OWASP2017_Table!$B$2:$B$11,OWASP2017_Table!$C$2:$C$11))</f>
        <v>Using Components with Known Vulnerabilities</v>
      </c>
    </row>
    <row r="529" spans="1:7" ht="18.75" thickBot="1">
      <c r="A529" s="8" t="s">
        <v>963</v>
      </c>
      <c r="B529" s="8" t="s">
        <v>847</v>
      </c>
      <c r="C5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9" s="5" t="s">
        <v>19</v>
      </c>
      <c r="G529" s="10" t="str">
        <f>IF(Table1[[#This Row],[OWASP 2017]]="NA","NA",_xlfn.XLOOKUP(Table1[[#This Row],[OWASP 2017]],OWASP2017_Table!$B$2:$B$11,OWASP2017_Table!$C$2:$C$11))</f>
        <v>Using Components with Known Vulnerabilities</v>
      </c>
    </row>
    <row r="530" spans="1:7" ht="18.75" thickBot="1">
      <c r="A530" s="8" t="s">
        <v>964</v>
      </c>
      <c r="B530" s="8" t="s">
        <v>847</v>
      </c>
      <c r="C5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0" s="5" t="s">
        <v>19</v>
      </c>
      <c r="G530" s="10" t="str">
        <f>IF(Table1[[#This Row],[OWASP 2017]]="NA","NA",_xlfn.XLOOKUP(Table1[[#This Row],[OWASP 2017]],OWASP2017_Table!$B$2:$B$11,OWASP2017_Table!$C$2:$C$11))</f>
        <v>Using Components with Known Vulnerabilities</v>
      </c>
    </row>
    <row r="531" spans="1:7" ht="18.75" thickBot="1">
      <c r="A531" s="8" t="s">
        <v>965</v>
      </c>
      <c r="B531" s="8" t="s">
        <v>847</v>
      </c>
      <c r="C5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1" s="5" t="s">
        <v>19</v>
      </c>
      <c r="G531" s="10" t="str">
        <f>IF(Table1[[#This Row],[OWASP 2017]]="NA","NA",_xlfn.XLOOKUP(Table1[[#This Row],[OWASP 2017]],OWASP2017_Table!$B$2:$B$11,OWASP2017_Table!$C$2:$C$11))</f>
        <v>Using Components with Known Vulnerabilities</v>
      </c>
    </row>
    <row r="532" spans="1:7" ht="18.75" thickBot="1">
      <c r="A532" s="8" t="s">
        <v>966</v>
      </c>
      <c r="B532" s="8" t="s">
        <v>847</v>
      </c>
      <c r="C5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2" s="5" t="s">
        <v>19</v>
      </c>
      <c r="G532" s="10" t="str">
        <f>IF(Table1[[#This Row],[OWASP 2017]]="NA","NA",_xlfn.XLOOKUP(Table1[[#This Row],[OWASP 2017]],OWASP2017_Table!$B$2:$B$11,OWASP2017_Table!$C$2:$C$11))</f>
        <v>Using Components with Known Vulnerabilities</v>
      </c>
    </row>
    <row r="533" spans="1:7" ht="18.75" thickBot="1">
      <c r="A533" s="8" t="s">
        <v>967</v>
      </c>
      <c r="B533" s="8" t="s">
        <v>847</v>
      </c>
      <c r="C5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3" s="5" t="s">
        <v>19</v>
      </c>
      <c r="G533" s="10" t="str">
        <f>IF(Table1[[#This Row],[OWASP 2017]]="NA","NA",_xlfn.XLOOKUP(Table1[[#This Row],[OWASP 2017]],OWASP2017_Table!$B$2:$B$11,OWASP2017_Table!$C$2:$C$11))</f>
        <v>Using Components with Known Vulnerabilities</v>
      </c>
    </row>
    <row r="534" spans="1:7" ht="18.75" thickBot="1">
      <c r="A534" s="8" t="s">
        <v>968</v>
      </c>
      <c r="B534" s="8" t="s">
        <v>847</v>
      </c>
      <c r="C5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4" s="5" t="s">
        <v>19</v>
      </c>
      <c r="G534" s="10" t="str">
        <f>IF(Table1[[#This Row],[OWASP 2017]]="NA","NA",_xlfn.XLOOKUP(Table1[[#This Row],[OWASP 2017]],OWASP2017_Table!$B$2:$B$11,OWASP2017_Table!$C$2:$C$11))</f>
        <v>Using Components with Known Vulnerabilities</v>
      </c>
    </row>
    <row r="535" spans="1:7" ht="18.75" thickBot="1">
      <c r="A535" s="8" t="s">
        <v>969</v>
      </c>
      <c r="B535" s="8" t="s">
        <v>847</v>
      </c>
      <c r="C5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5" s="5" t="s">
        <v>19</v>
      </c>
      <c r="G535" s="10" t="str">
        <f>IF(Table1[[#This Row],[OWASP 2017]]="NA","NA",_xlfn.XLOOKUP(Table1[[#This Row],[OWASP 2017]],OWASP2017_Table!$B$2:$B$11,OWASP2017_Table!$C$2:$C$11))</f>
        <v>Using Components with Known Vulnerabilities</v>
      </c>
    </row>
    <row r="536" spans="1:7" ht="18.75" thickBot="1">
      <c r="A536" s="8" t="s">
        <v>970</v>
      </c>
      <c r="B536" s="8" t="s">
        <v>847</v>
      </c>
      <c r="C5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6" s="5" t="s">
        <v>19</v>
      </c>
      <c r="G536" s="10" t="str">
        <f>IF(Table1[[#This Row],[OWASP 2017]]="NA","NA",_xlfn.XLOOKUP(Table1[[#This Row],[OWASP 2017]],OWASP2017_Table!$B$2:$B$11,OWASP2017_Table!$C$2:$C$11))</f>
        <v>Using Components with Known Vulnerabilities</v>
      </c>
    </row>
    <row r="537" spans="1:7" ht="18.75" thickBot="1">
      <c r="A537" s="8" t="s">
        <v>971</v>
      </c>
      <c r="B537" s="8" t="s">
        <v>847</v>
      </c>
      <c r="C5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7" s="5" t="s">
        <v>19</v>
      </c>
      <c r="G537" s="10" t="str">
        <f>IF(Table1[[#This Row],[OWASP 2017]]="NA","NA",_xlfn.XLOOKUP(Table1[[#This Row],[OWASP 2017]],OWASP2017_Table!$B$2:$B$11,OWASP2017_Table!$C$2:$C$11))</f>
        <v>Using Components with Known Vulnerabilities</v>
      </c>
    </row>
    <row r="538" spans="1:7" ht="18.75" thickBot="1">
      <c r="A538" s="8" t="s">
        <v>972</v>
      </c>
      <c r="B538" s="8" t="s">
        <v>847</v>
      </c>
      <c r="C5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8" s="5" t="s">
        <v>19</v>
      </c>
      <c r="G538" s="10" t="str">
        <f>IF(Table1[[#This Row],[OWASP 2017]]="NA","NA",_xlfn.XLOOKUP(Table1[[#This Row],[OWASP 2017]],OWASP2017_Table!$B$2:$B$11,OWASP2017_Table!$C$2:$C$11))</f>
        <v>Using Components with Known Vulnerabilities</v>
      </c>
    </row>
    <row r="539" spans="1:7" ht="18.75" thickBot="1">
      <c r="A539" s="8" t="s">
        <v>973</v>
      </c>
      <c r="B539" s="8" t="s">
        <v>847</v>
      </c>
      <c r="C5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9" s="5" t="s">
        <v>19</v>
      </c>
      <c r="G539" s="10" t="str">
        <f>IF(Table1[[#This Row],[OWASP 2017]]="NA","NA",_xlfn.XLOOKUP(Table1[[#This Row],[OWASP 2017]],OWASP2017_Table!$B$2:$B$11,OWASP2017_Table!$C$2:$C$11))</f>
        <v>Using Components with Known Vulnerabilities</v>
      </c>
    </row>
    <row r="540" spans="1:7" ht="18.75" thickBot="1">
      <c r="A540" s="8" t="s">
        <v>974</v>
      </c>
      <c r="B540" s="8" t="s">
        <v>867</v>
      </c>
      <c r="C5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0" s="5" t="s">
        <v>19</v>
      </c>
      <c r="G540" s="10" t="str">
        <f>IF(Table1[[#This Row],[OWASP 2017]]="NA","NA",_xlfn.XLOOKUP(Table1[[#This Row],[OWASP 2017]],OWASP2017_Table!$B$2:$B$11,OWASP2017_Table!$C$2:$C$11))</f>
        <v>Using Components with Known Vulnerabilities</v>
      </c>
    </row>
    <row r="541" spans="1:7" ht="18.75" thickBot="1">
      <c r="A541" s="8" t="s">
        <v>975</v>
      </c>
      <c r="B541" s="8" t="s">
        <v>847</v>
      </c>
      <c r="C5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1" s="5" t="s">
        <v>19</v>
      </c>
      <c r="G541" s="10" t="str">
        <f>IF(Table1[[#This Row],[OWASP 2017]]="NA","NA",_xlfn.XLOOKUP(Table1[[#This Row],[OWASP 2017]],OWASP2017_Table!$B$2:$B$11,OWASP2017_Table!$C$2:$C$11))</f>
        <v>Using Components with Known Vulnerabilities</v>
      </c>
    </row>
    <row r="542" spans="1:7" ht="18.75" thickBot="1">
      <c r="A542" s="8" t="s">
        <v>976</v>
      </c>
      <c r="B542" s="8" t="s">
        <v>847</v>
      </c>
      <c r="C5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2" s="5" t="s">
        <v>19</v>
      </c>
      <c r="G542" s="10" t="str">
        <f>IF(Table1[[#This Row],[OWASP 2017]]="NA","NA",_xlfn.XLOOKUP(Table1[[#This Row],[OWASP 2017]],OWASP2017_Table!$B$2:$B$11,OWASP2017_Table!$C$2:$C$11))</f>
        <v>Using Components with Known Vulnerabilities</v>
      </c>
    </row>
    <row r="543" spans="1:7" ht="18.75" thickBot="1">
      <c r="A543" s="8" t="s">
        <v>977</v>
      </c>
      <c r="B543" s="8" t="s">
        <v>847</v>
      </c>
      <c r="C5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3" s="5" t="s">
        <v>19</v>
      </c>
      <c r="G543" s="10" t="str">
        <f>IF(Table1[[#This Row],[OWASP 2017]]="NA","NA",_xlfn.XLOOKUP(Table1[[#This Row],[OWASP 2017]],OWASP2017_Table!$B$2:$B$11,OWASP2017_Table!$C$2:$C$11))</f>
        <v>Using Components with Known Vulnerabilities</v>
      </c>
    </row>
    <row r="544" spans="1:7" ht="18.75" thickBot="1">
      <c r="A544" s="8" t="s">
        <v>978</v>
      </c>
      <c r="B544" s="8" t="s">
        <v>847</v>
      </c>
      <c r="C5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4" s="5" t="s">
        <v>19</v>
      </c>
      <c r="G544" s="10" t="str">
        <f>IF(Table1[[#This Row],[OWASP 2017]]="NA","NA",_xlfn.XLOOKUP(Table1[[#This Row],[OWASP 2017]],OWASP2017_Table!$B$2:$B$11,OWASP2017_Table!$C$2:$C$11))</f>
        <v>Using Components with Known Vulnerabilities</v>
      </c>
    </row>
    <row r="545" spans="1:7" ht="18.75" thickBot="1">
      <c r="A545" s="8" t="s">
        <v>979</v>
      </c>
      <c r="B545" s="8" t="s">
        <v>847</v>
      </c>
      <c r="C5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5" s="5" t="s">
        <v>19</v>
      </c>
      <c r="G545" s="10" t="str">
        <f>IF(Table1[[#This Row],[OWASP 2017]]="NA","NA",_xlfn.XLOOKUP(Table1[[#This Row],[OWASP 2017]],OWASP2017_Table!$B$2:$B$11,OWASP2017_Table!$C$2:$C$11))</f>
        <v>Using Components with Known Vulnerabilities</v>
      </c>
    </row>
    <row r="546" spans="1:7" ht="18.75" thickBot="1">
      <c r="A546" s="8" t="s">
        <v>980</v>
      </c>
      <c r="B546" s="8" t="s">
        <v>847</v>
      </c>
      <c r="C5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6" s="5" t="s">
        <v>19</v>
      </c>
      <c r="G546" s="10" t="str">
        <f>IF(Table1[[#This Row],[OWASP 2017]]="NA","NA",_xlfn.XLOOKUP(Table1[[#This Row],[OWASP 2017]],OWASP2017_Table!$B$2:$B$11,OWASP2017_Table!$C$2:$C$11))</f>
        <v>Using Components with Known Vulnerabilities</v>
      </c>
    </row>
    <row r="547" spans="1:7" ht="18.75" thickBot="1">
      <c r="A547" s="8" t="s">
        <v>981</v>
      </c>
      <c r="B547" s="8" t="s">
        <v>847</v>
      </c>
      <c r="C5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7" s="5" t="s">
        <v>19</v>
      </c>
      <c r="G547" s="10" t="str">
        <f>IF(Table1[[#This Row],[OWASP 2017]]="NA","NA",_xlfn.XLOOKUP(Table1[[#This Row],[OWASP 2017]],OWASP2017_Table!$B$2:$B$11,OWASP2017_Table!$C$2:$C$11))</f>
        <v>Using Components with Known Vulnerabilities</v>
      </c>
    </row>
    <row r="548" spans="1:7" ht="18.75" thickBot="1">
      <c r="A548" s="8" t="s">
        <v>982</v>
      </c>
      <c r="B548" s="8" t="s">
        <v>847</v>
      </c>
      <c r="C5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8" s="5" t="s">
        <v>19</v>
      </c>
      <c r="G548" s="10" t="str">
        <f>IF(Table1[[#This Row],[OWASP 2017]]="NA","NA",_xlfn.XLOOKUP(Table1[[#This Row],[OWASP 2017]],OWASP2017_Table!$B$2:$B$11,OWASP2017_Table!$C$2:$C$11))</f>
        <v>Using Components with Known Vulnerabilities</v>
      </c>
    </row>
    <row r="549" spans="1:7" ht="18.75" thickBot="1">
      <c r="A549" s="8" t="s">
        <v>983</v>
      </c>
      <c r="B549" s="8" t="s">
        <v>847</v>
      </c>
      <c r="C5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9" s="5" t="s">
        <v>19</v>
      </c>
      <c r="G549" s="10" t="str">
        <f>IF(Table1[[#This Row],[OWASP 2017]]="NA","NA",_xlfn.XLOOKUP(Table1[[#This Row],[OWASP 2017]],OWASP2017_Table!$B$2:$B$11,OWASP2017_Table!$C$2:$C$11))</f>
        <v>Using Components with Known Vulnerabilities</v>
      </c>
    </row>
    <row r="550" spans="1:7" ht="18.75" thickBot="1">
      <c r="A550" s="8" t="s">
        <v>984</v>
      </c>
      <c r="B550" s="8" t="s">
        <v>847</v>
      </c>
      <c r="C5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0" s="5" t="s">
        <v>19</v>
      </c>
      <c r="G550" s="10" t="str">
        <f>IF(Table1[[#This Row],[OWASP 2017]]="NA","NA",_xlfn.XLOOKUP(Table1[[#This Row],[OWASP 2017]],OWASP2017_Table!$B$2:$B$11,OWASP2017_Table!$C$2:$C$11))</f>
        <v>Using Components with Known Vulnerabilities</v>
      </c>
    </row>
    <row r="551" spans="1:7" ht="18.75" thickBot="1">
      <c r="A551" s="8" t="s">
        <v>985</v>
      </c>
      <c r="B551" s="8" t="s">
        <v>847</v>
      </c>
      <c r="C5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1" s="5" t="s">
        <v>19</v>
      </c>
      <c r="G551" s="10" t="str">
        <f>IF(Table1[[#This Row],[OWASP 2017]]="NA","NA",_xlfn.XLOOKUP(Table1[[#This Row],[OWASP 2017]],OWASP2017_Table!$B$2:$B$11,OWASP2017_Table!$C$2:$C$11))</f>
        <v>Using Components with Known Vulnerabilities</v>
      </c>
    </row>
    <row r="552" spans="1:7" ht="18.75" thickBot="1">
      <c r="A552" s="8" t="s">
        <v>986</v>
      </c>
      <c r="B552" s="8" t="s">
        <v>847</v>
      </c>
      <c r="C5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2" s="5" t="s">
        <v>19</v>
      </c>
      <c r="G552" s="10" t="str">
        <f>IF(Table1[[#This Row],[OWASP 2017]]="NA","NA",_xlfn.XLOOKUP(Table1[[#This Row],[OWASP 2017]],OWASP2017_Table!$B$2:$B$11,OWASP2017_Table!$C$2:$C$11))</f>
        <v>Using Components with Known Vulnerabilities</v>
      </c>
    </row>
    <row r="553" spans="1:7" ht="18.75" thickBot="1">
      <c r="A553" s="8" t="s">
        <v>987</v>
      </c>
      <c r="B553" s="8" t="s">
        <v>847</v>
      </c>
      <c r="C5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3" s="5" t="s">
        <v>19</v>
      </c>
      <c r="G553" s="10" t="str">
        <f>IF(Table1[[#This Row],[OWASP 2017]]="NA","NA",_xlfn.XLOOKUP(Table1[[#This Row],[OWASP 2017]],OWASP2017_Table!$B$2:$B$11,OWASP2017_Table!$C$2:$C$11))</f>
        <v>Using Components with Known Vulnerabilities</v>
      </c>
    </row>
    <row r="554" spans="1:7" ht="18.75" thickBot="1">
      <c r="A554" s="8" t="s">
        <v>988</v>
      </c>
      <c r="B554" s="8" t="s">
        <v>847</v>
      </c>
      <c r="C5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4" s="5" t="s">
        <v>19</v>
      </c>
      <c r="G554" s="10" t="str">
        <f>IF(Table1[[#This Row],[OWASP 2017]]="NA","NA",_xlfn.XLOOKUP(Table1[[#This Row],[OWASP 2017]],OWASP2017_Table!$B$2:$B$11,OWASP2017_Table!$C$2:$C$11))</f>
        <v>Using Components with Known Vulnerabilities</v>
      </c>
    </row>
    <row r="555" spans="1:7" ht="18.75" thickBot="1">
      <c r="A555" s="8" t="s">
        <v>989</v>
      </c>
      <c r="B555" s="8" t="s">
        <v>847</v>
      </c>
      <c r="C5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5" s="5" t="s">
        <v>19</v>
      </c>
      <c r="G555" s="10" t="str">
        <f>IF(Table1[[#This Row],[OWASP 2017]]="NA","NA",_xlfn.XLOOKUP(Table1[[#This Row],[OWASP 2017]],OWASP2017_Table!$B$2:$B$11,OWASP2017_Table!$C$2:$C$11))</f>
        <v>Using Components with Known Vulnerabilities</v>
      </c>
    </row>
    <row r="556" spans="1:7" ht="18.75" thickBot="1">
      <c r="A556" s="8" t="s">
        <v>990</v>
      </c>
      <c r="B556" s="8" t="s">
        <v>847</v>
      </c>
      <c r="C5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6" s="5" t="s">
        <v>19</v>
      </c>
      <c r="G556" s="10" t="str">
        <f>IF(Table1[[#This Row],[OWASP 2017]]="NA","NA",_xlfn.XLOOKUP(Table1[[#This Row],[OWASP 2017]],OWASP2017_Table!$B$2:$B$11,OWASP2017_Table!$C$2:$C$11))</f>
        <v>Using Components with Known Vulnerabilities</v>
      </c>
    </row>
    <row r="557" spans="1:7" ht="18.75" thickBot="1">
      <c r="A557" s="8" t="s">
        <v>991</v>
      </c>
      <c r="B557" s="8" t="s">
        <v>847</v>
      </c>
      <c r="C5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7" s="5" t="s">
        <v>19</v>
      </c>
      <c r="G557" s="10" t="str">
        <f>IF(Table1[[#This Row],[OWASP 2017]]="NA","NA",_xlfn.XLOOKUP(Table1[[#This Row],[OWASP 2017]],OWASP2017_Table!$B$2:$B$11,OWASP2017_Table!$C$2:$C$11))</f>
        <v>Using Components with Known Vulnerabilities</v>
      </c>
    </row>
    <row r="558" spans="1:7" ht="18.75" thickBot="1">
      <c r="A558" s="8" t="s">
        <v>992</v>
      </c>
      <c r="B558" s="8" t="s">
        <v>847</v>
      </c>
      <c r="C5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8" s="5" t="s">
        <v>19</v>
      </c>
      <c r="G558" s="10" t="str">
        <f>IF(Table1[[#This Row],[OWASP 2017]]="NA","NA",_xlfn.XLOOKUP(Table1[[#This Row],[OWASP 2017]],OWASP2017_Table!$B$2:$B$11,OWASP2017_Table!$C$2:$C$11))</f>
        <v>Using Components with Known Vulnerabilities</v>
      </c>
    </row>
    <row r="559" spans="1:7" ht="18.75" thickBot="1">
      <c r="A559" s="8" t="s">
        <v>993</v>
      </c>
      <c r="B559" s="8" t="s">
        <v>847</v>
      </c>
      <c r="C5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9" s="5" t="s">
        <v>19</v>
      </c>
      <c r="G559" s="10" t="str">
        <f>IF(Table1[[#This Row],[OWASP 2017]]="NA","NA",_xlfn.XLOOKUP(Table1[[#This Row],[OWASP 2017]],OWASP2017_Table!$B$2:$B$11,OWASP2017_Table!$C$2:$C$11))</f>
        <v>Using Components with Known Vulnerabilities</v>
      </c>
    </row>
    <row r="560" spans="1:7" ht="18.75" thickBot="1">
      <c r="A560" s="8" t="s">
        <v>994</v>
      </c>
      <c r="B560" s="8" t="s">
        <v>847</v>
      </c>
      <c r="C5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0" s="5" t="s">
        <v>19</v>
      </c>
      <c r="G560" s="10" t="str">
        <f>IF(Table1[[#This Row],[OWASP 2017]]="NA","NA",_xlfn.XLOOKUP(Table1[[#This Row],[OWASP 2017]],OWASP2017_Table!$B$2:$B$11,OWASP2017_Table!$C$2:$C$11))</f>
        <v>Using Components with Known Vulnerabilities</v>
      </c>
    </row>
    <row r="561" spans="1:7" ht="18.75" thickBot="1">
      <c r="A561" s="8" t="s">
        <v>995</v>
      </c>
      <c r="B561" s="8" t="s">
        <v>847</v>
      </c>
      <c r="C5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1" s="5" t="s">
        <v>19</v>
      </c>
      <c r="G561" s="10" t="str">
        <f>IF(Table1[[#This Row],[OWASP 2017]]="NA","NA",_xlfn.XLOOKUP(Table1[[#This Row],[OWASP 2017]],OWASP2017_Table!$B$2:$B$11,OWASP2017_Table!$C$2:$C$11))</f>
        <v>Using Components with Known Vulnerabilities</v>
      </c>
    </row>
    <row r="562" spans="1:7" ht="18.75" thickBot="1">
      <c r="A562" s="8" t="s">
        <v>996</v>
      </c>
      <c r="B562" s="8" t="s">
        <v>847</v>
      </c>
      <c r="C5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2" s="5" t="s">
        <v>19</v>
      </c>
      <c r="G562" s="10" t="str">
        <f>IF(Table1[[#This Row],[OWASP 2017]]="NA","NA",_xlfn.XLOOKUP(Table1[[#This Row],[OWASP 2017]],OWASP2017_Table!$B$2:$B$11,OWASP2017_Table!$C$2:$C$11))</f>
        <v>Using Components with Known Vulnerabilities</v>
      </c>
    </row>
    <row r="563" spans="1:7" ht="18.75" thickBot="1">
      <c r="A563" s="8" t="s">
        <v>997</v>
      </c>
      <c r="B563" s="8" t="s">
        <v>847</v>
      </c>
      <c r="C5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3" s="5" t="s">
        <v>19</v>
      </c>
      <c r="G563" s="10" t="str">
        <f>IF(Table1[[#This Row],[OWASP 2017]]="NA","NA",_xlfn.XLOOKUP(Table1[[#This Row],[OWASP 2017]],OWASP2017_Table!$B$2:$B$11,OWASP2017_Table!$C$2:$C$11))</f>
        <v>Using Components with Known Vulnerabilities</v>
      </c>
    </row>
    <row r="564" spans="1:7" ht="18.75" thickBot="1">
      <c r="A564" s="8" t="s">
        <v>998</v>
      </c>
      <c r="B564" s="8" t="s">
        <v>847</v>
      </c>
      <c r="C5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4" s="5" t="s">
        <v>19</v>
      </c>
      <c r="G564" s="10" t="str">
        <f>IF(Table1[[#This Row],[OWASP 2017]]="NA","NA",_xlfn.XLOOKUP(Table1[[#This Row],[OWASP 2017]],OWASP2017_Table!$B$2:$B$11,OWASP2017_Table!$C$2:$C$11))</f>
        <v>Using Components with Known Vulnerabilities</v>
      </c>
    </row>
    <row r="565" spans="1:7" ht="18.75" thickBot="1">
      <c r="A565" s="8" t="s">
        <v>999</v>
      </c>
      <c r="B565" s="8" t="s">
        <v>847</v>
      </c>
      <c r="C5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5" s="5" t="s">
        <v>19</v>
      </c>
      <c r="G565" s="10" t="str">
        <f>IF(Table1[[#This Row],[OWASP 2017]]="NA","NA",_xlfn.XLOOKUP(Table1[[#This Row],[OWASP 2017]],OWASP2017_Table!$B$2:$B$11,OWASP2017_Table!$C$2:$C$11))</f>
        <v>Using Components with Known Vulnerabilities</v>
      </c>
    </row>
    <row r="566" spans="1:7" ht="18.75" thickBot="1">
      <c r="A566" s="8" t="s">
        <v>1000</v>
      </c>
      <c r="B566" s="8" t="s">
        <v>867</v>
      </c>
      <c r="C5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6" s="5" t="s">
        <v>19</v>
      </c>
      <c r="G566" s="10" t="str">
        <f>IF(Table1[[#This Row],[OWASP 2017]]="NA","NA",_xlfn.XLOOKUP(Table1[[#This Row],[OWASP 2017]],OWASP2017_Table!$B$2:$B$11,OWASP2017_Table!$C$2:$C$11))</f>
        <v>Using Components with Known Vulnerabilities</v>
      </c>
    </row>
    <row r="567" spans="1:7" ht="18.75" thickBot="1">
      <c r="A567" s="8" t="s">
        <v>1001</v>
      </c>
      <c r="B567" s="8" t="s">
        <v>847</v>
      </c>
      <c r="C5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7" s="5" t="s">
        <v>19</v>
      </c>
      <c r="G567" s="10" t="str">
        <f>IF(Table1[[#This Row],[OWASP 2017]]="NA","NA",_xlfn.XLOOKUP(Table1[[#This Row],[OWASP 2017]],OWASP2017_Table!$B$2:$B$11,OWASP2017_Table!$C$2:$C$11))</f>
        <v>Using Components with Known Vulnerabilities</v>
      </c>
    </row>
    <row r="568" spans="1:7" ht="18.75" thickBot="1">
      <c r="A568" s="8" t="s">
        <v>1002</v>
      </c>
      <c r="B568" s="8" t="s">
        <v>847</v>
      </c>
      <c r="C5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8" s="5" t="s">
        <v>19</v>
      </c>
      <c r="G568" s="10" t="str">
        <f>IF(Table1[[#This Row],[OWASP 2017]]="NA","NA",_xlfn.XLOOKUP(Table1[[#This Row],[OWASP 2017]],OWASP2017_Table!$B$2:$B$11,OWASP2017_Table!$C$2:$C$11))</f>
        <v>Using Components with Known Vulnerabilities</v>
      </c>
    </row>
    <row r="569" spans="1:7" ht="18.75" thickBot="1">
      <c r="A569" s="8" t="s">
        <v>1003</v>
      </c>
      <c r="B569" s="8" t="s">
        <v>847</v>
      </c>
      <c r="C5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9" s="5" t="s">
        <v>19</v>
      </c>
      <c r="G569" s="10" t="str">
        <f>IF(Table1[[#This Row],[OWASP 2017]]="NA","NA",_xlfn.XLOOKUP(Table1[[#This Row],[OWASP 2017]],OWASP2017_Table!$B$2:$B$11,OWASP2017_Table!$C$2:$C$11))</f>
        <v>Using Components with Known Vulnerabilities</v>
      </c>
    </row>
    <row r="570" spans="1:7" ht="18.75" thickBot="1">
      <c r="A570" s="8" t="s">
        <v>1004</v>
      </c>
      <c r="B570" s="8" t="s">
        <v>847</v>
      </c>
      <c r="C5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0" s="5" t="s">
        <v>19</v>
      </c>
      <c r="G570" s="10" t="str">
        <f>IF(Table1[[#This Row],[OWASP 2017]]="NA","NA",_xlfn.XLOOKUP(Table1[[#This Row],[OWASP 2017]],OWASP2017_Table!$B$2:$B$11,OWASP2017_Table!$C$2:$C$11))</f>
        <v>Using Components with Known Vulnerabilities</v>
      </c>
    </row>
    <row r="571" spans="1:7" ht="18.75" thickBot="1">
      <c r="A571" s="8" t="s">
        <v>1005</v>
      </c>
      <c r="B571" s="8" t="s">
        <v>847</v>
      </c>
      <c r="C5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1" s="5" t="s">
        <v>19</v>
      </c>
      <c r="G571" s="10" t="str">
        <f>IF(Table1[[#This Row],[OWASP 2017]]="NA","NA",_xlfn.XLOOKUP(Table1[[#This Row],[OWASP 2017]],OWASP2017_Table!$B$2:$B$11,OWASP2017_Table!$C$2:$C$11))</f>
        <v>Using Components with Known Vulnerabilities</v>
      </c>
    </row>
    <row r="572" spans="1:7" ht="18.75" thickBot="1">
      <c r="A572" s="8" t="s">
        <v>1006</v>
      </c>
      <c r="B572" s="8" t="s">
        <v>847</v>
      </c>
      <c r="C5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2" s="5" t="s">
        <v>19</v>
      </c>
      <c r="G572" s="10" t="str">
        <f>IF(Table1[[#This Row],[OWASP 2017]]="NA","NA",_xlfn.XLOOKUP(Table1[[#This Row],[OWASP 2017]],OWASP2017_Table!$B$2:$B$11,OWASP2017_Table!$C$2:$C$11))</f>
        <v>Using Components with Known Vulnerabilities</v>
      </c>
    </row>
    <row r="573" spans="1:7" ht="18.75" thickBot="1">
      <c r="A573" s="8" t="s">
        <v>1007</v>
      </c>
      <c r="B573" s="8" t="s">
        <v>867</v>
      </c>
      <c r="C5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3" s="5" t="s">
        <v>19</v>
      </c>
      <c r="G573" s="10" t="str">
        <f>IF(Table1[[#This Row],[OWASP 2017]]="NA","NA",_xlfn.XLOOKUP(Table1[[#This Row],[OWASP 2017]],OWASP2017_Table!$B$2:$B$11,OWASP2017_Table!$C$2:$C$11))</f>
        <v>Using Components with Known Vulnerabilities</v>
      </c>
    </row>
    <row r="574" spans="1:7" ht="18.75" thickBot="1">
      <c r="A574" s="8" t="s">
        <v>1008</v>
      </c>
      <c r="B574" s="8" t="s">
        <v>847</v>
      </c>
      <c r="C5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4" s="5" t="s">
        <v>19</v>
      </c>
      <c r="G574" s="10" t="str">
        <f>IF(Table1[[#This Row],[OWASP 2017]]="NA","NA",_xlfn.XLOOKUP(Table1[[#This Row],[OWASP 2017]],OWASP2017_Table!$B$2:$B$11,OWASP2017_Table!$C$2:$C$11))</f>
        <v>Using Components with Known Vulnerabilities</v>
      </c>
    </row>
    <row r="575" spans="1:7" ht="18.75" thickBot="1">
      <c r="A575" s="8" t="s">
        <v>1009</v>
      </c>
      <c r="B575" s="8" t="s">
        <v>847</v>
      </c>
      <c r="C5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5" s="5" t="s">
        <v>19</v>
      </c>
      <c r="G575" s="10" t="str">
        <f>IF(Table1[[#This Row],[OWASP 2017]]="NA","NA",_xlfn.XLOOKUP(Table1[[#This Row],[OWASP 2017]],OWASP2017_Table!$B$2:$B$11,OWASP2017_Table!$C$2:$C$11))</f>
        <v>Using Components with Known Vulnerabilities</v>
      </c>
    </row>
    <row r="576" spans="1:7" ht="18.75" thickBot="1">
      <c r="A576" s="8" t="s">
        <v>1010</v>
      </c>
      <c r="B576" s="8" t="s">
        <v>847</v>
      </c>
      <c r="C5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6" s="5" t="s">
        <v>19</v>
      </c>
      <c r="G576" s="10" t="str">
        <f>IF(Table1[[#This Row],[OWASP 2017]]="NA","NA",_xlfn.XLOOKUP(Table1[[#This Row],[OWASP 2017]],OWASP2017_Table!$B$2:$B$11,OWASP2017_Table!$C$2:$C$11))</f>
        <v>Using Components with Known Vulnerabilities</v>
      </c>
    </row>
    <row r="577" spans="1:7" ht="18.75" thickBot="1">
      <c r="A577" s="8" t="s">
        <v>1011</v>
      </c>
      <c r="B577" s="8" t="s">
        <v>847</v>
      </c>
      <c r="C5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7" s="5" t="s">
        <v>19</v>
      </c>
      <c r="G577" s="10" t="str">
        <f>IF(Table1[[#This Row],[OWASP 2017]]="NA","NA",_xlfn.XLOOKUP(Table1[[#This Row],[OWASP 2017]],OWASP2017_Table!$B$2:$B$11,OWASP2017_Table!$C$2:$C$11))</f>
        <v>Using Components with Known Vulnerabilities</v>
      </c>
    </row>
    <row r="578" spans="1:7" ht="18.75" thickBot="1">
      <c r="A578" s="8" t="s">
        <v>1012</v>
      </c>
      <c r="B578" s="8" t="s">
        <v>867</v>
      </c>
      <c r="C5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8" s="5" t="s">
        <v>19</v>
      </c>
      <c r="G578" s="10" t="str">
        <f>IF(Table1[[#This Row],[OWASP 2017]]="NA","NA",_xlfn.XLOOKUP(Table1[[#This Row],[OWASP 2017]],OWASP2017_Table!$B$2:$B$11,OWASP2017_Table!$C$2:$C$11))</f>
        <v>Using Components with Known Vulnerabilities</v>
      </c>
    </row>
    <row r="579" spans="1:7" ht="18.75" thickBot="1">
      <c r="A579" s="8" t="s">
        <v>1013</v>
      </c>
      <c r="B579" s="8" t="s">
        <v>867</v>
      </c>
      <c r="C5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9" s="5" t="s">
        <v>19</v>
      </c>
      <c r="G579" s="10" t="str">
        <f>IF(Table1[[#This Row],[OWASP 2017]]="NA","NA",_xlfn.XLOOKUP(Table1[[#This Row],[OWASP 2017]],OWASP2017_Table!$B$2:$B$11,OWASP2017_Table!$C$2:$C$11))</f>
        <v>Using Components with Known Vulnerabilities</v>
      </c>
    </row>
    <row r="580" spans="1:7" ht="18.75" thickBot="1">
      <c r="A580" s="8" t="s">
        <v>1014</v>
      </c>
      <c r="B580" s="8" t="s">
        <v>847</v>
      </c>
      <c r="C5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0" s="5" t="s">
        <v>19</v>
      </c>
      <c r="G580" s="10" t="str">
        <f>IF(Table1[[#This Row],[OWASP 2017]]="NA","NA",_xlfn.XLOOKUP(Table1[[#This Row],[OWASP 2017]],OWASP2017_Table!$B$2:$B$11,OWASP2017_Table!$C$2:$C$11))</f>
        <v>Using Components with Known Vulnerabilities</v>
      </c>
    </row>
    <row r="581" spans="1:7" ht="18.75" thickBot="1">
      <c r="A581" s="8" t="s">
        <v>1015</v>
      </c>
      <c r="B581" s="8" t="s">
        <v>847</v>
      </c>
      <c r="C5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1" s="5" t="s">
        <v>19</v>
      </c>
      <c r="G581" s="10" t="str">
        <f>IF(Table1[[#This Row],[OWASP 2017]]="NA","NA",_xlfn.XLOOKUP(Table1[[#This Row],[OWASP 2017]],OWASP2017_Table!$B$2:$B$11,OWASP2017_Table!$C$2:$C$11))</f>
        <v>Using Components with Known Vulnerabilities</v>
      </c>
    </row>
    <row r="582" spans="1:7" ht="18.75" thickBot="1">
      <c r="A582" s="8" t="s">
        <v>1016</v>
      </c>
      <c r="B582" s="8" t="s">
        <v>847</v>
      </c>
      <c r="C5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2" s="5" t="s">
        <v>19</v>
      </c>
      <c r="G582" s="10" t="str">
        <f>IF(Table1[[#This Row],[OWASP 2017]]="NA","NA",_xlfn.XLOOKUP(Table1[[#This Row],[OWASP 2017]],OWASP2017_Table!$B$2:$B$11,OWASP2017_Table!$C$2:$C$11))</f>
        <v>Using Components with Known Vulnerabilities</v>
      </c>
    </row>
    <row r="583" spans="1:7" ht="18.75" thickBot="1">
      <c r="A583" s="8" t="s">
        <v>1017</v>
      </c>
      <c r="B583" s="8" t="s">
        <v>867</v>
      </c>
      <c r="C5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3" s="5" t="s">
        <v>19</v>
      </c>
      <c r="G583" s="10" t="str">
        <f>IF(Table1[[#This Row],[OWASP 2017]]="NA","NA",_xlfn.XLOOKUP(Table1[[#This Row],[OWASP 2017]],OWASP2017_Table!$B$2:$B$11,OWASP2017_Table!$C$2:$C$11))</f>
        <v>Using Components with Known Vulnerabilities</v>
      </c>
    </row>
    <row r="584" spans="1:7" ht="18.75" thickBot="1">
      <c r="A584" s="8" t="s">
        <v>1018</v>
      </c>
      <c r="B584" s="8" t="s">
        <v>847</v>
      </c>
      <c r="C5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4" s="5" t="s">
        <v>19</v>
      </c>
      <c r="G584" s="10" t="str">
        <f>IF(Table1[[#This Row],[OWASP 2017]]="NA","NA",_xlfn.XLOOKUP(Table1[[#This Row],[OWASP 2017]],OWASP2017_Table!$B$2:$B$11,OWASP2017_Table!$C$2:$C$11))</f>
        <v>Using Components with Known Vulnerabilities</v>
      </c>
    </row>
    <row r="585" spans="1:7" ht="18.75" thickBot="1">
      <c r="A585" s="8" t="s">
        <v>1019</v>
      </c>
      <c r="B585" s="8" t="s">
        <v>847</v>
      </c>
      <c r="C5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5" s="5" t="s">
        <v>19</v>
      </c>
      <c r="G585" s="10" t="str">
        <f>IF(Table1[[#This Row],[OWASP 2017]]="NA","NA",_xlfn.XLOOKUP(Table1[[#This Row],[OWASP 2017]],OWASP2017_Table!$B$2:$B$11,OWASP2017_Table!$C$2:$C$11))</f>
        <v>Using Components with Known Vulnerabilities</v>
      </c>
    </row>
    <row r="586" spans="1:7" ht="18.75" thickBot="1">
      <c r="A586" s="8" t="s">
        <v>1020</v>
      </c>
      <c r="B586" s="8" t="s">
        <v>847</v>
      </c>
      <c r="C5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6" s="5" t="s">
        <v>19</v>
      </c>
      <c r="G586" s="10" t="str">
        <f>IF(Table1[[#This Row],[OWASP 2017]]="NA","NA",_xlfn.XLOOKUP(Table1[[#This Row],[OWASP 2017]],OWASP2017_Table!$B$2:$B$11,OWASP2017_Table!$C$2:$C$11))</f>
        <v>Using Components with Known Vulnerabilities</v>
      </c>
    </row>
    <row r="587" spans="1:7" ht="18.75" thickBot="1">
      <c r="A587" s="8" t="s">
        <v>1021</v>
      </c>
      <c r="B587" s="8" t="s">
        <v>847</v>
      </c>
      <c r="C5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7" s="5" t="s">
        <v>19</v>
      </c>
      <c r="G587" s="10" t="str">
        <f>IF(Table1[[#This Row],[OWASP 2017]]="NA","NA",_xlfn.XLOOKUP(Table1[[#This Row],[OWASP 2017]],OWASP2017_Table!$B$2:$B$11,OWASP2017_Table!$C$2:$C$11))</f>
        <v>Using Components with Known Vulnerabilities</v>
      </c>
    </row>
    <row r="588" spans="1:7" ht="18.75" thickBot="1">
      <c r="A588" s="8" t="s">
        <v>1022</v>
      </c>
      <c r="B588" s="8" t="s">
        <v>847</v>
      </c>
      <c r="C5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8" s="5" t="s">
        <v>19</v>
      </c>
      <c r="G588" s="10" t="str">
        <f>IF(Table1[[#This Row],[OWASP 2017]]="NA","NA",_xlfn.XLOOKUP(Table1[[#This Row],[OWASP 2017]],OWASP2017_Table!$B$2:$B$11,OWASP2017_Table!$C$2:$C$11))</f>
        <v>Using Components with Known Vulnerabilities</v>
      </c>
    </row>
    <row r="589" spans="1:7" ht="18.75" thickBot="1">
      <c r="A589" s="8" t="s">
        <v>1023</v>
      </c>
      <c r="B589" s="8" t="s">
        <v>847</v>
      </c>
      <c r="C5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9" s="5" t="s">
        <v>19</v>
      </c>
      <c r="G589" s="10" t="str">
        <f>IF(Table1[[#This Row],[OWASP 2017]]="NA","NA",_xlfn.XLOOKUP(Table1[[#This Row],[OWASP 2017]],OWASP2017_Table!$B$2:$B$11,OWASP2017_Table!$C$2:$C$11))</f>
        <v>Using Components with Known Vulnerabilities</v>
      </c>
    </row>
    <row r="590" spans="1:7" ht="18.75" thickBot="1">
      <c r="A590" s="8" t="s">
        <v>1024</v>
      </c>
      <c r="B590" s="8" t="s">
        <v>847</v>
      </c>
      <c r="C5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0" s="5" t="s">
        <v>19</v>
      </c>
      <c r="G590" s="10" t="str">
        <f>IF(Table1[[#This Row],[OWASP 2017]]="NA","NA",_xlfn.XLOOKUP(Table1[[#This Row],[OWASP 2017]],OWASP2017_Table!$B$2:$B$11,OWASP2017_Table!$C$2:$C$11))</f>
        <v>Using Components with Known Vulnerabilities</v>
      </c>
    </row>
    <row r="591" spans="1:7" ht="18.75" thickBot="1">
      <c r="A591" s="8" t="s">
        <v>1025</v>
      </c>
      <c r="B591" s="8" t="s">
        <v>847</v>
      </c>
      <c r="C5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1" s="5" t="s">
        <v>19</v>
      </c>
      <c r="G591" s="10" t="str">
        <f>IF(Table1[[#This Row],[OWASP 2017]]="NA","NA",_xlfn.XLOOKUP(Table1[[#This Row],[OWASP 2017]],OWASP2017_Table!$B$2:$B$11,OWASP2017_Table!$C$2:$C$11))</f>
        <v>Using Components with Known Vulnerabilities</v>
      </c>
    </row>
    <row r="592" spans="1:7" ht="18.75" thickBot="1">
      <c r="A592" s="8" t="s">
        <v>1026</v>
      </c>
      <c r="B592" s="8" t="s">
        <v>847</v>
      </c>
      <c r="C5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2" s="5" t="s">
        <v>19</v>
      </c>
      <c r="G592" s="10" t="str">
        <f>IF(Table1[[#This Row],[OWASP 2017]]="NA","NA",_xlfn.XLOOKUP(Table1[[#This Row],[OWASP 2017]],OWASP2017_Table!$B$2:$B$11,OWASP2017_Table!$C$2:$C$11))</f>
        <v>Using Components with Known Vulnerabilities</v>
      </c>
    </row>
    <row r="593" spans="1:7" ht="18.75" thickBot="1">
      <c r="A593" s="8" t="s">
        <v>1027</v>
      </c>
      <c r="B593" s="8" t="s">
        <v>847</v>
      </c>
      <c r="C5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3" s="5" t="s">
        <v>19</v>
      </c>
      <c r="G593" s="10" t="str">
        <f>IF(Table1[[#This Row],[OWASP 2017]]="NA","NA",_xlfn.XLOOKUP(Table1[[#This Row],[OWASP 2017]],OWASP2017_Table!$B$2:$B$11,OWASP2017_Table!$C$2:$C$11))</f>
        <v>Using Components with Known Vulnerabilities</v>
      </c>
    </row>
    <row r="594" spans="1:7" ht="18.75" thickBot="1">
      <c r="A594" s="8" t="s">
        <v>1028</v>
      </c>
      <c r="B594" s="8" t="s">
        <v>847</v>
      </c>
      <c r="C5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4" s="5" t="s">
        <v>19</v>
      </c>
      <c r="G594" s="10" t="str">
        <f>IF(Table1[[#This Row],[OWASP 2017]]="NA","NA",_xlfn.XLOOKUP(Table1[[#This Row],[OWASP 2017]],OWASP2017_Table!$B$2:$B$11,OWASP2017_Table!$C$2:$C$11))</f>
        <v>Using Components with Known Vulnerabilities</v>
      </c>
    </row>
    <row r="595" spans="1:7" ht="18.75" thickBot="1">
      <c r="A595" s="8" t="s">
        <v>1029</v>
      </c>
      <c r="B595" s="8" t="s">
        <v>867</v>
      </c>
      <c r="C5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5" s="5" t="s">
        <v>19</v>
      </c>
      <c r="G595" s="10" t="str">
        <f>IF(Table1[[#This Row],[OWASP 2017]]="NA","NA",_xlfn.XLOOKUP(Table1[[#This Row],[OWASP 2017]],OWASP2017_Table!$B$2:$B$11,OWASP2017_Table!$C$2:$C$11))</f>
        <v>Using Components with Known Vulnerabilities</v>
      </c>
    </row>
    <row r="596" spans="1:7" ht="18.75" thickBot="1">
      <c r="A596" s="8" t="s">
        <v>1030</v>
      </c>
      <c r="B596" s="8" t="s">
        <v>847</v>
      </c>
      <c r="C5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6" s="5" t="s">
        <v>19</v>
      </c>
      <c r="G596" s="10" t="str">
        <f>IF(Table1[[#This Row],[OWASP 2017]]="NA","NA",_xlfn.XLOOKUP(Table1[[#This Row],[OWASP 2017]],OWASP2017_Table!$B$2:$B$11,OWASP2017_Table!$C$2:$C$11))</f>
        <v>Using Components with Known Vulnerabilities</v>
      </c>
    </row>
    <row r="597" spans="1:7" ht="18.75" thickBot="1">
      <c r="A597" s="8" t="s">
        <v>1031</v>
      </c>
      <c r="B597" s="8" t="s">
        <v>847</v>
      </c>
      <c r="C5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7" s="5" t="s">
        <v>19</v>
      </c>
      <c r="G597" s="10" t="str">
        <f>IF(Table1[[#This Row],[OWASP 2017]]="NA","NA",_xlfn.XLOOKUP(Table1[[#This Row],[OWASP 2017]],OWASP2017_Table!$B$2:$B$11,OWASP2017_Table!$C$2:$C$11))</f>
        <v>Using Components with Known Vulnerabilities</v>
      </c>
    </row>
    <row r="598" spans="1:7" ht="18.75" thickBot="1">
      <c r="A598" s="8" t="s">
        <v>1032</v>
      </c>
      <c r="B598" s="8" t="s">
        <v>847</v>
      </c>
      <c r="C5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8" s="5" t="s">
        <v>19</v>
      </c>
      <c r="G598" s="10" t="str">
        <f>IF(Table1[[#This Row],[OWASP 2017]]="NA","NA",_xlfn.XLOOKUP(Table1[[#This Row],[OWASP 2017]],OWASP2017_Table!$B$2:$B$11,OWASP2017_Table!$C$2:$C$11))</f>
        <v>Using Components with Known Vulnerabilities</v>
      </c>
    </row>
    <row r="599" spans="1:7" ht="18.75" thickBot="1">
      <c r="A599" s="8" t="s">
        <v>1033</v>
      </c>
      <c r="B599" s="8" t="s">
        <v>847</v>
      </c>
      <c r="C5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9" s="5" t="s">
        <v>19</v>
      </c>
      <c r="G599" s="10" t="str">
        <f>IF(Table1[[#This Row],[OWASP 2017]]="NA","NA",_xlfn.XLOOKUP(Table1[[#This Row],[OWASP 2017]],OWASP2017_Table!$B$2:$B$11,OWASP2017_Table!$C$2:$C$11))</f>
        <v>Using Components with Known Vulnerabilities</v>
      </c>
    </row>
    <row r="600" spans="1:7" ht="18.75" thickBot="1">
      <c r="A600" s="8" t="s">
        <v>1034</v>
      </c>
      <c r="B600" s="8" t="s">
        <v>847</v>
      </c>
      <c r="C6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0" s="5" t="s">
        <v>19</v>
      </c>
      <c r="G600" s="10" t="str">
        <f>IF(Table1[[#This Row],[OWASP 2017]]="NA","NA",_xlfn.XLOOKUP(Table1[[#This Row],[OWASP 2017]],OWASP2017_Table!$B$2:$B$11,OWASP2017_Table!$C$2:$C$11))</f>
        <v>Using Components with Known Vulnerabilities</v>
      </c>
    </row>
    <row r="601" spans="1:7" ht="18.75" thickBot="1">
      <c r="A601" s="8" t="s">
        <v>1035</v>
      </c>
      <c r="B601" s="8" t="s">
        <v>847</v>
      </c>
      <c r="C6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1" s="5" t="s">
        <v>19</v>
      </c>
      <c r="G601" s="10" t="str">
        <f>IF(Table1[[#This Row],[OWASP 2017]]="NA","NA",_xlfn.XLOOKUP(Table1[[#This Row],[OWASP 2017]],OWASP2017_Table!$B$2:$B$11,OWASP2017_Table!$C$2:$C$11))</f>
        <v>Using Components with Known Vulnerabilities</v>
      </c>
    </row>
    <row r="602" spans="1:7" ht="18.75" thickBot="1">
      <c r="A602" s="8" t="s">
        <v>1036</v>
      </c>
      <c r="B602" s="8" t="s">
        <v>847</v>
      </c>
      <c r="C6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2" s="5" t="s">
        <v>19</v>
      </c>
      <c r="G602" s="10" t="str">
        <f>IF(Table1[[#This Row],[OWASP 2017]]="NA","NA",_xlfn.XLOOKUP(Table1[[#This Row],[OWASP 2017]],OWASP2017_Table!$B$2:$B$11,OWASP2017_Table!$C$2:$C$11))</f>
        <v>Using Components with Known Vulnerabilities</v>
      </c>
    </row>
    <row r="603" spans="1:7" ht="18.75" thickBot="1">
      <c r="A603" s="8" t="s">
        <v>1037</v>
      </c>
      <c r="B603" s="8" t="s">
        <v>847</v>
      </c>
      <c r="C6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3" s="5" t="s">
        <v>19</v>
      </c>
      <c r="G603" s="10" t="str">
        <f>IF(Table1[[#This Row],[OWASP 2017]]="NA","NA",_xlfn.XLOOKUP(Table1[[#This Row],[OWASP 2017]],OWASP2017_Table!$B$2:$B$11,OWASP2017_Table!$C$2:$C$11))</f>
        <v>Using Components with Known Vulnerabilities</v>
      </c>
    </row>
    <row r="604" spans="1:7" ht="18.75" thickBot="1">
      <c r="A604" s="8" t="s">
        <v>1038</v>
      </c>
      <c r="B604" s="8" t="s">
        <v>847</v>
      </c>
      <c r="C6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4" s="5" t="s">
        <v>19</v>
      </c>
      <c r="G604" s="10" t="str">
        <f>IF(Table1[[#This Row],[OWASP 2017]]="NA","NA",_xlfn.XLOOKUP(Table1[[#This Row],[OWASP 2017]],OWASP2017_Table!$B$2:$B$11,OWASP2017_Table!$C$2:$C$11))</f>
        <v>Using Components with Known Vulnerabilities</v>
      </c>
    </row>
    <row r="605" spans="1:7" ht="18.75" thickBot="1">
      <c r="A605" s="8" t="s">
        <v>1039</v>
      </c>
      <c r="B605" s="8" t="s">
        <v>847</v>
      </c>
      <c r="C6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5" s="5" t="s">
        <v>19</v>
      </c>
      <c r="G605" s="10" t="str">
        <f>IF(Table1[[#This Row],[OWASP 2017]]="NA","NA",_xlfn.XLOOKUP(Table1[[#This Row],[OWASP 2017]],OWASP2017_Table!$B$2:$B$11,OWASP2017_Table!$C$2:$C$11))</f>
        <v>Using Components with Known Vulnerabilities</v>
      </c>
    </row>
    <row r="606" spans="1:7" ht="18.75" thickBot="1">
      <c r="A606" s="8" t="s">
        <v>1040</v>
      </c>
      <c r="B606" s="8" t="s">
        <v>847</v>
      </c>
      <c r="C6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6" s="5" t="s">
        <v>19</v>
      </c>
      <c r="G606" s="10" t="str">
        <f>IF(Table1[[#This Row],[OWASP 2017]]="NA","NA",_xlfn.XLOOKUP(Table1[[#This Row],[OWASP 2017]],OWASP2017_Table!$B$2:$B$11,OWASP2017_Table!$C$2:$C$11))</f>
        <v>Using Components with Known Vulnerabilities</v>
      </c>
    </row>
    <row r="607" spans="1:7" ht="18.75" thickBot="1">
      <c r="A607" s="8" t="s">
        <v>1041</v>
      </c>
      <c r="B607" s="8" t="s">
        <v>662</v>
      </c>
      <c r="C6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7" s="5" t="s">
        <v>19</v>
      </c>
      <c r="G607" s="10" t="str">
        <f>IF(Table1[[#This Row],[OWASP 2017]]="NA","NA",_xlfn.XLOOKUP(Table1[[#This Row],[OWASP 2017]],OWASP2017_Table!$B$2:$B$11,OWASP2017_Table!$C$2:$C$11))</f>
        <v>NA</v>
      </c>
    </row>
    <row r="608" spans="1:7" ht="18.75" thickBot="1">
      <c r="A608" s="8" t="s">
        <v>1042</v>
      </c>
      <c r="B608" s="8" t="s">
        <v>662</v>
      </c>
      <c r="C6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8" s="5" t="s">
        <v>19</v>
      </c>
      <c r="G608" s="10" t="str">
        <f>IF(Table1[[#This Row],[OWASP 2017]]="NA","NA",_xlfn.XLOOKUP(Table1[[#This Row],[OWASP 2017]],OWASP2017_Table!$B$2:$B$11,OWASP2017_Table!$C$2:$C$11))</f>
        <v>NA</v>
      </c>
    </row>
    <row r="609" spans="1:7" ht="18.75" thickBot="1">
      <c r="A609" s="8" t="s">
        <v>1043</v>
      </c>
      <c r="B609" s="8" t="s">
        <v>662</v>
      </c>
      <c r="C6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9" s="5" t="s">
        <v>19</v>
      </c>
      <c r="G609" s="10" t="str">
        <f>IF(Table1[[#This Row],[OWASP 2017]]="NA","NA",_xlfn.XLOOKUP(Table1[[#This Row],[OWASP 2017]],OWASP2017_Table!$B$2:$B$11,OWASP2017_Table!$C$2:$C$11))</f>
        <v>NA</v>
      </c>
    </row>
    <row r="610" spans="1:7" ht="18.75" thickBot="1">
      <c r="A610" s="8" t="s">
        <v>1044</v>
      </c>
      <c r="B610" s="8" t="s">
        <v>662</v>
      </c>
      <c r="C6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0" s="5" t="s">
        <v>19</v>
      </c>
      <c r="G610" s="10" t="str">
        <f>IF(Table1[[#This Row],[OWASP 2017]]="NA","NA",_xlfn.XLOOKUP(Table1[[#This Row],[OWASP 2017]],OWASP2017_Table!$B$2:$B$11,OWASP2017_Table!$C$2:$C$11))</f>
        <v>NA</v>
      </c>
    </row>
    <row r="611" spans="1:7" ht="18.75" thickBot="1">
      <c r="A611" s="8" t="s">
        <v>1045</v>
      </c>
      <c r="B611" s="8" t="s">
        <v>662</v>
      </c>
      <c r="C6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1" s="5" t="s">
        <v>19</v>
      </c>
      <c r="G611" s="10" t="str">
        <f>IF(Table1[[#This Row],[OWASP 2017]]="NA","NA",_xlfn.XLOOKUP(Table1[[#This Row],[OWASP 2017]],OWASP2017_Table!$B$2:$B$11,OWASP2017_Table!$C$2:$C$11))</f>
        <v>NA</v>
      </c>
    </row>
    <row r="612" spans="1:7" ht="18.75" thickBot="1">
      <c r="A612" s="8" t="s">
        <v>1046</v>
      </c>
      <c r="B612" s="8" t="s">
        <v>662</v>
      </c>
      <c r="C6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2" s="5" t="s">
        <v>19</v>
      </c>
      <c r="G612" s="10" t="str">
        <f>IF(Table1[[#This Row],[OWASP 2017]]="NA","NA",_xlfn.XLOOKUP(Table1[[#This Row],[OWASP 2017]],OWASP2017_Table!$B$2:$B$11,OWASP2017_Table!$C$2:$C$11))</f>
        <v>NA</v>
      </c>
    </row>
    <row r="613" spans="1:7" ht="18.75" thickBot="1">
      <c r="A613" s="8" t="s">
        <v>1047</v>
      </c>
      <c r="B613" s="8" t="s">
        <v>662</v>
      </c>
      <c r="C6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3" s="5" t="s">
        <v>19</v>
      </c>
      <c r="G613" s="10" t="str">
        <f>IF(Table1[[#This Row],[OWASP 2017]]="NA","NA",_xlfn.XLOOKUP(Table1[[#This Row],[OWASP 2017]],OWASP2017_Table!$B$2:$B$11,OWASP2017_Table!$C$2:$C$11))</f>
        <v>NA</v>
      </c>
    </row>
    <row r="614" spans="1:7" ht="18.75" thickBot="1">
      <c r="A614" s="8" t="s">
        <v>1048</v>
      </c>
      <c r="B614" s="8" t="s">
        <v>1049</v>
      </c>
      <c r="C6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4" s="5" t="s">
        <v>19</v>
      </c>
      <c r="G614" s="10" t="str">
        <f>IF(Table1[[#This Row],[OWASP 2017]]="NA","NA",_xlfn.XLOOKUP(Table1[[#This Row],[OWASP 2017]],OWASP2017_Table!$B$2:$B$11,OWASP2017_Table!$C$2:$C$11))</f>
        <v>NA</v>
      </c>
    </row>
    <row r="615" spans="1:7" ht="18.75" thickBot="1">
      <c r="A615" s="8" t="s">
        <v>1050</v>
      </c>
      <c r="B615" s="8" t="s">
        <v>1049</v>
      </c>
      <c r="C6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5" s="5" t="s">
        <v>19</v>
      </c>
      <c r="G615" s="10" t="str">
        <f>IF(Table1[[#This Row],[OWASP 2017]]="NA","NA",_xlfn.XLOOKUP(Table1[[#This Row],[OWASP 2017]],OWASP2017_Table!$B$2:$B$11,OWASP2017_Table!$C$2:$C$11))</f>
        <v>NA</v>
      </c>
    </row>
    <row r="616" spans="1:7" ht="18.75" thickBot="1">
      <c r="A616" s="8" t="s">
        <v>1051</v>
      </c>
      <c r="B616" s="8" t="s">
        <v>1049</v>
      </c>
      <c r="C6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6" s="5" t="s">
        <v>19</v>
      </c>
      <c r="G616" s="10" t="str">
        <f>IF(Table1[[#This Row],[OWASP 2017]]="NA","NA",_xlfn.XLOOKUP(Table1[[#This Row],[OWASP 2017]],OWASP2017_Table!$B$2:$B$11,OWASP2017_Table!$C$2:$C$11))</f>
        <v>NA</v>
      </c>
    </row>
    <row r="617" spans="1:7" ht="18.75" thickBot="1">
      <c r="A617" s="8" t="s">
        <v>1052</v>
      </c>
      <c r="B617" s="8" t="s">
        <v>662</v>
      </c>
      <c r="C6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7" s="5" t="s">
        <v>19</v>
      </c>
      <c r="G617" s="10" t="str">
        <f>IF(Table1[[#This Row],[OWASP 2017]]="NA","NA",_xlfn.XLOOKUP(Table1[[#This Row],[OWASP 2017]],OWASP2017_Table!$B$2:$B$11,OWASP2017_Table!$C$2:$C$11))</f>
        <v>NA</v>
      </c>
    </row>
    <row r="618" spans="1:7" ht="18.75" thickBot="1">
      <c r="A618" s="8" t="s">
        <v>1053</v>
      </c>
      <c r="B618" s="8" t="s">
        <v>662</v>
      </c>
      <c r="C6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8" s="5" t="s">
        <v>19</v>
      </c>
      <c r="G618" s="10" t="str">
        <f>IF(Table1[[#This Row],[OWASP 2017]]="NA","NA",_xlfn.XLOOKUP(Table1[[#This Row],[OWASP 2017]],OWASP2017_Table!$B$2:$B$11,OWASP2017_Table!$C$2:$C$11))</f>
        <v>NA</v>
      </c>
    </row>
    <row r="619" spans="1:7" ht="18.75" thickBot="1">
      <c r="A619" s="8" t="s">
        <v>1054</v>
      </c>
      <c r="B619" s="8" t="s">
        <v>825</v>
      </c>
      <c r="C6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9" s="5" t="s">
        <v>19</v>
      </c>
      <c r="G619" s="10" t="str">
        <f>IF(Table1[[#This Row],[OWASP 2017]]="NA","NA",_xlfn.XLOOKUP(Table1[[#This Row],[OWASP 2017]],OWASP2017_Table!$B$2:$B$11,OWASP2017_Table!$C$2:$C$11))</f>
        <v>NA</v>
      </c>
    </row>
    <row r="620" spans="1:7" ht="18.75" thickBot="1">
      <c r="A620" s="8" t="s">
        <v>1055</v>
      </c>
      <c r="B620" s="8" t="s">
        <v>662</v>
      </c>
      <c r="C6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0" s="5" t="s">
        <v>19</v>
      </c>
      <c r="G620" s="10" t="str">
        <f>IF(Table1[[#This Row],[OWASP 2017]]="NA","NA",_xlfn.XLOOKUP(Table1[[#This Row],[OWASP 2017]],OWASP2017_Table!$B$2:$B$11,OWASP2017_Table!$C$2:$C$11))</f>
        <v>NA</v>
      </c>
    </row>
    <row r="621" spans="1:7" ht="18.75" thickBot="1">
      <c r="A621" s="8" t="s">
        <v>1056</v>
      </c>
      <c r="B621" s="8" t="s">
        <v>662</v>
      </c>
      <c r="C6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1" s="5" t="s">
        <v>19</v>
      </c>
      <c r="G621" s="10" t="str">
        <f>IF(Table1[[#This Row],[OWASP 2017]]="NA","NA",_xlfn.XLOOKUP(Table1[[#This Row],[OWASP 2017]],OWASP2017_Table!$B$2:$B$11,OWASP2017_Table!$C$2:$C$11))</f>
        <v>NA</v>
      </c>
    </row>
    <row r="622" spans="1:7" ht="18.75" thickBot="1">
      <c r="A622" s="8" t="s">
        <v>1057</v>
      </c>
      <c r="B622" s="8" t="s">
        <v>662</v>
      </c>
      <c r="C6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2" s="5" t="s">
        <v>19</v>
      </c>
      <c r="G622" s="10" t="str">
        <f>IF(Table1[[#This Row],[OWASP 2017]]="NA","NA",_xlfn.XLOOKUP(Table1[[#This Row],[OWASP 2017]],OWASP2017_Table!$B$2:$B$11,OWASP2017_Table!$C$2:$C$11))</f>
        <v>NA</v>
      </c>
    </row>
    <row r="623" spans="1:7" ht="18.75" thickBot="1">
      <c r="A623" s="8" t="s">
        <v>1058</v>
      </c>
      <c r="B623" s="8" t="s">
        <v>662</v>
      </c>
      <c r="C6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3" s="5" t="s">
        <v>19</v>
      </c>
      <c r="G623" s="10" t="str">
        <f>IF(Table1[[#This Row],[OWASP 2017]]="NA","NA",_xlfn.XLOOKUP(Table1[[#This Row],[OWASP 2017]],OWASP2017_Table!$B$2:$B$11,OWASP2017_Table!$C$2:$C$11))</f>
        <v>NA</v>
      </c>
    </row>
    <row r="624" spans="1:7" ht="18.75" thickBot="1">
      <c r="A624" s="8" t="s">
        <v>1059</v>
      </c>
      <c r="B624" s="8" t="s">
        <v>662</v>
      </c>
      <c r="C6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4" s="5" t="s">
        <v>19</v>
      </c>
      <c r="G624" s="10" t="str">
        <f>IF(Table1[[#This Row],[OWASP 2017]]="NA","NA",_xlfn.XLOOKUP(Table1[[#This Row],[OWASP 2017]],OWASP2017_Table!$B$2:$B$11,OWASP2017_Table!$C$2:$C$11))</f>
        <v>NA</v>
      </c>
    </row>
    <row r="625" spans="1:7" ht="18.75" thickBot="1">
      <c r="A625" s="8" t="s">
        <v>1060</v>
      </c>
      <c r="B625" s="8" t="s">
        <v>672</v>
      </c>
      <c r="C6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5" s="5" t="s">
        <v>19</v>
      </c>
      <c r="G625" s="10" t="str">
        <f>IF(Table1[[#This Row],[OWASP 2017]]="NA","NA",_xlfn.XLOOKUP(Table1[[#This Row],[OWASP 2017]],OWASP2017_Table!$B$2:$B$11,OWASP2017_Table!$C$2:$C$11))</f>
        <v>NA</v>
      </c>
    </row>
    <row r="626" spans="1:7" ht="18.75" thickBot="1">
      <c r="A626" s="8" t="s">
        <v>1061</v>
      </c>
      <c r="B626" s="8" t="s">
        <v>1062</v>
      </c>
      <c r="C6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26" s="5" t="s">
        <v>19</v>
      </c>
      <c r="G626" s="10" t="str">
        <f>IF(Table1[[#This Row],[OWASP 2017]]="NA","NA",_xlfn.XLOOKUP(Table1[[#This Row],[OWASP 2017]],OWASP2017_Table!$B$2:$B$11,OWASP2017_Table!$C$2:$C$11))</f>
        <v>Broken Access Control</v>
      </c>
    </row>
    <row r="627" spans="1:7" ht="18.75" thickBot="1">
      <c r="A627" s="8" t="s">
        <v>1063</v>
      </c>
      <c r="B627" s="8" t="s">
        <v>727</v>
      </c>
      <c r="C6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27" s="5" t="s">
        <v>19</v>
      </c>
      <c r="G627" s="10" t="str">
        <f>IF(Table1[[#This Row],[OWASP 2017]]="NA","NA",_xlfn.XLOOKUP(Table1[[#This Row],[OWASP 2017]],OWASP2017_Table!$B$2:$B$11,OWASP2017_Table!$C$2:$C$11))</f>
        <v>Security Misconfiguration</v>
      </c>
    </row>
    <row r="628" spans="1:7" ht="18.75" thickBot="1">
      <c r="A628" s="8" t="s">
        <v>1064</v>
      </c>
      <c r="B628" s="8" t="s">
        <v>689</v>
      </c>
      <c r="C6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8" s="5" t="s">
        <v>19</v>
      </c>
      <c r="G628" s="10" t="str">
        <f>IF(Table1[[#This Row],[OWASP 2017]]="NA","NA",_xlfn.XLOOKUP(Table1[[#This Row],[OWASP 2017]],OWASP2017_Table!$B$2:$B$11,OWASP2017_Table!$C$2:$C$11))</f>
        <v>NA</v>
      </c>
    </row>
    <row r="629" spans="1:7" ht="18.75" thickBot="1">
      <c r="A629" s="8" t="s">
        <v>1065</v>
      </c>
      <c r="B629" s="8" t="s">
        <v>689</v>
      </c>
      <c r="C6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9" s="5" t="s">
        <v>19</v>
      </c>
      <c r="G629" s="10" t="str">
        <f>IF(Table1[[#This Row],[OWASP 2017]]="NA","NA",_xlfn.XLOOKUP(Table1[[#This Row],[OWASP 2017]],OWASP2017_Table!$B$2:$B$11,OWASP2017_Table!$C$2:$C$11))</f>
        <v>NA</v>
      </c>
    </row>
    <row r="630" spans="1:7" ht="18.75" thickBot="1">
      <c r="A630" s="8" t="s">
        <v>1066</v>
      </c>
      <c r="B630" s="8" t="s">
        <v>689</v>
      </c>
      <c r="C6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0" s="5" t="s">
        <v>19</v>
      </c>
      <c r="G630" s="10" t="str">
        <f>IF(Table1[[#This Row],[OWASP 2017]]="NA","NA",_xlfn.XLOOKUP(Table1[[#This Row],[OWASP 2017]],OWASP2017_Table!$B$2:$B$11,OWASP2017_Table!$C$2:$C$11))</f>
        <v>NA</v>
      </c>
    </row>
    <row r="631" spans="1:7" ht="18.75" thickBot="1">
      <c r="A631" s="8" t="s">
        <v>1067</v>
      </c>
      <c r="B631" s="8" t="s">
        <v>689</v>
      </c>
      <c r="C6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1" s="5" t="s">
        <v>19</v>
      </c>
      <c r="G631" s="10" t="str">
        <f>IF(Table1[[#This Row],[OWASP 2017]]="NA","NA",_xlfn.XLOOKUP(Table1[[#This Row],[OWASP 2017]],OWASP2017_Table!$B$2:$B$11,OWASP2017_Table!$C$2:$C$11))</f>
        <v>NA</v>
      </c>
    </row>
    <row r="632" spans="1:7" ht="18.75" thickBot="1">
      <c r="A632" s="8" t="s">
        <v>1068</v>
      </c>
      <c r="B632" s="8" t="s">
        <v>689</v>
      </c>
      <c r="C6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2" s="5" t="s">
        <v>19</v>
      </c>
      <c r="G632" s="10" t="str">
        <f>IF(Table1[[#This Row],[OWASP 2017]]="NA","NA",_xlfn.XLOOKUP(Table1[[#This Row],[OWASP 2017]],OWASP2017_Table!$B$2:$B$11,OWASP2017_Table!$C$2:$C$11))</f>
        <v>NA</v>
      </c>
    </row>
    <row r="633" spans="1:7" ht="18.75" thickBot="1">
      <c r="A633" s="8" t="s">
        <v>1069</v>
      </c>
      <c r="B633" s="8" t="s">
        <v>689</v>
      </c>
      <c r="C6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3" s="5" t="s">
        <v>19</v>
      </c>
      <c r="G633" s="10" t="str">
        <f>IF(Table1[[#This Row],[OWASP 2017]]="NA","NA",_xlfn.XLOOKUP(Table1[[#This Row],[OWASP 2017]],OWASP2017_Table!$B$2:$B$11,OWASP2017_Table!$C$2:$C$11))</f>
        <v>NA</v>
      </c>
    </row>
    <row r="634" spans="1:7" ht="18.75" thickBot="1">
      <c r="A634" s="8" t="s">
        <v>1070</v>
      </c>
      <c r="B634" s="8" t="s">
        <v>662</v>
      </c>
      <c r="C6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4" s="5" t="s">
        <v>19</v>
      </c>
      <c r="G634" s="10" t="str">
        <f>IF(Table1[[#This Row],[OWASP 2017]]="NA","NA",_xlfn.XLOOKUP(Table1[[#This Row],[OWASP 2017]],OWASP2017_Table!$B$2:$B$11,OWASP2017_Table!$C$2:$C$11))</f>
        <v>NA</v>
      </c>
    </row>
    <row r="635" spans="1:7" ht="18.75" thickBot="1">
      <c r="A635" s="8" t="s">
        <v>1071</v>
      </c>
      <c r="B635" s="8" t="s">
        <v>672</v>
      </c>
      <c r="C6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5" s="5" t="s">
        <v>19</v>
      </c>
      <c r="G635" s="10" t="str">
        <f>IF(Table1[[#This Row],[OWASP 2017]]="NA","NA",_xlfn.XLOOKUP(Table1[[#This Row],[OWASP 2017]],OWASP2017_Table!$B$2:$B$11,OWASP2017_Table!$C$2:$C$11))</f>
        <v>NA</v>
      </c>
    </row>
    <row r="636" spans="1:7" ht="18.75" thickBot="1">
      <c r="A636" s="8" t="s">
        <v>1072</v>
      </c>
      <c r="B636" s="8" t="s">
        <v>662</v>
      </c>
      <c r="C6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6" s="5" t="s">
        <v>19</v>
      </c>
      <c r="G636" s="10" t="str">
        <f>IF(Table1[[#This Row],[OWASP 2017]]="NA","NA",_xlfn.XLOOKUP(Table1[[#This Row],[OWASP 2017]],OWASP2017_Table!$B$2:$B$11,OWASP2017_Table!$C$2:$C$11))</f>
        <v>NA</v>
      </c>
    </row>
    <row r="637" spans="1:7" ht="18.75" thickBot="1">
      <c r="A637" s="8" t="s">
        <v>1073</v>
      </c>
      <c r="B637" s="8" t="s">
        <v>672</v>
      </c>
      <c r="C6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7" s="5" t="s">
        <v>19</v>
      </c>
      <c r="G637" s="10" t="str">
        <f>IF(Table1[[#This Row],[OWASP 2017]]="NA","NA",_xlfn.XLOOKUP(Table1[[#This Row],[OWASP 2017]],OWASP2017_Table!$B$2:$B$11,OWASP2017_Table!$C$2:$C$11))</f>
        <v>NA</v>
      </c>
    </row>
    <row r="638" spans="1:7" ht="18.75" thickBot="1">
      <c r="A638" s="8" t="s">
        <v>1074</v>
      </c>
      <c r="B638" s="8" t="s">
        <v>731</v>
      </c>
      <c r="C6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8" s="5" t="s">
        <v>19</v>
      </c>
      <c r="G638" s="10" t="str">
        <f>IF(Table1[[#This Row],[OWASP 2017]]="NA","NA",_xlfn.XLOOKUP(Table1[[#This Row],[OWASP 2017]],OWASP2017_Table!$B$2:$B$11,OWASP2017_Table!$C$2:$C$11))</f>
        <v>NA</v>
      </c>
    </row>
    <row r="639" spans="1:7" ht="18.75" thickBot="1">
      <c r="A639" s="8" t="s">
        <v>1075</v>
      </c>
      <c r="B639" s="8" t="s">
        <v>672</v>
      </c>
      <c r="C6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9" s="5" t="s">
        <v>19</v>
      </c>
      <c r="G639" s="10" t="str">
        <f>IF(Table1[[#This Row],[OWASP 2017]]="NA","NA",_xlfn.XLOOKUP(Table1[[#This Row],[OWASP 2017]],OWASP2017_Table!$B$2:$B$11,OWASP2017_Table!$C$2:$C$11))</f>
        <v>NA</v>
      </c>
    </row>
    <row r="640" spans="1:7" ht="18.75" thickBot="1">
      <c r="A640" s="8" t="s">
        <v>1076</v>
      </c>
      <c r="B640" s="8" t="s">
        <v>662</v>
      </c>
      <c r="C6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0" s="5" t="s">
        <v>19</v>
      </c>
      <c r="G640" s="10" t="str">
        <f>IF(Table1[[#This Row],[OWASP 2017]]="NA","NA",_xlfn.XLOOKUP(Table1[[#This Row],[OWASP 2017]],OWASP2017_Table!$B$2:$B$11,OWASP2017_Table!$C$2:$C$11))</f>
        <v>NA</v>
      </c>
    </row>
    <row r="641" spans="1:7" ht="18.75" thickBot="1">
      <c r="A641" s="8" t="s">
        <v>1077</v>
      </c>
      <c r="B641" s="8" t="s">
        <v>662</v>
      </c>
      <c r="C6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1" s="5" t="s">
        <v>19</v>
      </c>
      <c r="G641" s="10" t="str">
        <f>IF(Table1[[#This Row],[OWASP 2017]]="NA","NA",_xlfn.XLOOKUP(Table1[[#This Row],[OWASP 2017]],OWASP2017_Table!$B$2:$B$11,OWASP2017_Table!$C$2:$C$11))</f>
        <v>NA</v>
      </c>
    </row>
    <row r="642" spans="1:7" ht="18.75" thickBot="1">
      <c r="A642" s="8" t="s">
        <v>1078</v>
      </c>
      <c r="B642" s="8" t="s">
        <v>1079</v>
      </c>
      <c r="C6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2" s="5" t="s">
        <v>19</v>
      </c>
      <c r="G642" s="10" t="str">
        <f>IF(Table1[[#This Row],[OWASP 2017]]="NA","NA",_xlfn.XLOOKUP(Table1[[#This Row],[OWASP 2017]],OWASP2017_Table!$B$2:$B$11,OWASP2017_Table!$C$2:$C$11))</f>
        <v>NA</v>
      </c>
    </row>
    <row r="643" spans="1:7" ht="18.75" thickBot="1">
      <c r="A643" s="8" t="s">
        <v>1080</v>
      </c>
      <c r="B643" s="8" t="s">
        <v>1081</v>
      </c>
      <c r="C6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3" s="5" t="s">
        <v>19</v>
      </c>
      <c r="G643" s="10" t="str">
        <f>IF(Table1[[#This Row],[OWASP 2017]]="NA","NA",_xlfn.XLOOKUP(Table1[[#This Row],[OWASP 2017]],OWASP2017_Table!$B$2:$B$11,OWASP2017_Table!$C$2:$C$11))</f>
        <v>NA</v>
      </c>
    </row>
    <row r="644" spans="1:7" ht="18.75" thickBot="1">
      <c r="A644" s="8" t="s">
        <v>1082</v>
      </c>
      <c r="B644" s="8" t="s">
        <v>672</v>
      </c>
      <c r="C6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4" s="5" t="s">
        <v>19</v>
      </c>
      <c r="G644" s="10" t="str">
        <f>IF(Table1[[#This Row],[OWASP 2017]]="NA","NA",_xlfn.XLOOKUP(Table1[[#This Row],[OWASP 2017]],OWASP2017_Table!$B$2:$B$11,OWASP2017_Table!$C$2:$C$11))</f>
        <v>NA</v>
      </c>
    </row>
    <row r="645" spans="1:7" ht="18.75" thickBot="1">
      <c r="A645" s="8" t="s">
        <v>1083</v>
      </c>
      <c r="B645" s="8" t="s">
        <v>1062</v>
      </c>
      <c r="C6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45" s="5" t="s">
        <v>19</v>
      </c>
      <c r="G645" s="10" t="str">
        <f>IF(Table1[[#This Row],[OWASP 2017]]="NA","NA",_xlfn.XLOOKUP(Table1[[#This Row],[OWASP 2017]],OWASP2017_Table!$B$2:$B$11,OWASP2017_Table!$C$2:$C$11))</f>
        <v>Broken Access Control</v>
      </c>
    </row>
    <row r="646" spans="1:7" ht="18.75" thickBot="1">
      <c r="A646" s="8" t="s">
        <v>1084</v>
      </c>
      <c r="B646" s="8" t="s">
        <v>483</v>
      </c>
      <c r="C6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46" s="5" t="s">
        <v>19</v>
      </c>
      <c r="G646" s="10" t="str">
        <f>IF(Table1[[#This Row],[OWASP 2017]]="NA","NA",_xlfn.XLOOKUP(Table1[[#This Row],[OWASP 2017]],OWASP2017_Table!$B$2:$B$11,OWASP2017_Table!$C$2:$C$11))</f>
        <v>Security Misconfiguration</v>
      </c>
    </row>
    <row r="647" spans="1:7" ht="18.75" thickBot="1">
      <c r="A647" s="8" t="s">
        <v>1085</v>
      </c>
      <c r="B647" s="8" t="s">
        <v>1086</v>
      </c>
      <c r="C6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7" s="5" t="s">
        <v>19</v>
      </c>
      <c r="G647" s="10" t="str">
        <f>IF(Table1[[#This Row],[OWASP 2017]]="NA","NA",_xlfn.XLOOKUP(Table1[[#This Row],[OWASP 2017]],OWASP2017_Table!$B$2:$B$11,OWASP2017_Table!$C$2:$C$11))</f>
        <v>NA</v>
      </c>
    </row>
    <row r="648" spans="1:7" ht="18.75" thickBot="1">
      <c r="A648" s="8" t="s">
        <v>1087</v>
      </c>
      <c r="B648" s="8" t="s">
        <v>662</v>
      </c>
      <c r="C6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8" s="5" t="s">
        <v>19</v>
      </c>
      <c r="G648" s="10" t="str">
        <f>IF(Table1[[#This Row],[OWASP 2017]]="NA","NA",_xlfn.XLOOKUP(Table1[[#This Row],[OWASP 2017]],OWASP2017_Table!$B$2:$B$11,OWASP2017_Table!$C$2:$C$11))</f>
        <v>NA</v>
      </c>
    </row>
    <row r="649" spans="1:7" ht="18.75" thickBot="1">
      <c r="A649" s="8" t="s">
        <v>1088</v>
      </c>
      <c r="B649" s="8" t="s">
        <v>662</v>
      </c>
      <c r="C6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9" s="5" t="s">
        <v>19</v>
      </c>
      <c r="G649" s="10" t="str">
        <f>IF(Table1[[#This Row],[OWASP 2017]]="NA","NA",_xlfn.XLOOKUP(Table1[[#This Row],[OWASP 2017]],OWASP2017_Table!$B$2:$B$11,OWASP2017_Table!$C$2:$C$11))</f>
        <v>NA</v>
      </c>
    </row>
    <row r="650" spans="1:7" ht="18.75" thickBot="1">
      <c r="A650" s="8" t="s">
        <v>1089</v>
      </c>
      <c r="B650" s="8" t="s">
        <v>1062</v>
      </c>
      <c r="C6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50" s="5" t="s">
        <v>19</v>
      </c>
      <c r="G650" s="10" t="str">
        <f>IF(Table1[[#This Row],[OWASP 2017]]="NA","NA",_xlfn.XLOOKUP(Table1[[#This Row],[OWASP 2017]],OWASP2017_Table!$B$2:$B$11,OWASP2017_Table!$C$2:$C$11))</f>
        <v>Broken Access Control</v>
      </c>
    </row>
    <row r="651" spans="1:7" ht="18.75" thickBot="1">
      <c r="A651" s="8" t="s">
        <v>1090</v>
      </c>
      <c r="B651" s="8" t="s">
        <v>571</v>
      </c>
      <c r="C6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1" s="5" t="s">
        <v>19</v>
      </c>
      <c r="G651" s="10" t="str">
        <f>IF(Table1[[#This Row],[OWASP 2017]]="NA","NA",_xlfn.XLOOKUP(Table1[[#This Row],[OWASP 2017]],OWASP2017_Table!$B$2:$B$11,OWASP2017_Table!$C$2:$C$11))</f>
        <v>Security Misconfiguration</v>
      </c>
    </row>
    <row r="652" spans="1:7" ht="18.75" thickBot="1">
      <c r="A652" s="8" t="s">
        <v>1091</v>
      </c>
      <c r="B652" s="8" t="s">
        <v>667</v>
      </c>
      <c r="C6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52" s="5" t="s">
        <v>19</v>
      </c>
      <c r="G652" s="10" t="str">
        <f>IF(Table1[[#This Row],[OWASP 2017]]="NA","NA",_xlfn.XLOOKUP(Table1[[#This Row],[OWASP 2017]],OWASP2017_Table!$B$2:$B$11,OWASP2017_Table!$C$2:$C$11))</f>
        <v>Broken Access Control</v>
      </c>
    </row>
    <row r="653" spans="1:7" ht="18.75" thickBot="1">
      <c r="A653" s="8" t="s">
        <v>1092</v>
      </c>
      <c r="B653" s="8" t="s">
        <v>1093</v>
      </c>
      <c r="C6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3" s="5" t="s">
        <v>19</v>
      </c>
      <c r="G653" s="10" t="str">
        <f>IF(Table1[[#This Row],[OWASP 2017]]="NA","NA",_xlfn.XLOOKUP(Table1[[#This Row],[OWASP 2017]],OWASP2017_Table!$B$2:$B$11,OWASP2017_Table!$C$2:$C$11))</f>
        <v>Security Misconfiguration</v>
      </c>
    </row>
    <row r="654" spans="1:7" ht="18.75" thickBot="1">
      <c r="A654" s="8" t="s">
        <v>1094</v>
      </c>
      <c r="B654" s="8" t="s">
        <v>1095</v>
      </c>
      <c r="C6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6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40</v>
      </c>
      <c r="E6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54" s="5" t="s">
        <v>19</v>
      </c>
      <c r="G654" s="10" t="str">
        <f>IF(Table1[[#This Row],[OWASP 2017]]="NA","NA",_xlfn.XLOOKUP(Table1[[#This Row],[OWASP 2017]],OWASP2017_Table!$B$2:$B$11,OWASP2017_Table!$C$2:$C$11))</f>
        <v>NA</v>
      </c>
    </row>
    <row r="655" spans="1:7" ht="18.75" thickBot="1">
      <c r="A655" s="8" t="s">
        <v>1096</v>
      </c>
      <c r="B655" s="8" t="s">
        <v>727</v>
      </c>
      <c r="C6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5" s="5" t="s">
        <v>19</v>
      </c>
      <c r="G655" s="10" t="str">
        <f>IF(Table1[[#This Row],[OWASP 2017]]="NA","NA",_xlfn.XLOOKUP(Table1[[#This Row],[OWASP 2017]],OWASP2017_Table!$B$2:$B$11,OWASP2017_Table!$C$2:$C$11))</f>
        <v>Security Misconfiguration</v>
      </c>
    </row>
    <row r="656" spans="1:7" ht="18.75" thickBot="1">
      <c r="A656" s="8" t="s">
        <v>1097</v>
      </c>
      <c r="B656" s="8" t="s">
        <v>483</v>
      </c>
      <c r="C6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6" s="5" t="s">
        <v>19</v>
      </c>
      <c r="G656" s="10" t="str">
        <f>IF(Table1[[#This Row],[OWASP 2017]]="NA","NA",_xlfn.XLOOKUP(Table1[[#This Row],[OWASP 2017]],OWASP2017_Table!$B$2:$B$11,OWASP2017_Table!$C$2:$C$11))</f>
        <v>Security Misconfiguration</v>
      </c>
    </row>
    <row r="657" spans="1:7" ht="18.75" thickBot="1">
      <c r="A657" s="8" t="s">
        <v>1098</v>
      </c>
      <c r="B657" s="8" t="s">
        <v>662</v>
      </c>
      <c r="C6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57" s="5" t="s">
        <v>19</v>
      </c>
      <c r="G657" s="10" t="str">
        <f>IF(Table1[[#This Row],[OWASP 2017]]="NA","NA",_xlfn.XLOOKUP(Table1[[#This Row],[OWASP 2017]],OWASP2017_Table!$B$2:$B$11,OWASP2017_Table!$C$2:$C$11))</f>
        <v>NA</v>
      </c>
    </row>
    <row r="658" spans="1:7" ht="18.75" thickBot="1">
      <c r="A658" s="8" t="s">
        <v>1099</v>
      </c>
      <c r="B658" s="8" t="s">
        <v>1100</v>
      </c>
      <c r="C6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8" s="5" t="s">
        <v>19</v>
      </c>
      <c r="G658" s="10" t="str">
        <f>IF(Table1[[#This Row],[OWASP 2017]]="NA","NA",_xlfn.XLOOKUP(Table1[[#This Row],[OWASP 2017]],OWASP2017_Table!$B$2:$B$11,OWASP2017_Table!$C$2:$C$11))</f>
        <v>Security Misconfiguration</v>
      </c>
    </row>
    <row r="659" spans="1:7" ht="18.75" thickBot="1">
      <c r="A659" s="8" t="s">
        <v>1101</v>
      </c>
      <c r="B659" s="8" t="s">
        <v>616</v>
      </c>
      <c r="C6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9" s="5" t="s">
        <v>19</v>
      </c>
      <c r="G659" s="10" t="str">
        <f>IF(Table1[[#This Row],[OWASP 2017]]="NA","NA",_xlfn.XLOOKUP(Table1[[#This Row],[OWASP 2017]],OWASP2017_Table!$B$2:$B$11,OWASP2017_Table!$C$2:$C$11))</f>
        <v>Security Misconfiguration</v>
      </c>
    </row>
    <row r="660" spans="1:7" ht="18.75" thickBot="1">
      <c r="A660" s="8" t="s">
        <v>1102</v>
      </c>
      <c r="B660" s="8" t="s">
        <v>662</v>
      </c>
      <c r="C6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0" s="5" t="s">
        <v>19</v>
      </c>
      <c r="G660" s="10" t="str">
        <f>IF(Table1[[#This Row],[OWASP 2017]]="NA","NA",_xlfn.XLOOKUP(Table1[[#This Row],[OWASP 2017]],OWASP2017_Table!$B$2:$B$11,OWASP2017_Table!$C$2:$C$11))</f>
        <v>NA</v>
      </c>
    </row>
    <row r="661" spans="1:7" ht="18.75" thickBot="1">
      <c r="A661" s="8" t="s">
        <v>1103</v>
      </c>
      <c r="B661" s="8" t="s">
        <v>1104</v>
      </c>
      <c r="C6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33</v>
      </c>
      <c r="D6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6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61" s="5" t="s">
        <v>19</v>
      </c>
      <c r="G661" s="10" t="str">
        <f>IF(Table1[[#This Row],[OWASP 2017]]="NA","NA",_xlfn.XLOOKUP(Table1[[#This Row],[OWASP 2017]],OWASP2017_Table!$B$2:$B$11,OWASP2017_Table!$C$2:$C$11))</f>
        <v>Security Misconfiguration</v>
      </c>
    </row>
    <row r="662" spans="1:7" ht="18.75" thickBot="1">
      <c r="A662" s="8" t="s">
        <v>1105</v>
      </c>
      <c r="B662" s="8" t="s">
        <v>672</v>
      </c>
      <c r="C6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2" s="5" t="s">
        <v>19</v>
      </c>
      <c r="G662" s="10" t="str">
        <f>IF(Table1[[#This Row],[OWASP 2017]]="NA","NA",_xlfn.XLOOKUP(Table1[[#This Row],[OWASP 2017]],OWASP2017_Table!$B$2:$B$11,OWASP2017_Table!$C$2:$C$11))</f>
        <v>NA</v>
      </c>
    </row>
    <row r="663" spans="1:7" ht="18.75" thickBot="1">
      <c r="A663" s="8" t="s">
        <v>1106</v>
      </c>
      <c r="B663" s="8" t="s">
        <v>1107</v>
      </c>
      <c r="C6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63" s="5" t="s">
        <v>19</v>
      </c>
      <c r="G663" s="10" t="str">
        <f>IF(Table1[[#This Row],[OWASP 2017]]="NA","NA",_xlfn.XLOOKUP(Table1[[#This Row],[OWASP 2017]],OWASP2017_Table!$B$2:$B$11,OWASP2017_Table!$C$2:$C$11))</f>
        <v>Broken Access Control</v>
      </c>
    </row>
    <row r="664" spans="1:7" ht="18.75" thickBot="1">
      <c r="A664" s="8" t="s">
        <v>1108</v>
      </c>
      <c r="B664" s="8" t="s">
        <v>1109</v>
      </c>
      <c r="C6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4" s="5" t="s">
        <v>19</v>
      </c>
      <c r="G664" s="10" t="str">
        <f>IF(Table1[[#This Row],[OWASP 2017]]="NA","NA",_xlfn.XLOOKUP(Table1[[#This Row],[OWASP 2017]],OWASP2017_Table!$B$2:$B$11,OWASP2017_Table!$C$2:$C$11))</f>
        <v>NA</v>
      </c>
    </row>
    <row r="665" spans="1:7" ht="18.75" thickBot="1">
      <c r="A665" s="8" t="s">
        <v>1110</v>
      </c>
      <c r="B665" s="8" t="s">
        <v>1111</v>
      </c>
      <c r="C6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5" s="5" t="s">
        <v>19</v>
      </c>
      <c r="G665" s="10" t="str">
        <f>IF(Table1[[#This Row],[OWASP 2017]]="NA","NA",_xlfn.XLOOKUP(Table1[[#This Row],[OWASP 2017]],OWASP2017_Table!$B$2:$B$11,OWASP2017_Table!$C$2:$C$11))</f>
        <v>NA</v>
      </c>
    </row>
    <row r="666" spans="1:7" ht="18.75" thickBot="1">
      <c r="A666" s="8" t="s">
        <v>1112</v>
      </c>
      <c r="B666" s="8" t="s">
        <v>662</v>
      </c>
      <c r="C6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6" s="5" t="s">
        <v>19</v>
      </c>
      <c r="G666" s="10" t="str">
        <f>IF(Table1[[#This Row],[OWASP 2017]]="NA","NA",_xlfn.XLOOKUP(Table1[[#This Row],[OWASP 2017]],OWASP2017_Table!$B$2:$B$11,OWASP2017_Table!$C$2:$C$11))</f>
        <v>NA</v>
      </c>
    </row>
    <row r="667" spans="1:7" ht="18.75" thickBot="1">
      <c r="A667" s="8" t="s">
        <v>1113</v>
      </c>
      <c r="B667" s="8" t="s">
        <v>662</v>
      </c>
      <c r="C6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7" s="5" t="s">
        <v>19</v>
      </c>
      <c r="G667" s="10" t="str">
        <f>IF(Table1[[#This Row],[OWASP 2017]]="NA","NA",_xlfn.XLOOKUP(Table1[[#This Row],[OWASP 2017]],OWASP2017_Table!$B$2:$B$11,OWASP2017_Table!$C$2:$C$11))</f>
        <v>NA</v>
      </c>
    </row>
    <row r="668" spans="1:7" ht="18.75" thickBot="1">
      <c r="A668" s="8" t="s">
        <v>1114</v>
      </c>
      <c r="B668" s="8" t="s">
        <v>731</v>
      </c>
      <c r="C6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8" s="5" t="s">
        <v>19</v>
      </c>
      <c r="G668" s="10" t="str">
        <f>IF(Table1[[#This Row],[OWASP 2017]]="NA","NA",_xlfn.XLOOKUP(Table1[[#This Row],[OWASP 2017]],OWASP2017_Table!$B$2:$B$11,OWASP2017_Table!$C$2:$C$11))</f>
        <v>NA</v>
      </c>
    </row>
    <row r="669" spans="1:7" ht="18.75" thickBot="1">
      <c r="A669" s="8" t="s">
        <v>1115</v>
      </c>
      <c r="B669" s="8" t="s">
        <v>731</v>
      </c>
      <c r="C6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9" s="5" t="s">
        <v>19</v>
      </c>
      <c r="G669" s="10" t="str">
        <f>IF(Table1[[#This Row],[OWASP 2017]]="NA","NA",_xlfn.XLOOKUP(Table1[[#This Row],[OWASP 2017]],OWASP2017_Table!$B$2:$B$11,OWASP2017_Table!$C$2:$C$11))</f>
        <v>NA</v>
      </c>
    </row>
    <row r="670" spans="1:7" ht="18.75" thickBot="1">
      <c r="A670" s="8" t="s">
        <v>1116</v>
      </c>
      <c r="B670" s="8" t="s">
        <v>731</v>
      </c>
      <c r="C6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0" s="5" t="s">
        <v>19</v>
      </c>
      <c r="G670" s="10" t="str">
        <f>IF(Table1[[#This Row],[OWASP 2017]]="NA","NA",_xlfn.XLOOKUP(Table1[[#This Row],[OWASP 2017]],OWASP2017_Table!$B$2:$B$11,OWASP2017_Table!$C$2:$C$11))</f>
        <v>NA</v>
      </c>
    </row>
    <row r="671" spans="1:7" ht="18.75" thickBot="1">
      <c r="A671" s="8" t="s">
        <v>1117</v>
      </c>
      <c r="B671" s="8" t="s">
        <v>662</v>
      </c>
      <c r="C6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1" s="5" t="s">
        <v>19</v>
      </c>
      <c r="G671" s="10" t="str">
        <f>IF(Table1[[#This Row],[OWASP 2017]]="NA","NA",_xlfn.XLOOKUP(Table1[[#This Row],[OWASP 2017]],OWASP2017_Table!$B$2:$B$11,OWASP2017_Table!$C$2:$C$11))</f>
        <v>NA</v>
      </c>
    </row>
    <row r="672" spans="1:7" ht="18.75" thickBot="1">
      <c r="A672" s="8" t="s">
        <v>1118</v>
      </c>
      <c r="B672" s="8" t="s">
        <v>1119</v>
      </c>
      <c r="C6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2" s="5" t="s">
        <v>19</v>
      </c>
      <c r="G672" s="10" t="str">
        <f>IF(Table1[[#This Row],[OWASP 2017]]="NA","NA",_xlfn.XLOOKUP(Table1[[#This Row],[OWASP 2017]],OWASP2017_Table!$B$2:$B$11,OWASP2017_Table!$C$2:$C$11))</f>
        <v>NA</v>
      </c>
    </row>
    <row r="673" spans="1:7" ht="18.75" thickBot="1">
      <c r="A673" s="8" t="s">
        <v>1120</v>
      </c>
      <c r="B673" s="8" t="s">
        <v>662</v>
      </c>
      <c r="C6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3" s="5" t="s">
        <v>19</v>
      </c>
      <c r="G673" s="10" t="str">
        <f>IF(Table1[[#This Row],[OWASP 2017]]="NA","NA",_xlfn.XLOOKUP(Table1[[#This Row],[OWASP 2017]],OWASP2017_Table!$B$2:$B$11,OWASP2017_Table!$C$2:$C$11))</f>
        <v>NA</v>
      </c>
    </row>
    <row r="674" spans="1:7" ht="18.75" thickBot="1">
      <c r="A674" s="8" t="s">
        <v>1121</v>
      </c>
      <c r="B674" s="8" t="s">
        <v>662</v>
      </c>
      <c r="C6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4" s="5" t="s">
        <v>19</v>
      </c>
      <c r="G674" s="10" t="str">
        <f>IF(Table1[[#This Row],[OWASP 2017]]="NA","NA",_xlfn.XLOOKUP(Table1[[#This Row],[OWASP 2017]],OWASP2017_Table!$B$2:$B$11,OWASP2017_Table!$C$2:$C$11))</f>
        <v>NA</v>
      </c>
    </row>
    <row r="675" spans="1:7" ht="18.75" thickBot="1">
      <c r="A675" s="8" t="s">
        <v>1122</v>
      </c>
      <c r="B675" s="8" t="s">
        <v>662</v>
      </c>
      <c r="C6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5" s="5" t="s">
        <v>19</v>
      </c>
      <c r="G675" s="10" t="str">
        <f>IF(Table1[[#This Row],[OWASP 2017]]="NA","NA",_xlfn.XLOOKUP(Table1[[#This Row],[OWASP 2017]],OWASP2017_Table!$B$2:$B$11,OWASP2017_Table!$C$2:$C$11))</f>
        <v>NA</v>
      </c>
    </row>
    <row r="676" spans="1:7" ht="18.75" thickBot="1">
      <c r="A676" s="8" t="s">
        <v>1123</v>
      </c>
      <c r="B676" s="8" t="s">
        <v>662</v>
      </c>
      <c r="C6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6" s="5" t="s">
        <v>19</v>
      </c>
      <c r="G676" s="10" t="str">
        <f>IF(Table1[[#This Row],[OWASP 2017]]="NA","NA",_xlfn.XLOOKUP(Table1[[#This Row],[OWASP 2017]],OWASP2017_Table!$B$2:$B$11,OWASP2017_Table!$C$2:$C$11))</f>
        <v>NA</v>
      </c>
    </row>
    <row r="677" spans="1:7" ht="18.75" thickBot="1">
      <c r="A677" s="8" t="s">
        <v>1124</v>
      </c>
      <c r="B677" s="8" t="s">
        <v>662</v>
      </c>
      <c r="C6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7" s="5" t="s">
        <v>19</v>
      </c>
      <c r="G677" s="10" t="str">
        <f>IF(Table1[[#This Row],[OWASP 2017]]="NA","NA",_xlfn.XLOOKUP(Table1[[#This Row],[OWASP 2017]],OWASP2017_Table!$B$2:$B$11,OWASP2017_Table!$C$2:$C$11))</f>
        <v>NA</v>
      </c>
    </row>
    <row r="678" spans="1:7" ht="18.75" thickBot="1">
      <c r="A678" s="8" t="s">
        <v>1125</v>
      </c>
      <c r="B678" s="8" t="s">
        <v>662</v>
      </c>
      <c r="C6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8" s="5" t="s">
        <v>19</v>
      </c>
      <c r="G678" s="10" t="str">
        <f>IF(Table1[[#This Row],[OWASP 2017]]="NA","NA",_xlfn.XLOOKUP(Table1[[#This Row],[OWASP 2017]],OWASP2017_Table!$B$2:$B$11,OWASP2017_Table!$C$2:$C$11))</f>
        <v>NA</v>
      </c>
    </row>
    <row r="679" spans="1:7" ht="18">
      <c r="A679" s="8" t="s">
        <v>1126</v>
      </c>
      <c r="B679" s="8" t="s">
        <v>662</v>
      </c>
      <c r="C6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9" s="5" t="s">
        <v>19</v>
      </c>
      <c r="G679" s="10" t="str">
        <f>IF(Table1[[#This Row],[OWASP 2017]]="NA","NA",_xlfn.XLOOKUP(Table1[[#This Row],[OWASP 2017]],OWASP2017_Table!$B$2:$B$11,OWASP2017_Table!$C$2:$C$11))</f>
        <v>NA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7B61-9630-4F33-9739-F11074E907E0}">
  <dimension ref="A1:B9"/>
  <sheetViews>
    <sheetView topLeftCell="A4" workbookViewId="0">
      <selection activeCell="J37" sqref="J37:J38"/>
    </sheetView>
  </sheetViews>
  <sheetFormatPr defaultRowHeight="15"/>
  <sheetData>
    <row r="1" spans="1:2">
      <c r="A1" t="s">
        <v>1127</v>
      </c>
    </row>
    <row r="3" spans="1:2">
      <c r="A3" t="s">
        <v>1169</v>
      </c>
    </row>
    <row r="6" spans="1:2">
      <c r="A6" t="s">
        <v>0</v>
      </c>
      <c r="B6" t="s">
        <v>1155</v>
      </c>
    </row>
    <row r="9" spans="1:2">
      <c r="A9" t="s">
        <v>1187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33C11-6DCB-4CE2-AEE9-FAC1FD44B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Vulnerability Analysis</vt:lpstr>
      <vt:lpstr>Severity Analysis</vt:lpstr>
      <vt:lpstr>Result Analysis</vt:lpstr>
      <vt:lpstr>Unique Vulnerabilities</vt:lpstr>
      <vt:lpstr>Arachni</vt:lpstr>
      <vt:lpstr>HTCAP</vt:lpstr>
      <vt:lpstr>Wapiti</vt:lpstr>
      <vt:lpstr>W3AF</vt:lpstr>
      <vt:lpstr>ZAP</vt:lpstr>
      <vt:lpstr>Vulnerability Dictionary</vt:lpstr>
      <vt:lpstr>Website Dictionary</vt:lpstr>
      <vt:lpstr>CWE_2_OWASP10</vt:lpstr>
      <vt:lpstr>OWASP Year Converter</vt:lpstr>
      <vt:lpstr>OWASP2017_Table</vt:lpstr>
      <vt:lpstr>NetSparker Dictionary</vt:lpstr>
      <vt:lpstr>Important_URL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Harris</dc:creator>
  <cp:keywords/>
  <dc:description/>
  <cp:lastModifiedBy>Bart Harris</cp:lastModifiedBy>
  <cp:revision/>
  <dcterms:created xsi:type="dcterms:W3CDTF">2021-05-13T02:33:51Z</dcterms:created>
  <dcterms:modified xsi:type="dcterms:W3CDTF">2021-06-01T06:05:16Z</dcterms:modified>
  <cp:category/>
  <cp:contentStatus/>
</cp:coreProperties>
</file>