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o711.la\Desktop\AO Lab\Manuscripts\KCC2 Learning\Submission to Nat Comms\KCC2 Learning_Final Submission to Nat Comms\KCC2 Learning_Final Submission to send\"/>
    </mc:Choice>
  </mc:AlternateContent>
  <xr:revisionPtr revIDLastSave="0" documentId="13_ncr:1_{83EFD0E4-4A9B-44ED-9FDD-08B251044079}" xr6:coauthVersionLast="47" xr6:coauthVersionMax="47" xr10:uidLastSave="{00000000-0000-0000-0000-000000000000}"/>
  <bookViews>
    <workbookView xWindow="-110" yWindow="-110" windowWidth="25820" windowHeight="13900" xr2:uid="{9CD3D3C9-458E-E545-B8F9-65925719D64D}"/>
  </bookViews>
  <sheets>
    <sheet name="Figure 1C" sheetId="18" r:id="rId1"/>
    <sheet name="Figure 1G+1H" sheetId="1" r:id="rId2"/>
    <sheet name="Figure 1J" sheetId="3" r:id="rId3"/>
    <sheet name="Figure1L" sheetId="4" r:id="rId4"/>
    <sheet name="Figure 2E" sheetId="5" r:id="rId5"/>
    <sheet name="Figure 2F" sheetId="6" r:id="rId6"/>
    <sheet name="Figure 2H" sheetId="7" r:id="rId7"/>
    <sheet name="Figure 2I" sheetId="8" r:id="rId8"/>
    <sheet name="Figure 2K" sheetId="9" r:id="rId9"/>
    <sheet name="Figure 2L" sheetId="10" r:id="rId10"/>
    <sheet name="Figure 3B" sheetId="11" r:id="rId11"/>
    <sheet name="Figure 3C" sheetId="12" r:id="rId12"/>
    <sheet name="Figure 3E" sheetId="13" r:id="rId13"/>
    <sheet name="Figure 3G" sheetId="14" r:id="rId14"/>
    <sheet name="Figure 3H" sheetId="15" r:id="rId15"/>
    <sheet name="Figure 3J" sheetId="16" r:id="rId16"/>
    <sheet name="Figure 3M" sheetId="17" r:id="rId17"/>
    <sheet name="Figure 4D" sheetId="19" r:id="rId18"/>
    <sheet name="Figure 4F" sheetId="20" r:id="rId19"/>
    <sheet name="Figure 4H+I" sheetId="21" r:id="rId20"/>
    <sheet name="Figure 5B" sheetId="23" r:id="rId21"/>
    <sheet name="Figure 5D" sheetId="24" r:id="rId22"/>
    <sheet name="Figure 5F" sheetId="25" r:id="rId23"/>
    <sheet name="Figure 5K" sheetId="27" r:id="rId24"/>
    <sheet name="Figure 6D" sheetId="28" r:id="rId25"/>
    <sheet name="Figure 6H" sheetId="29" r:id="rId26"/>
    <sheet name="Figure S1A" sheetId="30" r:id="rId27"/>
    <sheet name="Figure S1B" sheetId="31" r:id="rId28"/>
    <sheet name="Figure S1D" sheetId="32" r:id="rId29"/>
    <sheet name="Figure S1E" sheetId="33" r:id="rId30"/>
    <sheet name="Figure S1F" sheetId="34" r:id="rId31"/>
    <sheet name="Figure S1G" sheetId="35" r:id="rId32"/>
    <sheet name="Figure S1I" sheetId="36" r:id="rId33"/>
    <sheet name="Figure S1K" sheetId="37" r:id="rId34"/>
    <sheet name="Figure S1L" sheetId="38" r:id="rId35"/>
    <sheet name="Figure S1M" sheetId="39" r:id="rId36"/>
    <sheet name="Figure S1N" sheetId="40" r:id="rId37"/>
    <sheet name="Figure S2A" sheetId="43" r:id="rId38"/>
    <sheet name="Figure S2B" sheetId="44" r:id="rId39"/>
    <sheet name="Figure S2C" sheetId="45" r:id="rId40"/>
    <sheet name="Figure S2D" sheetId="46" r:id="rId41"/>
    <sheet name="Figure S2E" sheetId="47" r:id="rId42"/>
    <sheet name="Figure S2F" sheetId="48" r:id="rId43"/>
    <sheet name="Figure S2G" sheetId="49" r:id="rId44"/>
    <sheet name="Figure S2H" sheetId="50" r:id="rId45"/>
    <sheet name="Figure S2I" sheetId="51" r:id="rId46"/>
    <sheet name="Figure S2J" sheetId="52" r:id="rId47"/>
    <sheet name="Figure S3B" sheetId="53" r:id="rId48"/>
    <sheet name="Figure S3C" sheetId="54" r:id="rId49"/>
    <sheet name="Figure S3H" sheetId="55" r:id="rId50"/>
    <sheet name="Figure S3I" sheetId="56" r:id="rId51"/>
    <sheet name="Figure S3J" sheetId="57" r:id="rId52"/>
    <sheet name="Figure S4F" sheetId="58" r:id="rId53"/>
    <sheet name="Figure S4G" sheetId="59" r:id="rId54"/>
    <sheet name="Figure S5A" sheetId="60" r:id="rId55"/>
    <sheet name="Figure S5C" sheetId="61" r:id="rId56"/>
    <sheet name="Figure S5D" sheetId="62" r:id="rId57"/>
    <sheet name="Figure S6" sheetId="63" r:id="rId58"/>
    <sheet name="Figure S7A" sheetId="64" r:id="rId59"/>
    <sheet name="Figure S7B" sheetId="65" r:id="rId60"/>
    <sheet name="Figure S7C" sheetId="66" r:id="rId61"/>
    <sheet name="Figure S7D" sheetId="67" r:id="rId62"/>
    <sheet name="Figure S7F" sheetId="68" r:id="rId63"/>
    <sheet name="Figure S8C" sheetId="69" r:id="rId64"/>
    <sheet name="Figure S9C" sheetId="70" r:id="rId65"/>
    <sheet name="Figure S9E" sheetId="71" r:id="rId66"/>
    <sheet name="Figure S9G" sheetId="72" r:id="rId67"/>
    <sheet name="Figure S9H" sheetId="73" r:id="rId6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4" i="3" l="1"/>
  <c r="E14" i="3"/>
  <c r="F12" i="3"/>
  <c r="E12" i="3"/>
  <c r="F10" i="3"/>
  <c r="E10" i="3"/>
  <c r="F8" i="3"/>
  <c r="E8" i="3"/>
  <c r="F6" i="3"/>
  <c r="E6" i="3"/>
  <c r="F4" i="3"/>
  <c r="E4" i="3"/>
  <c r="D3" i="39"/>
  <c r="D13" i="39" l="1"/>
  <c r="D8" i="39"/>
  <c r="D31" i="39"/>
  <c r="N74" i="32"/>
  <c r="N78" i="32"/>
  <c r="N70" i="32"/>
  <c r="D30" i="39" l="1"/>
  <c r="D29" i="39"/>
  <c r="D28" i="39"/>
  <c r="D27" i="39"/>
  <c r="D26" i="39"/>
  <c r="D25" i="39"/>
  <c r="D24" i="39"/>
  <c r="D42" i="39"/>
  <c r="D43" i="39"/>
  <c r="D41" i="39"/>
  <c r="D40" i="39"/>
  <c r="D39" i="39"/>
  <c r="D38" i="39"/>
  <c r="D37" i="39"/>
  <c r="D36" i="39"/>
  <c r="D18" i="39"/>
  <c r="D17" i="39"/>
  <c r="D16" i="39"/>
  <c r="D15" i="39"/>
  <c r="D14" i="39"/>
  <c r="D4" i="39"/>
  <c r="D5" i="39"/>
  <c r="D6" i="39"/>
  <c r="D7" i="39"/>
  <c r="B14" i="60"/>
  <c r="B15" i="60" s="1"/>
  <c r="C14" i="60"/>
  <c r="D14" i="60"/>
  <c r="E14" i="60"/>
  <c r="D17" i="60" s="1"/>
  <c r="F14" i="60"/>
  <c r="E17" i="60" s="1"/>
  <c r="G14" i="60"/>
  <c r="F17" i="60" s="1"/>
  <c r="H14" i="60"/>
  <c r="G17" i="60" s="1"/>
  <c r="I14" i="60"/>
  <c r="H17" i="60" s="1"/>
  <c r="J14" i="60"/>
  <c r="J15" i="60" s="1"/>
  <c r="K14" i="60"/>
  <c r="J17" i="60" s="1"/>
  <c r="L14" i="60"/>
  <c r="L15" i="60" s="1"/>
  <c r="M14" i="60"/>
  <c r="N14" i="60"/>
  <c r="O14" i="60"/>
  <c r="C15" i="60"/>
  <c r="D15" i="60"/>
  <c r="E15" i="60"/>
  <c r="F15" i="60"/>
  <c r="G15" i="60"/>
  <c r="H15" i="60"/>
  <c r="I15" i="60"/>
  <c r="N15" i="60"/>
  <c r="O15" i="60"/>
  <c r="C16" i="60"/>
  <c r="D16" i="60"/>
  <c r="E16" i="60"/>
  <c r="F16" i="60"/>
  <c r="G16" i="60"/>
  <c r="H16" i="60"/>
  <c r="I16" i="60"/>
  <c r="J16" i="60"/>
  <c r="K16" i="60"/>
  <c r="L16" i="60"/>
  <c r="M16" i="60"/>
  <c r="N16" i="60"/>
  <c r="O16" i="60"/>
  <c r="C17" i="60"/>
  <c r="N17" i="60"/>
  <c r="H3" i="57"/>
  <c r="N67" i="32"/>
  <c r="N63" i="32"/>
  <c r="N57" i="32"/>
  <c r="N54" i="32"/>
  <c r="N50" i="32"/>
  <c r="N44" i="32"/>
  <c r="I17" i="60" l="1"/>
  <c r="K15" i="60"/>
  <c r="L17" i="60"/>
  <c r="K23" i="60"/>
  <c r="K24" i="60" s="1"/>
  <c r="K17" i="60"/>
  <c r="M15" i="60"/>
  <c r="M17" i="60"/>
  <c r="B20" i="21"/>
  <c r="B18" i="21"/>
  <c r="L25" i="21"/>
  <c r="K25" i="21"/>
  <c r="J25" i="21"/>
  <c r="I25" i="21"/>
  <c r="H25" i="21"/>
  <c r="G25" i="21"/>
  <c r="F25" i="21"/>
  <c r="E25" i="21"/>
  <c r="D25" i="21"/>
  <c r="C25" i="21"/>
  <c r="L24" i="21"/>
  <c r="K24" i="21"/>
  <c r="J24" i="21"/>
  <c r="I24" i="21"/>
  <c r="H24" i="21"/>
  <c r="G24" i="21"/>
  <c r="F24" i="21"/>
  <c r="E24" i="21"/>
  <c r="D24" i="21"/>
  <c r="C24" i="21"/>
  <c r="B21" i="21"/>
  <c r="B19" i="21"/>
  <c r="L11" i="21"/>
  <c r="K11" i="21"/>
  <c r="J11" i="21"/>
  <c r="I11" i="21"/>
  <c r="H11" i="21"/>
  <c r="G11" i="21"/>
  <c r="F11" i="21"/>
  <c r="E11" i="21"/>
  <c r="D11" i="21"/>
  <c r="L10" i="21"/>
  <c r="K10" i="21"/>
  <c r="J10" i="21"/>
  <c r="I10" i="21"/>
  <c r="H10" i="21"/>
  <c r="G10" i="21"/>
  <c r="F10" i="21"/>
  <c r="E10" i="21"/>
  <c r="D10" i="21"/>
  <c r="C10" i="21"/>
  <c r="B8" i="21"/>
  <c r="B7" i="21"/>
  <c r="B6" i="21"/>
  <c r="B5" i="21"/>
  <c r="C11" i="21" l="1"/>
  <c r="H42" i="20"/>
  <c r="H43" i="20" s="1"/>
  <c r="G42" i="20"/>
  <c r="G43" i="20" s="1"/>
  <c r="F42" i="20"/>
  <c r="F43" i="20" s="1"/>
  <c r="H38" i="20"/>
  <c r="G38" i="20"/>
  <c r="F38" i="20"/>
  <c r="H37" i="20"/>
  <c r="G37" i="20"/>
  <c r="F37" i="20"/>
  <c r="H34" i="20"/>
  <c r="H35" i="20" s="1"/>
  <c r="G34" i="20"/>
  <c r="G35" i="20" s="1"/>
  <c r="F34" i="20"/>
  <c r="H33" i="20"/>
  <c r="G33" i="20"/>
  <c r="F33" i="20"/>
  <c r="H30" i="20"/>
  <c r="G30" i="20"/>
  <c r="F30" i="20"/>
  <c r="H29" i="20"/>
  <c r="G29" i="20"/>
  <c r="F29" i="20"/>
  <c r="H21" i="20"/>
  <c r="G21" i="20"/>
  <c r="H20" i="20"/>
  <c r="G20" i="20"/>
  <c r="F20" i="20"/>
  <c r="H19" i="20"/>
  <c r="G19" i="20"/>
  <c r="F19" i="20"/>
  <c r="H16" i="20"/>
  <c r="G16" i="20"/>
  <c r="F16" i="20"/>
  <c r="H15" i="20"/>
  <c r="G15" i="20"/>
  <c r="F15" i="20"/>
  <c r="H12" i="20"/>
  <c r="G12" i="20"/>
  <c r="F12" i="20"/>
  <c r="H11" i="20"/>
  <c r="G11" i="20"/>
  <c r="F11" i="20"/>
  <c r="H8" i="20"/>
  <c r="G8" i="20"/>
  <c r="F8" i="20"/>
  <c r="H7" i="20"/>
  <c r="G7" i="20"/>
  <c r="F7" i="20"/>
  <c r="H4" i="20"/>
  <c r="G4" i="20"/>
  <c r="F4" i="20"/>
  <c r="H3" i="20"/>
  <c r="G3" i="20"/>
  <c r="F3" i="20"/>
  <c r="F21" i="20" l="1"/>
  <c r="G5" i="20"/>
  <c r="F5" i="20"/>
  <c r="H5" i="20"/>
  <c r="F35" i="20"/>
  <c r="H39" i="20"/>
  <c r="F9" i="20"/>
  <c r="G9" i="20"/>
  <c r="H9" i="20"/>
  <c r="F39" i="20"/>
  <c r="H31" i="20"/>
  <c r="F13" i="20"/>
  <c r="G17" i="20"/>
  <c r="H17" i="20"/>
  <c r="G39" i="20"/>
  <c r="G13" i="20"/>
  <c r="F17" i="20"/>
  <c r="F31" i="20"/>
  <c r="G31" i="20"/>
  <c r="H13" i="20"/>
  <c r="H34" i="19"/>
  <c r="G34" i="19"/>
  <c r="F34" i="19"/>
  <c r="H22" i="19"/>
  <c r="G22" i="19"/>
  <c r="F22" i="19"/>
  <c r="H21" i="19"/>
  <c r="G21" i="19"/>
  <c r="F21" i="19"/>
  <c r="H20" i="19"/>
  <c r="G20" i="19"/>
  <c r="F20" i="19"/>
  <c r="H19" i="19"/>
  <c r="G19" i="19"/>
  <c r="F19" i="19"/>
  <c r="H18" i="19"/>
  <c r="G18" i="19"/>
  <c r="F18" i="19"/>
  <c r="H17" i="19"/>
  <c r="G17" i="19"/>
  <c r="F17" i="19"/>
  <c r="H16" i="19"/>
  <c r="G16" i="19"/>
  <c r="F16" i="19"/>
  <c r="H15" i="19"/>
  <c r="G15" i="19"/>
  <c r="F15" i="19"/>
  <c r="H9" i="19"/>
  <c r="G9" i="19"/>
  <c r="F9" i="19"/>
  <c r="H8" i="19"/>
  <c r="G8" i="19"/>
  <c r="F8" i="19"/>
  <c r="H7" i="19"/>
  <c r="G7" i="19"/>
  <c r="F7" i="19"/>
  <c r="H6" i="19"/>
  <c r="G6" i="19"/>
  <c r="F6" i="19"/>
  <c r="H5" i="19"/>
  <c r="G5" i="19"/>
  <c r="F5" i="19"/>
  <c r="H4" i="19"/>
  <c r="G4" i="19"/>
  <c r="F4" i="19"/>
  <c r="H3" i="19"/>
  <c r="G3" i="19"/>
  <c r="F3" i="19"/>
  <c r="H2" i="19"/>
  <c r="G2" i="19"/>
  <c r="F2" i="19"/>
  <c r="E16" i="5"/>
  <c r="E15" i="5"/>
  <c r="E14" i="5"/>
  <c r="E13" i="5"/>
  <c r="E12" i="5"/>
  <c r="H11" i="5"/>
  <c r="E11" i="5"/>
  <c r="H10" i="5"/>
  <c r="E10" i="5"/>
  <c r="H9" i="5"/>
  <c r="E9" i="5"/>
  <c r="H8" i="5"/>
  <c r="E8" i="5"/>
  <c r="H7" i="5"/>
  <c r="E7" i="5"/>
  <c r="H6" i="5"/>
  <c r="E6" i="5"/>
  <c r="H5" i="5"/>
  <c r="E5" i="5"/>
  <c r="H4" i="5"/>
  <c r="E4" i="5"/>
  <c r="H40" i="1"/>
  <c r="G40" i="1"/>
  <c r="H39" i="1"/>
  <c r="G39" i="1"/>
  <c r="C30" i="1"/>
  <c r="H27" i="1"/>
  <c r="H26" i="1"/>
  <c r="G26" i="1"/>
  <c r="H25" i="1"/>
  <c r="G25" i="1"/>
  <c r="H23" i="1"/>
  <c r="G23" i="1"/>
  <c r="H22" i="1"/>
  <c r="G22" i="1"/>
  <c r="C6" i="1"/>
  <c r="B6" i="1"/>
</calcChain>
</file>

<file path=xl/sharedStrings.xml><?xml version="1.0" encoding="utf-8"?>
<sst xmlns="http://schemas.openxmlformats.org/spreadsheetml/2006/main" count="1408" uniqueCount="734">
  <si>
    <t>Paired</t>
  </si>
  <si>
    <t>UnPaired</t>
  </si>
  <si>
    <t>Day 1</t>
  </si>
  <si>
    <t>Reversal</t>
  </si>
  <si>
    <t>Membrane Potential</t>
  </si>
  <si>
    <t>Animal ID</t>
  </si>
  <si>
    <t>G+ 292,2 (cell 1)</t>
  </si>
  <si>
    <t xml:space="preserve">g484.2 (cell </t>
  </si>
  <si>
    <t>G+ 296,4 (cell 1)</t>
  </si>
  <si>
    <t xml:space="preserve">g484.6 (cell </t>
  </si>
  <si>
    <t>G+ 296,4 (cell 2)</t>
  </si>
  <si>
    <t>G+ 292,12 (cell 1)</t>
  </si>
  <si>
    <t xml:space="preserve">g484.4 (cell </t>
  </si>
  <si>
    <t>G+ 312,8 (cell 1)</t>
  </si>
  <si>
    <t>G+ 312,10 (cell 1)</t>
  </si>
  <si>
    <t>G+ 312,10 (cell 2)</t>
  </si>
  <si>
    <t>g339.7 (cell 1)</t>
  </si>
  <si>
    <t>g339.11 (cell 1)</t>
  </si>
  <si>
    <t xml:space="preserve">Day 7: </t>
  </si>
  <si>
    <t>Day 7</t>
  </si>
  <si>
    <t>G+ 212,10 (cell 1)</t>
  </si>
  <si>
    <t xml:space="preserve">g445.10 (cell </t>
  </si>
  <si>
    <t>G+ 212,10 (cell 2)</t>
  </si>
  <si>
    <t xml:space="preserve">G445.6 (cell </t>
  </si>
  <si>
    <t>G+ 212,10 (cell 4)</t>
  </si>
  <si>
    <t>G+ 230,8 (cell 1)</t>
  </si>
  <si>
    <t>G+ 230,8 (cell 2)</t>
  </si>
  <si>
    <t xml:space="preserve">g445.12 (cell </t>
  </si>
  <si>
    <t>G+ 230,4 (cell 1)</t>
  </si>
  <si>
    <t>G+ 230,4 (cell 2)</t>
  </si>
  <si>
    <t>g431.7 (cell 1)</t>
  </si>
  <si>
    <t>G439.7 (cell 1)</t>
  </si>
  <si>
    <t>g451.5 (cell 1)</t>
  </si>
  <si>
    <t>g451.5 (cell 2)</t>
  </si>
  <si>
    <t>g451.5 (cell 3)</t>
  </si>
  <si>
    <t xml:space="preserve">Day 13: </t>
  </si>
  <si>
    <t>Day 13</t>
  </si>
  <si>
    <t>G+ 232,4 (cell 1)</t>
  </si>
  <si>
    <t>G+ 232,4 (cell 2)</t>
  </si>
  <si>
    <t>G+ 268,4 (cell 1)</t>
  </si>
  <si>
    <t>G+ 310,6 (cell 1)</t>
  </si>
  <si>
    <t>G+ 310,6 (cell 2)</t>
  </si>
  <si>
    <t>G+ 310,6  (cell 3)</t>
  </si>
  <si>
    <t>g451.3 (cell 1)</t>
  </si>
  <si>
    <t>g451.3 (cell 2)</t>
  </si>
  <si>
    <t>g451.3 (cell 3)</t>
  </si>
  <si>
    <t>g452.3 (cell 1)</t>
  </si>
  <si>
    <t>Animal Count</t>
  </si>
  <si>
    <t>dimer</t>
  </si>
  <si>
    <t>monomer</t>
  </si>
  <si>
    <t>Dimer</t>
  </si>
  <si>
    <t>Day 13/ Day 1</t>
  </si>
  <si>
    <t>% day 13/ day 1</t>
  </si>
  <si>
    <t>Monomer</t>
  </si>
  <si>
    <t>Day 13 vs. Day 1</t>
  </si>
  <si>
    <t>Day 7 vs. Day 1</t>
  </si>
  <si>
    <t>Day 7/ Day 1</t>
  </si>
  <si>
    <t>% day 7/ day 1</t>
  </si>
  <si>
    <t xml:space="preserve">Day 1 </t>
  </si>
  <si>
    <t>T+79,2(cell 1)</t>
  </si>
  <si>
    <t>T+80,2(cell 1)</t>
  </si>
  <si>
    <t>T+63,1 (cell 1)</t>
  </si>
  <si>
    <t>T+79,2(cell 2)</t>
  </si>
  <si>
    <t>T+80,2(cell 2)</t>
  </si>
  <si>
    <t>T+63,1 (cell 2)</t>
  </si>
  <si>
    <t>T+79,6(cell 1)</t>
  </si>
  <si>
    <t>T+80,2(cell 3)</t>
  </si>
  <si>
    <t>T+63,5 (cell 1)</t>
  </si>
  <si>
    <t>T+79,6(cell 2)</t>
  </si>
  <si>
    <t>T+80,2 (JW, cell1)</t>
  </si>
  <si>
    <t>T+63,5 (cell 2)</t>
  </si>
  <si>
    <t>T+79,2(JW_cell 1)</t>
  </si>
  <si>
    <t>T+80,2 (JW, cell2)</t>
  </si>
  <si>
    <t xml:space="preserve">T+63,1 (JW_cell 1) </t>
  </si>
  <si>
    <t>T+79,2(JW_cell 2)</t>
  </si>
  <si>
    <t>T+65,5 (cell 1)</t>
  </si>
  <si>
    <t xml:space="preserve">T+63,1 (JW_cell 2) </t>
  </si>
  <si>
    <t>T+79,6(JW_cell 1)</t>
  </si>
  <si>
    <t>T+65,5 (cell 2)</t>
  </si>
  <si>
    <t>T+63,5 (JW_cell 1)</t>
  </si>
  <si>
    <t>T+79,6(JW_cell 2)</t>
  </si>
  <si>
    <t>T+67,13 (cell 1)</t>
  </si>
  <si>
    <t>T+63,5 (JW_cell 2)</t>
  </si>
  <si>
    <t>T+71,1(cell 1)</t>
  </si>
  <si>
    <t>T+67,13 (cell 2)</t>
  </si>
  <si>
    <t xml:space="preserve">T+ 92,6 (cell 1) </t>
  </si>
  <si>
    <t>T+71,1(cell 2)</t>
  </si>
  <si>
    <t>T+65,5 (JW_cell 1)</t>
  </si>
  <si>
    <t xml:space="preserve">T+ 92,6 (cell 2) </t>
  </si>
  <si>
    <t>T+71,7(cell 1)</t>
  </si>
  <si>
    <t>T+65,5 (JW_cell 2)</t>
  </si>
  <si>
    <t xml:space="preserve">T+ 100,2 (cell 1) </t>
  </si>
  <si>
    <t>T+71,7(cell 2)</t>
  </si>
  <si>
    <t>T+67,13 (JW_cell 1)</t>
  </si>
  <si>
    <t xml:space="preserve">T+ 100,2 (cell 2) </t>
  </si>
  <si>
    <t>T+71,1 (JW, cell 1)</t>
  </si>
  <si>
    <t>T+67,13 (JW_cell 2)</t>
  </si>
  <si>
    <t xml:space="preserve">T+ 100,2 (cell 3) </t>
  </si>
  <si>
    <t>T+71,1 (JW, cell 2)</t>
  </si>
  <si>
    <t xml:space="preserve">T+ 100,2 (cell 4) </t>
  </si>
  <si>
    <t>Inter Event Intervals &lt; 10 ms</t>
  </si>
  <si>
    <t>T+ 98.6 (cell 1)</t>
  </si>
  <si>
    <t>T+73,2 (cell 1)</t>
  </si>
  <si>
    <t>T+ 98.6 (cell 2)</t>
  </si>
  <si>
    <t>T+73,2 (cell 2)</t>
  </si>
  <si>
    <t>T+ 98.8 (cell 1)</t>
  </si>
  <si>
    <t>T+73,4 (cell 1)</t>
  </si>
  <si>
    <t>T+ 98.8 (cell 2)</t>
  </si>
  <si>
    <t>T+73,2 (JW, cell 1)</t>
  </si>
  <si>
    <t>T+ 98.8 (cell 3)</t>
  </si>
  <si>
    <t>T+73,4 (JW, cell 1)</t>
  </si>
  <si>
    <t>T+73,2 (JW, cell 2)</t>
  </si>
  <si>
    <t>T+73,4 (JW, cell 2)</t>
  </si>
  <si>
    <t>T+ 95.5 (cell 1)</t>
  </si>
  <si>
    <t>T+ 95.5 (cell 2)</t>
  </si>
  <si>
    <t>T+ 95.5 (cell 4)</t>
  </si>
  <si>
    <t>T+ 102.4 (cell 1)</t>
  </si>
  <si>
    <t>T+ 102.4 (cell 2)</t>
  </si>
  <si>
    <t>T+ 102.4 (cell 3)</t>
  </si>
  <si>
    <t>T+ 102.4 (cell 4)</t>
  </si>
  <si>
    <t>(Left)</t>
  </si>
  <si>
    <t>Baseline</t>
  </si>
  <si>
    <t>Acquisition</t>
  </si>
  <si>
    <t>Acquisition + CLP290</t>
  </si>
  <si>
    <t>(Middle)</t>
  </si>
  <si>
    <t>(Right)</t>
  </si>
  <si>
    <t>VU0463271</t>
  </si>
  <si>
    <t>T+ 99.5 Cell 2</t>
  </si>
  <si>
    <t>T+ 99.5 Cell 3</t>
  </si>
  <si>
    <t>T+ 99.5 Cell 4</t>
  </si>
  <si>
    <t>T+ 99.3 Cell 1</t>
  </si>
  <si>
    <t>T+ 99.3 Cell 2</t>
  </si>
  <si>
    <t>Naïve</t>
  </si>
  <si>
    <t>T+106.10 (cell 1)</t>
  </si>
  <si>
    <t>T+106.10 (cell 2)</t>
  </si>
  <si>
    <t>T+106.10 (cell 3)</t>
  </si>
  <si>
    <t>T+ 99.5(cell 4)</t>
  </si>
  <si>
    <t>Frequency</t>
  </si>
  <si>
    <t>Frequency after Diazepam</t>
  </si>
  <si>
    <t>(left)</t>
  </si>
  <si>
    <t>T+ 119.6 cell 1</t>
  </si>
  <si>
    <t>T+ 111.7 cell 1</t>
  </si>
  <si>
    <t>T+ 112.3 cell 2</t>
  </si>
  <si>
    <t>T+ 119.6 cell 2</t>
  </si>
  <si>
    <t>T+ 112.1 cell 1</t>
  </si>
  <si>
    <t>T+ 122.8 Cell 1</t>
  </si>
  <si>
    <t>T+ 119.2 cell 1</t>
  </si>
  <si>
    <t>T+ 122.4 cell 1</t>
  </si>
  <si>
    <t>T+ 122.8 Cell 2</t>
  </si>
  <si>
    <t>T+ 111.3 cell 1</t>
  </si>
  <si>
    <t>T+ 122.4 cell 2</t>
  </si>
  <si>
    <t>T+ 122.8 Cell 3</t>
  </si>
  <si>
    <t>T+ 111.1 cell 1</t>
  </si>
  <si>
    <t>T+ 122.2 cell 1</t>
  </si>
  <si>
    <t>T+ 140,8 cell 1</t>
  </si>
  <si>
    <t>T+ 111.1 cell 2</t>
  </si>
  <si>
    <t>T+ 122.2 cell 2</t>
  </si>
  <si>
    <t>T+ 140,8 cell 2</t>
  </si>
  <si>
    <t>T+ 140,4 cell 1</t>
  </si>
  <si>
    <t>T+ 140,4 cell 2</t>
  </si>
  <si>
    <t>T+ 130.4 cell 1</t>
  </si>
  <si>
    <t>T+ 123,7 cell 1</t>
  </si>
  <si>
    <t>T+ 124.6 cell 1</t>
  </si>
  <si>
    <t>T+ 130.8 cell 1</t>
  </si>
  <si>
    <t>T+ 123,7 cell 2</t>
  </si>
  <si>
    <t>T+ 124.6 cell 2</t>
  </si>
  <si>
    <t>T+ 130.8 cell 2</t>
  </si>
  <si>
    <t xml:space="preserve"> T+ 123,5 cell 1</t>
  </si>
  <si>
    <t>T+ 115.5 cell 1</t>
  </si>
  <si>
    <t>T+ 125.3 cell 1</t>
  </si>
  <si>
    <t xml:space="preserve"> T+ 123,5 cell 2</t>
  </si>
  <si>
    <t>T+ 115.5 cell 2</t>
  </si>
  <si>
    <t>T+ 125.1 cell 1</t>
  </si>
  <si>
    <t>T+ 132.2 cell 1</t>
  </si>
  <si>
    <t>T+ 126.12 cell 1</t>
  </si>
  <si>
    <t>T+ 125.1 cell 2</t>
  </si>
  <si>
    <t>T+ 132.2 cell 2</t>
  </si>
  <si>
    <t>T+ 126.12 cell 2</t>
  </si>
  <si>
    <t>T+ 130,4 cell 2</t>
  </si>
  <si>
    <t>T+ 132.2 cell 3</t>
  </si>
  <si>
    <t>Vehicle</t>
  </si>
  <si>
    <t xml:space="preserve">Day </t>
  </si>
  <si>
    <t xml:space="preserve">Rate Difference </t>
  </si>
  <si>
    <t>CLP 290</t>
  </si>
  <si>
    <t>Days below Criterion</t>
  </si>
  <si>
    <t>Day</t>
  </si>
  <si>
    <t>Arch</t>
  </si>
  <si>
    <t>GFP</t>
  </si>
  <si>
    <t>Control</t>
  </si>
  <si>
    <t>4 </t>
  </si>
  <si>
    <t>CLP290</t>
  </si>
  <si>
    <t>Scrambled shRNA</t>
  </si>
  <si>
    <t>KCC2 shRNA</t>
  </si>
  <si>
    <t>G+624.12</t>
  </si>
  <si>
    <t>G+626.8</t>
  </si>
  <si>
    <t>G+623.7</t>
  </si>
  <si>
    <t>G+672.6</t>
  </si>
  <si>
    <t>G+663.5</t>
  </si>
  <si>
    <t>G+661.7</t>
  </si>
  <si>
    <t>G+120.8</t>
  </si>
  <si>
    <t>G+125.4</t>
  </si>
  <si>
    <t>G+71.1</t>
  </si>
  <si>
    <t>G+69.7</t>
  </si>
  <si>
    <t>G+80.4</t>
  </si>
  <si>
    <t>G+80.8</t>
  </si>
  <si>
    <t>G+624.6</t>
  </si>
  <si>
    <t>G+621.6</t>
  </si>
  <si>
    <t>G+629.1</t>
  </si>
  <si>
    <t>G+674.8</t>
  </si>
  <si>
    <t>G+661.13</t>
  </si>
  <si>
    <t>G+126.1</t>
  </si>
  <si>
    <t>G+120.2</t>
  </si>
  <si>
    <t>G+120.4</t>
  </si>
  <si>
    <t>G+122.2</t>
  </si>
  <si>
    <t>G+83.1</t>
  </si>
  <si>
    <t>G+80.6</t>
  </si>
  <si>
    <t>CLP 290 (60 micromolars)</t>
  </si>
  <si>
    <t>Path</t>
  </si>
  <si>
    <t>Pre-CS Significant</t>
  </si>
  <si>
    <t>CS Significant</t>
  </si>
  <si>
    <t>Post-CS Significant</t>
  </si>
  <si>
    <t>Tot Pairs</t>
  </si>
  <si>
    <t>Pre-CS % Synch</t>
  </si>
  <si>
    <t>CS % Synch</t>
  </si>
  <si>
    <t>Post-CS % Synch</t>
  </si>
  <si>
    <t>2882_GADcre_Arch_1</t>
  </si>
  <si>
    <t>2848_GADcre_Arch_1</t>
  </si>
  <si>
    <t>2846_GADcre_Arch_1</t>
  </si>
  <si>
    <t>2264_GADcre_Arch_1</t>
  </si>
  <si>
    <t>2068_GADcre_Arch_1</t>
  </si>
  <si>
    <t>1264_THcre_chr2_1</t>
  </si>
  <si>
    <t>4688_GADcre_Arch_1</t>
  </si>
  <si>
    <t>1846_THcre_chr2_1</t>
  </si>
  <si>
    <t>2882_GADcre_Arch_13</t>
  </si>
  <si>
    <t>2848_GADcre_Arch_13</t>
  </si>
  <si>
    <t>2846_GADcre_Arch_13</t>
  </si>
  <si>
    <t>2068_GADcre_Arch_13</t>
  </si>
  <si>
    <t>1286_THcre_chr2_13</t>
  </si>
  <si>
    <t>1846_THcre_chr2_13</t>
  </si>
  <si>
    <t>4688_GADcre_Arch_13</t>
  </si>
  <si>
    <t>2882_GADcre_Arch_4</t>
  </si>
  <si>
    <t>2846_GADcre_Arch_4</t>
  </si>
  <si>
    <t>2848_GADcre_Arch_2</t>
  </si>
  <si>
    <t>1262_THcre_chr2_6</t>
  </si>
  <si>
    <t>4688_GADcre_Arch_6</t>
  </si>
  <si>
    <t>1264_THcre_chr2_3</t>
  </si>
  <si>
    <t>1286_THcre_chr2_7</t>
  </si>
  <si>
    <t>1846_THcre_chr2_5</t>
  </si>
  <si>
    <t>Pre-CS sync pairs</t>
  </si>
  <si>
    <t>CS sync pairs</t>
  </si>
  <si>
    <t>Post-CS sync pairs</t>
  </si>
  <si>
    <t>total pairs</t>
  </si>
  <si>
    <t>Pre-CS</t>
  </si>
  <si>
    <t>CS</t>
  </si>
  <si>
    <t>Post-CS</t>
  </si>
  <si>
    <t>trial 48</t>
  </si>
  <si>
    <t>E:\All_Pavlovian\Pav day 3\3768_GADcre_chr2_clp_3</t>
  </si>
  <si>
    <t xml:space="preserve">Trial 8 </t>
  </si>
  <si>
    <t>Pav day 3/1342_THcre_chr2_clp_3</t>
  </si>
  <si>
    <t>Pav day 4/1342_THcre_chr2_clp_4</t>
  </si>
  <si>
    <t>Pav day 5/1384_THcre_chr2_clp_5</t>
  </si>
  <si>
    <t>Pav day 6/1384_THcre_chr2_clp_6</t>
  </si>
  <si>
    <t>Pav day 6/3022_GADcre_Arch_clp_6</t>
  </si>
  <si>
    <t>Pav day 7/3022_GADcre_Arch_clp_7</t>
  </si>
  <si>
    <t>Pav day 3/1346_THcre_chr2_clp_3</t>
  </si>
  <si>
    <t>Pav day 4/1346_THcre_chr2_clp_4</t>
  </si>
  <si>
    <t>/Pav day 5/1642_THcre_chr2_clp_5</t>
  </si>
  <si>
    <t>Pav day 6/1642_THcre_chr2_6</t>
  </si>
  <si>
    <t>/Pav day 3/1352</t>
  </si>
  <si>
    <t>Pav day 4/1352_THcre_chr2_clp_4</t>
  </si>
  <si>
    <t>Pav day 3/Pav day 4/1358_THcre_chr2_clp_4</t>
  </si>
  <si>
    <t>Pav day 3/Pav day 5/1358_THcre_chr2_clp_5</t>
  </si>
  <si>
    <t>Pav day 4/3768_GADcre_Arch_clp_4</t>
  </si>
  <si>
    <t>Pav day 3/Pav day 6/4568_GADcre_Arch_clp_6</t>
  </si>
  <si>
    <t>Pav day 3/Pav day 7/4568_GADcre_Arch_clp_7</t>
  </si>
  <si>
    <t>clp290</t>
  </si>
  <si>
    <t>Average</t>
  </si>
  <si>
    <t>456,12</t>
  </si>
  <si>
    <t>458,2</t>
  </si>
  <si>
    <t>377,2</t>
  </si>
  <si>
    <t>302,2</t>
  </si>
  <si>
    <t>Mean</t>
  </si>
  <si>
    <t>SEM</t>
  </si>
  <si>
    <t>Number</t>
  </si>
  <si>
    <t>Before</t>
  </si>
  <si>
    <t>After VU04632731</t>
  </si>
  <si>
    <t>Spikes per burst</t>
  </si>
  <si>
    <t>No opto</t>
  </si>
  <si>
    <t>Opto (10 Hz)</t>
  </si>
  <si>
    <t>Spikes per Burst (CS)</t>
  </si>
  <si>
    <t>Plateau</t>
  </si>
  <si>
    <t>Spikes per Burst (US)</t>
  </si>
  <si>
    <t>Vehicle </t>
  </si>
  <si>
    <t>Spikes per burst (% Change after injection)</t>
  </si>
  <si>
    <t>% Change</t>
  </si>
  <si>
    <t>Nan</t>
  </si>
  <si>
    <t>(US)</t>
  </si>
  <si>
    <t>(CS)</t>
  </si>
  <si>
    <t>Spikes per burst (% Change after Inhibition)</t>
  </si>
  <si>
    <t>% Change AUC</t>
  </si>
  <si>
    <t>s</t>
  </si>
  <si>
    <t>Males</t>
  </si>
  <si>
    <t>Females</t>
  </si>
  <si>
    <t>Rate Difference</t>
  </si>
  <si>
    <t>SD</t>
  </si>
  <si>
    <t>N</t>
  </si>
  <si>
    <t>Day 1</t>
  </si>
  <si>
    <t>Day 7</t>
  </si>
  <si>
    <t>Male</t>
  </si>
  <si>
    <t>Female</t>
  </si>
  <si>
    <t>Cells Converted out of BFP</t>
  </si>
  <si>
    <t>set 1</t>
  </si>
  <si>
    <t>set 2</t>
  </si>
  <si>
    <t>set 3</t>
  </si>
  <si>
    <t>Positive</t>
  </si>
  <si>
    <t>Negative</t>
  </si>
  <si>
    <t>Area of ROI</t>
  </si>
  <si>
    <t>Notes</t>
  </si>
  <si>
    <t>2025_03_27_11_22_29--Joyce_campari_ G631_7_slide2_1</t>
  </si>
  <si>
    <t>Area µm^2</t>
  </si>
  <si>
    <t>2025_03_27_11_38_57--Joyce_campari_ G631_7_slide4</t>
  </si>
  <si>
    <t>2025_03_27_12_55_41--Joyce_campari_ G632_12_slide3</t>
  </si>
  <si>
    <t>2025_03_27_13_17_49--Joyce_campari_ G651_5_slide1</t>
  </si>
  <si>
    <t>2025_03_27_13_36_26--Joyce_campari_ G651_5_slide2</t>
  </si>
  <si>
    <t>2025_03_27_14_22_19--Joyce_campari_ G651_5_slide3</t>
  </si>
  <si>
    <t>2025_03_27_15_08_38--Joyce_campari_ G651_5_slide4</t>
  </si>
  <si>
    <t>2025_03_27_15_24_15--Joyce_campari_ G645_1_slide1</t>
  </si>
  <si>
    <t>2025_03_27_15_44_14--Joyce_campari_ G645_1_slide2</t>
  </si>
  <si>
    <t>2025_03_27_16_11_00--Joyce_campari_ G645_1_slide3</t>
  </si>
  <si>
    <t>2025_03_27_16_28_28--Joyce_campari_ G629_5_slide1</t>
  </si>
  <si>
    <t>2025_03_28_12_09_36--Joyce_campari_ G629_5slide_2</t>
  </si>
  <si>
    <t>2025_03_28_13_11_02--Joyce_campari_ G662_4slide_2</t>
  </si>
  <si>
    <t>2025_03_28_14_45_19--Joyce_campari_ G634_10slide_1</t>
  </si>
  <si>
    <t xml:space="preserve">2024_02_19_09_54_25--campari24 g478_8_s1 </t>
  </si>
  <si>
    <t xml:space="preserve">2024_02_19_10_35_04--campari24 g478_8_s2 </t>
  </si>
  <si>
    <t xml:space="preserve">2024_02_19_14_20_54--campari24 g478_6_s1 </t>
  </si>
  <si>
    <t xml:space="preserve">2024_02_19_15_07_23--campari24 g478_6_s2 </t>
  </si>
  <si>
    <t>I:\IHC_Campari2\2025_05_05_22_42_38--Joyce_campari_ G6817_s1</t>
  </si>
  <si>
    <t>Mosaic 2</t>
  </si>
  <si>
    <t>Mosaic 4</t>
  </si>
  <si>
    <t>Mosaic 6</t>
  </si>
  <si>
    <t>Mosaic 8</t>
  </si>
  <si>
    <t>Average per animal</t>
  </si>
  <si>
    <t>Sum</t>
  </si>
  <si>
    <t>% of BFP with conversio</t>
  </si>
  <si>
    <t>% of BFP converted to Red</t>
  </si>
  <si>
    <t>No. BFP</t>
  </si>
  <si>
    <t>Cell Count</t>
  </si>
  <si>
    <t>Cells expressing CaMPARI2</t>
  </si>
  <si>
    <t>Reversals</t>
  </si>
  <si>
    <t>Membrane potential</t>
  </si>
  <si>
    <t>Reversals DA</t>
  </si>
  <si>
    <t>Dimers</t>
  </si>
  <si>
    <t>Males </t>
  </si>
  <si>
    <t>Females </t>
  </si>
  <si>
    <t>Monomers</t>
  </si>
  <si>
    <t>pS940 KCC2</t>
  </si>
  <si>
    <t>Day 13</t>
  </si>
  <si>
    <t>5</t>
  </si>
  <si>
    <t>3</t>
  </si>
  <si>
    <t>1</t>
  </si>
  <si>
    <t>% of trace with IEI &lt; 10 ms</t>
  </si>
  <si>
    <t>Right)</t>
  </si>
  <si>
    <t>Acquisition
+ CLP 290</t>
  </si>
  <si>
    <t>After
VU04632731</t>
  </si>
  <si>
    <t>Basal</t>
  </si>
  <si>
    <t>Acquisition </t>
  </si>
  <si>
    <t>% Change amplitude</t>
  </si>
  <si>
    <t>Medial Shell</t>
  </si>
  <si>
    <t>Amplitude (% Change)</t>
  </si>
  <si>
    <t>Core</t>
  </si>
  <si>
    <t>Arch + No Stimulation</t>
  </si>
  <si>
    <t>eGFP + Stimulation</t>
  </si>
  <si>
    <t>Rate Differences</t>
  </si>
  <si>
    <t>1 </t>
  </si>
  <si>
    <t>Female Control</t>
  </si>
  <si>
    <t>Female Inhibited</t>
  </si>
  <si>
    <t>Male Control</t>
  </si>
  <si>
    <t>Male Inhibited</t>
  </si>
  <si>
    <t>11-13</t>
  </si>
  <si>
    <t>(% Change rate difference)</t>
  </si>
  <si>
    <t>shRNA KCC2</t>
  </si>
  <si>
    <t>Scrambled</t>
  </si>
  <si>
    <t>G+ 690.2 cell 3</t>
  </si>
  <si>
    <t>G+ 689.11 cell 3</t>
  </si>
  <si>
    <t>G+ 690.2 cell 2</t>
  </si>
  <si>
    <t>G+ 689.11 cell 2</t>
  </si>
  <si>
    <t>G+ 690.2 cell 1</t>
  </si>
  <si>
    <t>G+ 689.11 cell 1</t>
  </si>
  <si>
    <t>G+ 689.5 cell 2</t>
  </si>
  <si>
    <t>G+ 698.6 cell 1</t>
  </si>
  <si>
    <t>G+ 689.5 cell 1</t>
  </si>
  <si>
    <t>G+ 688.2 cell 2</t>
  </si>
  <si>
    <t>G+ 688.4 cell 1</t>
  </si>
  <si>
    <t>G+ 688.2 cell 1</t>
  </si>
  <si>
    <t>shRNA KCC2</t>
  </si>
  <si>
    <t>[30]</t>
  </si>
  <si>
    <t>1286THcre_051523_40hz_1</t>
  </si>
  <si>
    <t>[23,30,37,249]</t>
  </si>
  <si>
    <t>\1286THcre_051523_20hz</t>
  </si>
  <si>
    <t>[97,98,133]</t>
  </si>
  <si>
    <t>\1286THcre_051323_40hz</t>
  </si>
  <si>
    <t>[122]</t>
  </si>
  <si>
    <t>\1264THcre_051023_20hz</t>
  </si>
  <si>
    <t>[173,224]</t>
  </si>
  <si>
    <t>\1264THcre_050823_100hz</t>
  </si>
  <si>
    <t>[84,98]</t>
  </si>
  <si>
    <t>\1262THcre_051323_40hz</t>
  </si>
  <si>
    <t>[82]</t>
  </si>
  <si>
    <t>\1262THcre_051123_40hz</t>
  </si>
  <si>
    <t>[154]</t>
  </si>
  <si>
    <t>\1262THcre_051123_20hz</t>
  </si>
  <si>
    <t>[219,486]</t>
  </si>
  <si>
    <t>13\1286_THcre_chr2_13</t>
  </si>
  <si>
    <t>[184]</t>
  </si>
  <si>
    <t>11\1262_THcre_chr2_11</t>
  </si>
  <si>
    <t>[285]</t>
  </si>
  <si>
    <t>11\1286_THcre_chr2_11</t>
  </si>
  <si>
    <t>[197]</t>
  </si>
  <si>
    <t>10\1262_THcre_chr2_10</t>
  </si>
  <si>
    <t>[15]</t>
  </si>
  <si>
    <t>10\1286_THcre_chr2_10</t>
  </si>
  <si>
    <t>[54,76,80]</t>
  </si>
  <si>
    <t>9\2082_GADcre_Arch_9</t>
  </si>
  <si>
    <t>[286]</t>
  </si>
  <si>
    <t>9\1286_THcre_chr2_9</t>
  </si>
  <si>
    <t>[1,166]</t>
  </si>
  <si>
    <t>7\1564_GADcre_Arch_7</t>
  </si>
  <si>
    <t>[255]</t>
  </si>
  <si>
    <t>8\1262_THcre_chr2_8</t>
  </si>
  <si>
    <t>[81,114,128,129]</t>
  </si>
  <si>
    <t>4\2068_GADcre_Arch_4</t>
  </si>
  <si>
    <t>[112,126,243]</t>
  </si>
  <si>
    <t>7\1262_THcre_chr2_7</t>
  </si>
  <si>
    <t>[9]</t>
  </si>
  <si>
    <t>4\1564_GADcre_Arch_4</t>
  </si>
  <si>
    <t>[77,97,138]</t>
  </si>
  <si>
    <t>6\1346_THcre_chr2_clp_6</t>
  </si>
  <si>
    <t>[46]</t>
  </si>
  <si>
    <t>10\2082_GADcre_Arch_10</t>
  </si>
  <si>
    <t>[89,430]</t>
  </si>
  <si>
    <t>4\1846_THcre_chr2_4</t>
  </si>
  <si>
    <t>[87]</t>
  </si>
  <si>
    <t>\1568GADcre_070122</t>
  </si>
  <si>
    <t>[219, 486]</t>
  </si>
  <si>
    <t>13\1286_THcre_chr2_13\</t>
  </si>
  <si>
    <t>[0]</t>
  </si>
  <si>
    <t>6\1564_GADcre_Arch_6</t>
  </si>
  <si>
    <t>11\1262_THcre_chr2_11\</t>
  </si>
  <si>
    <t>[104]</t>
  </si>
  <si>
    <t>5\1564_GADcre_Arch_5</t>
  </si>
  <si>
    <t>[14, 286]</t>
  </si>
  <si>
    <t>9\1286_THcre_chr2_9\</t>
  </si>
  <si>
    <t>[2,23,10,25,14,140,18,108]</t>
  </si>
  <si>
    <t>3\1568_GADcre_Arch_3</t>
  </si>
  <si>
    <t>8\1286_THcre_chr2_8\</t>
  </si>
  <si>
    <t>[81,98]</t>
  </si>
  <si>
    <t>3\1564_GADcre_Arch_3</t>
  </si>
  <si>
    <t>[264]</t>
  </si>
  <si>
    <t>4\1286_THcre_chr2_4\</t>
  </si>
  <si>
    <t>[0,69]</t>
  </si>
  <si>
    <t>1\1564_GADcre_Arch_1</t>
  </si>
  <si>
    <t>6\1358_THcre_chr2_clp_6\</t>
  </si>
  <si>
    <t>[6,7,8,9,19]</t>
  </si>
  <si>
    <t>10\6542_GADcre_arch_10</t>
  </si>
  <si>
    <t>[85]</t>
  </si>
  <si>
    <t>5\1358_THcre_chr2_clp_5\</t>
  </si>
  <si>
    <t>[4]</t>
  </si>
  <si>
    <t>9\6366_GADcre_arch_9</t>
  </si>
  <si>
    <t>[32, 259]</t>
  </si>
  <si>
    <t>4\1352_THcre_chr2_clp_4\</t>
  </si>
  <si>
    <t>[25,340]</t>
  </si>
  <si>
    <t>5\63610_GADcre_gfp_5</t>
  </si>
  <si>
    <t>[328]</t>
  </si>
  <si>
    <t>3\1384_THcre_chr2_clp_3\</t>
  </si>
  <si>
    <t>[3,4,9,12]</t>
  </si>
  <si>
    <t>9\6542_GADcre_arch_9</t>
  </si>
  <si>
    <t>[295]</t>
  </si>
  <si>
    <t>3\1346_THcre_chr2_clp_3\</t>
  </si>
  <si>
    <t>Total</t>
  </si>
  <si>
    <t>Classified Correctly</t>
  </si>
  <si>
    <t>IDs</t>
  </si>
  <si>
    <t>VTA GABA</t>
  </si>
  <si>
    <t>VTA DA</t>
  </si>
  <si>
    <t>GABA</t>
  </si>
  <si>
    <t>DA</t>
  </si>
  <si>
    <t>Peak to trough Ratio</t>
  </si>
  <si>
    <t>Firing Frequency</t>
  </si>
  <si>
    <t>Half-Max</t>
  </si>
  <si>
    <t>Rate Diff Average</t>
  </si>
  <si>
    <t>T+ 126,2</t>
  </si>
  <si>
    <t>T+ 184,6</t>
  </si>
  <si>
    <t>G+ 468,8</t>
  </si>
  <si>
    <t>T+ 126,4</t>
  </si>
  <si>
    <t>G+ 206,8</t>
  </si>
  <si>
    <t>G+ 284,6</t>
  </si>
  <si>
    <t>G+ 284,8</t>
  </si>
  <si>
    <t>G+ 288,2</t>
  </si>
  <si>
    <t>Type 2</t>
  </si>
  <si>
    <t>Type 1 </t>
  </si>
  <si>
    <t>Baseline  </t>
  </si>
  <si>
    <t>Time Spent Moving (sec)</t>
  </si>
  <si>
    <t>Speed (Units/sec)</t>
  </si>
  <si>
    <t>Distance Moving</t>
  </si>
  <si>
    <t>Burst count (US)</t>
  </si>
  <si>
    <t>Burst count (CS)</t>
  </si>
  <si>
    <t>Frequency (US)</t>
  </si>
  <si>
    <t>Frequency (CS)</t>
  </si>
  <si>
    <t>Unpaired Control</t>
  </si>
  <si>
    <t>10 </t>
  </si>
  <si>
    <t>% of interevent intervals &lt;10 ms</t>
  </si>
  <si>
    <t>Frequency (% Change after Diazepam)</t>
  </si>
  <si>
    <t>Behavior (rate difference)</t>
  </si>
  <si>
    <t>Control </t>
  </si>
  <si>
    <t>% Change Amplitude</t>
  </si>
  <si>
    <t>Days 5-7</t>
  </si>
  <si>
    <t>Days 11-13</t>
  </si>
  <si>
    <t>Variability</t>
  </si>
  <si>
    <t>gapdh 1 min 2025.02.04_14.13.25_Ch+Marker.jpg</t>
  </si>
  <si>
    <t>nkcc1 gapdh 1 min 2025.02.04_14.16.27_Ch+Marker.jpg</t>
  </si>
  <si>
    <t>G-296.4 (VTA 1)</t>
  </si>
  <si>
    <t>G-296.2 (VTA 1)</t>
  </si>
  <si>
    <t>G-622.10 (VTA 1)</t>
  </si>
  <si>
    <t>G-297.2 (VTA 1)</t>
  </si>
  <si>
    <t>G+ 391.7 (VTA 3)</t>
  </si>
  <si>
    <t>G+ 391.3 (VTA 1)</t>
  </si>
  <si>
    <t>G- 625.5 (VTA 1)</t>
  </si>
  <si>
    <t>G- 625.1 (VTA 1)</t>
  </si>
  <si>
    <t>NKCC1/GAPDH</t>
  </si>
  <si>
    <t>nkcc1 5s 2025.03.08_18.44.05_Ch</t>
  </si>
  <si>
    <t>G-620.2</t>
  </si>
  <si>
    <t>G-620.4</t>
  </si>
  <si>
    <t>G-623.3</t>
  </si>
  <si>
    <t>G-623.5</t>
  </si>
  <si>
    <t>G-408.2</t>
  </si>
  <si>
    <t>G-408.4</t>
  </si>
  <si>
    <t>T-175.3</t>
  </si>
  <si>
    <t>T-175.5</t>
  </si>
  <si>
    <t>set 4</t>
  </si>
  <si>
    <t>I:\IHC_Campari2\2025_05_05_20_18_15--Joyce_campari_ G6824_s1</t>
  </si>
  <si>
    <t>G6824</t>
  </si>
  <si>
    <t>I:\IHC_Campari2\2025_05_05_20_28_57--Joyce_campari_ G6824_s2</t>
  </si>
  <si>
    <t>Mosaic 3</t>
  </si>
  <si>
    <t>Mosaic 5</t>
  </si>
  <si>
    <t>I:\IHC_Campari2\2025_05_05_20_49_52--Joyce_campari_ G6826_s1</t>
  </si>
  <si>
    <t>G6826</t>
  </si>
  <si>
    <t>I:\IHC_Campari2\2025_05_05_20_57_34--Joyce_campari_ G6826_s2</t>
  </si>
  <si>
    <t>I:\IHC_Campari2\2025_05_05_21_13_41--Joyce_campari_ G6826_s3</t>
  </si>
  <si>
    <t>G6811</t>
  </si>
  <si>
    <t>I:\IHC_Campari2\2025_05_05_21_21_59--Joyce_campari_ G6811_s2</t>
  </si>
  <si>
    <t>I:\IHC_Campari2\2025_05_05_21_30_47--Joyce_campari_ G6811_s3</t>
  </si>
  <si>
    <t>G6813</t>
  </si>
  <si>
    <t>I:\IHC_Campari2\2025_05_05_21_35_34--Joyce_campari_ G6813_s1</t>
  </si>
  <si>
    <t>I:\IHC_Campari2\2025_05_05_21_53_52--Joyce_campari_ G6848_s1</t>
  </si>
  <si>
    <t>Moscaic 2</t>
  </si>
  <si>
    <t>G6848</t>
  </si>
  <si>
    <t>I:\IHC_Campari2\2025_05_05_22_13_28--Joyce_campari_ G6807_s1</t>
  </si>
  <si>
    <t>I:\IHC_Campari2\2025_05_05_22_19_17--Joyce_campari_ G6807_s2</t>
  </si>
  <si>
    <t>G6807</t>
  </si>
  <si>
    <t>I:\IHC_Campari2\2025_05_05_22_24_18--Joyce_campari_ G6803_s1</t>
  </si>
  <si>
    <t>Mosaic 1</t>
  </si>
  <si>
    <t>G6803</t>
  </si>
  <si>
    <t>Unpaired</t>
  </si>
  <si>
    <t>% of Cells Converted to Red + BFP</t>
  </si>
  <si>
    <t>CaMPARI expression</t>
  </si>
  <si>
    <t>(pKCC2/GAPDH) / (Total/GAPDH)</t>
  </si>
  <si>
    <t>Day 1 vs. 7</t>
  </si>
  <si>
    <t>Day 1 vs. 13</t>
  </si>
  <si>
    <t>% of BFP with conversion</t>
  </si>
  <si>
    <t>Inter-synch intervals (Frequencies)</t>
  </si>
  <si>
    <t>G+30.10</t>
  </si>
  <si>
    <t>G+34.2</t>
  </si>
  <si>
    <t>G+36.6</t>
  </si>
  <si>
    <t>G+36.4</t>
  </si>
  <si>
    <t>G+38.2</t>
  </si>
  <si>
    <t>G+42.2</t>
  </si>
  <si>
    <t>G+96.2</t>
  </si>
  <si>
    <t>G+96.14</t>
  </si>
  <si>
    <t>G+96.16</t>
  </si>
  <si>
    <t>G+29.3</t>
  </si>
  <si>
    <t>G+31.3</t>
  </si>
  <si>
    <t>G+49.7</t>
  </si>
  <si>
    <t>G+49.13</t>
  </si>
  <si>
    <t>G+47.7</t>
  </si>
  <si>
    <t>G+56.17</t>
  </si>
  <si>
    <t>G+58.7</t>
  </si>
  <si>
    <t>g339.7</t>
  </si>
  <si>
    <t>g339.11</t>
  </si>
  <si>
    <t>g431.7</t>
  </si>
  <si>
    <t>G439.7</t>
  </si>
  <si>
    <t>g451.5</t>
  </si>
  <si>
    <t>g451.3</t>
  </si>
  <si>
    <t>G30.10</t>
  </si>
  <si>
    <t>G34.2</t>
  </si>
  <si>
    <t>G32.4</t>
  </si>
  <si>
    <t>G36.6</t>
  </si>
  <si>
    <t>G36.4</t>
  </si>
  <si>
    <t>G38.2</t>
  </si>
  <si>
    <t>G42.2</t>
  </si>
  <si>
    <t>G96.2</t>
  </si>
  <si>
    <t>G96.14</t>
  </si>
  <si>
    <t>G96.16</t>
  </si>
  <si>
    <t>G29.3</t>
  </si>
  <si>
    <t>G31.3</t>
  </si>
  <si>
    <t>G49.7</t>
  </si>
  <si>
    <t>G49.13</t>
  </si>
  <si>
    <t>G47.7</t>
  </si>
  <si>
    <t>G50.3</t>
  </si>
  <si>
    <t>G56.5</t>
  </si>
  <si>
    <t>G56.17</t>
  </si>
  <si>
    <t>G58.7</t>
  </si>
  <si>
    <t>G 292,2</t>
  </si>
  <si>
    <t>G 296,4</t>
  </si>
  <si>
    <t>G 292,12</t>
  </si>
  <si>
    <t>G 312,8</t>
  </si>
  <si>
    <t>G 312,10</t>
  </si>
  <si>
    <t>G 212,10</t>
  </si>
  <si>
    <t>G 230,4</t>
  </si>
  <si>
    <t>G 230,8</t>
  </si>
  <si>
    <t>G 232,4</t>
  </si>
  <si>
    <t>G 268,4</t>
  </si>
  <si>
    <t>G 310,6</t>
  </si>
  <si>
    <t>G452.3</t>
  </si>
  <si>
    <t>G445.10</t>
  </si>
  <si>
    <t>G445.12</t>
  </si>
  <si>
    <t xml:space="preserve">G474.8 </t>
  </si>
  <si>
    <t>G474.10</t>
  </si>
  <si>
    <t>G476.10</t>
  </si>
  <si>
    <t>G480.6</t>
  </si>
  <si>
    <t>G484.2</t>
  </si>
  <si>
    <t>G484.4</t>
  </si>
  <si>
    <t>G484.6</t>
  </si>
  <si>
    <t>T127.7</t>
  </si>
  <si>
    <t>T127.5</t>
  </si>
  <si>
    <t>T 142.4</t>
  </si>
  <si>
    <t>T 136.2</t>
  </si>
  <si>
    <t>G30.6</t>
  </si>
  <si>
    <t>G31.7</t>
  </si>
  <si>
    <t>G+30.8</t>
  </si>
  <si>
    <t>G+32.8</t>
  </si>
  <si>
    <t>G+34.8</t>
  </si>
  <si>
    <t>G+36.14</t>
  </si>
  <si>
    <t>G+36.2</t>
  </si>
  <si>
    <t>G+38.4</t>
  </si>
  <si>
    <t>G+42.12</t>
  </si>
  <si>
    <t>G+98.2</t>
  </si>
  <si>
    <t>G+97.5</t>
  </si>
  <si>
    <t>G+29.1</t>
  </si>
  <si>
    <t>G+29.5</t>
  </si>
  <si>
    <t>G+43.13</t>
  </si>
  <si>
    <t>G+56.11</t>
  </si>
  <si>
    <t>G+56.15</t>
  </si>
  <si>
    <t>G+58.1</t>
  </si>
  <si>
    <t>G+97.15</t>
  </si>
  <si>
    <t>G+97.11</t>
  </si>
  <si>
    <t>G+99.5</t>
  </si>
  <si>
    <t>G+99.7</t>
  </si>
  <si>
    <t>G+654.2</t>
  </si>
  <si>
    <t>G+658.2</t>
  </si>
  <si>
    <t>G+636.4</t>
  </si>
  <si>
    <t>G+636.6</t>
  </si>
  <si>
    <t>G+628.4</t>
  </si>
  <si>
    <t>G+664.8</t>
  </si>
  <si>
    <t>G+658.6</t>
  </si>
  <si>
    <t>G+636.10</t>
  </si>
  <si>
    <t>G+636.2</t>
  </si>
  <si>
    <t>G-314.6</t>
  </si>
  <si>
    <t>T-114.6</t>
  </si>
  <si>
    <t>G-320.4</t>
  </si>
  <si>
    <t>G-326.6</t>
  </si>
  <si>
    <t>G-328.2</t>
  </si>
  <si>
    <t>G-328.8</t>
  </si>
  <si>
    <t>T-126.6</t>
  </si>
  <si>
    <t>G(-)262.2</t>
  </si>
  <si>
    <t>G(-)264.8</t>
  </si>
  <si>
    <t>G(-)266.6</t>
  </si>
  <si>
    <t>G-314.8</t>
  </si>
  <si>
    <t>G-320.2</t>
  </si>
  <si>
    <t>G-320.8</t>
  </si>
  <si>
    <t>G-324.4</t>
  </si>
  <si>
    <t>G-328.4</t>
  </si>
  <si>
    <t>T-122.6</t>
  </si>
  <si>
    <t>T-126.8</t>
  </si>
  <si>
    <t>G(-)262.4</t>
  </si>
  <si>
    <t>G(-)264.6</t>
  </si>
  <si>
    <t>G(-)266.4</t>
  </si>
  <si>
    <t>G-370.6</t>
  </si>
  <si>
    <t>G-370.8</t>
  </si>
  <si>
    <t>G-378.4</t>
  </si>
  <si>
    <t>T-156.8</t>
  </si>
  <si>
    <t>G-388.6</t>
  </si>
  <si>
    <t>G-392.2</t>
  </si>
  <si>
    <t>G-420.2</t>
  </si>
  <si>
    <t>G-420.4</t>
  </si>
  <si>
    <t>G-422.6</t>
  </si>
  <si>
    <t>G-370.4</t>
  </si>
  <si>
    <t>G-384.6</t>
  </si>
  <si>
    <t>T-156.6</t>
  </si>
  <si>
    <t>G-388.10</t>
  </si>
  <si>
    <t>G-390.6</t>
  </si>
  <si>
    <t>G-396.2</t>
  </si>
  <si>
    <t>G-396.4</t>
  </si>
  <si>
    <t>G+120.6</t>
  </si>
  <si>
    <t>g476.10 (cell 1)</t>
  </si>
  <si>
    <t>g476.10 (cell 2)</t>
  </si>
  <si>
    <t>g474.8 (cell 1)</t>
  </si>
  <si>
    <t>g474.8 (cell 2)</t>
  </si>
  <si>
    <t>G+458.8</t>
  </si>
  <si>
    <t>G+460.4</t>
  </si>
  <si>
    <t>G-469.4</t>
  </si>
  <si>
    <t>G-470.4</t>
  </si>
  <si>
    <t>G-622.6</t>
  </si>
  <si>
    <t>G-622.8</t>
  </si>
  <si>
    <t>T+296.6</t>
  </si>
  <si>
    <t>G-643.4</t>
  </si>
  <si>
    <t>G-643.12</t>
  </si>
  <si>
    <t>G-648.6</t>
  </si>
  <si>
    <t>T-306.4</t>
  </si>
  <si>
    <t>T-306.12</t>
  </si>
  <si>
    <t>T-310.4</t>
  </si>
  <si>
    <t>G-654.4</t>
  </si>
  <si>
    <t>G-622.2</t>
  </si>
  <si>
    <t>T-296.8</t>
  </si>
  <si>
    <t>G-643.10</t>
  </si>
  <si>
    <t>G-652.8</t>
  </si>
  <si>
    <t>G-646.6</t>
  </si>
  <si>
    <t>G-648.8</t>
  </si>
  <si>
    <t>G-650.6</t>
  </si>
  <si>
    <t>T-306.2</t>
  </si>
  <si>
    <t>T-306.6</t>
  </si>
  <si>
    <t>T-308.8</t>
  </si>
  <si>
    <t>KCC2 IHC (Mean Flourescence/ Area)</t>
  </si>
  <si>
    <t>US</t>
  </si>
  <si>
    <t>Campari green expressing cell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</si>
</sst>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1"/>
      <color theme="1"/>
      <name val="Aptos Narrow"/>
      <family val="2"/>
      <scheme val="minor"/>
    </font>
    <font>
      <sz val="15"/>
      <color rgb="FF374151"/>
      <name val="Times New Roman"/>
      <family val="1"/>
    </font>
    <font>
      <sz val="11"/>
      <name val="Aptos Narrow"/>
      <family val="2"/>
      <scheme val="minor"/>
    </font>
    <font>
      <sz val="13"/>
      <color rgb="FF374151"/>
      <name val="Times New Roman"/>
      <family val="1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name val="Arial"/>
      <family val="2"/>
    </font>
    <font>
      <b/>
      <sz val="11"/>
      <color theme="1"/>
      <name val="Calibri"/>
      <family val="2"/>
    </font>
    <font>
      <sz val="10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name val="Arial"/>
      <family val="2"/>
    </font>
    <font>
      <sz val="10"/>
      <color rgb="FF000000"/>
      <name val="Aptos Narrow"/>
      <family val="2"/>
      <scheme val="minor"/>
    </font>
    <font>
      <i/>
      <sz val="12"/>
      <color rgb="FF0000FF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b/>
      <i/>
      <sz val="12"/>
      <color theme="1"/>
      <name val="Aptos Narrow"/>
      <scheme val="minor"/>
    </font>
    <font>
      <sz val="11"/>
      <name val="Calibri"/>
      <family val="2"/>
    </font>
    <font>
      <b/>
      <sz val="10"/>
      <color theme="1"/>
      <name val="Arial"/>
      <family val="2"/>
    </font>
    <font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Monospace"/>
    </font>
    <font>
      <sz val="9"/>
      <color rgb="FF1155CC"/>
      <name val="Google Sans Mono"/>
    </font>
    <font>
      <sz val="12"/>
      <color rgb="FF000000"/>
      <name val="Arial"/>
      <family val="2"/>
    </font>
    <font>
      <sz val="12"/>
      <color theme="1"/>
      <name val="Calibri"/>
      <family val="2"/>
    </font>
    <font>
      <b/>
      <sz val="11"/>
      <color rgb="FFFF9900"/>
      <name val="Calibri"/>
      <family val="2"/>
    </font>
    <font>
      <sz val="11"/>
      <color rgb="FFFF9900"/>
      <name val="Calibri"/>
      <family val="2"/>
    </font>
    <font>
      <b/>
      <sz val="11"/>
      <color rgb="FF000000"/>
      <name val="Calibri"/>
      <family val="2"/>
    </font>
    <font>
      <sz val="12"/>
      <color theme="1"/>
      <name val="Calibri (Body)"/>
    </font>
    <font>
      <sz val="12"/>
      <color rgb="FF9C5700"/>
      <name val="Aptos Narrow"/>
      <family val="2"/>
      <scheme val="minor"/>
    </font>
    <font>
      <sz val="11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2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rgb="FFD9E2F3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EB9C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6" fillId="14" borderId="0" applyNumberFormat="0" applyBorder="0" applyAlignment="0" applyProtection="0"/>
  </cellStyleXfs>
  <cellXfs count="90">
    <xf numFmtId="0" fontId="0" fillId="0" borderId="0" xfId="0"/>
    <xf numFmtId="0" fontId="3" fillId="0" borderId="0" xfId="0" applyFont="1"/>
    <xf numFmtId="0" fontId="4" fillId="0" borderId="0" xfId="0" applyFont="1"/>
    <xf numFmtId="0" fontId="7" fillId="0" borderId="0" xfId="0" applyFont="1"/>
    <xf numFmtId="0" fontId="10" fillId="0" borderId="0" xfId="0" applyFont="1"/>
    <xf numFmtId="0" fontId="3" fillId="0" borderId="0" xfId="0" applyFont="1" applyAlignment="1">
      <alignment wrapText="1"/>
    </xf>
    <xf numFmtId="0" fontId="5" fillId="0" borderId="0" xfId="0" applyFont="1"/>
    <xf numFmtId="0" fontId="3" fillId="0" borderId="0" xfId="0" applyFont="1" applyAlignment="1">
      <alignment horizontal="right" wrapText="1"/>
    </xf>
    <xf numFmtId="0" fontId="12" fillId="0" borderId="0" xfId="0" applyFont="1"/>
    <xf numFmtId="0" fontId="6" fillId="0" borderId="0" xfId="0" applyFont="1"/>
    <xf numFmtId="0" fontId="8" fillId="0" borderId="0" xfId="0" applyFont="1"/>
    <xf numFmtId="0" fontId="13" fillId="0" borderId="0" xfId="0" applyFont="1"/>
    <xf numFmtId="0" fontId="3" fillId="0" borderId="0" xfId="0" applyFont="1" applyAlignment="1">
      <alignment horizontal="right"/>
    </xf>
    <xf numFmtId="0" fontId="14" fillId="0" borderId="0" xfId="0" applyFont="1"/>
    <xf numFmtId="0" fontId="11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9" fillId="0" borderId="0" xfId="0" applyFont="1"/>
    <xf numFmtId="0" fontId="19" fillId="0" borderId="0" xfId="0" applyFont="1"/>
    <xf numFmtId="0" fontId="20" fillId="0" borderId="0" xfId="0" applyFont="1"/>
    <xf numFmtId="0" fontId="12" fillId="0" borderId="0" xfId="0" applyFont="1" applyAlignment="1">
      <alignment horizontal="center"/>
    </xf>
    <xf numFmtId="0" fontId="2" fillId="0" borderId="0" xfId="0" applyFont="1"/>
    <xf numFmtId="0" fontId="21" fillId="0" borderId="0" xfId="0" applyFont="1" applyAlignment="1">
      <alignment horizontal="center"/>
    </xf>
    <xf numFmtId="0" fontId="22" fillId="0" borderId="0" xfId="0" applyFont="1"/>
    <xf numFmtId="0" fontId="23" fillId="0" borderId="0" xfId="0" applyFont="1"/>
    <xf numFmtId="0" fontId="12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2" fillId="3" borderId="0" xfId="0" applyFont="1" applyFill="1"/>
    <xf numFmtId="0" fontId="21" fillId="0" borderId="0" xfId="0" applyFont="1"/>
    <xf numFmtId="0" fontId="11" fillId="0" borderId="0" xfId="0" applyFont="1" applyAlignment="1">
      <alignment horizontal="right"/>
    </xf>
    <xf numFmtId="0" fontId="24" fillId="0" borderId="0" xfId="0" applyFont="1"/>
    <xf numFmtId="0" fontId="24" fillId="0" borderId="0" xfId="0" applyFont="1" applyAlignment="1">
      <alignment horizontal="right"/>
    </xf>
    <xf numFmtId="0" fontId="9" fillId="4" borderId="0" xfId="0" applyFont="1" applyFill="1"/>
    <xf numFmtId="0" fontId="9" fillId="0" borderId="0" xfId="0" applyFont="1" applyAlignment="1">
      <alignment horizontal="right"/>
    </xf>
    <xf numFmtId="0" fontId="25" fillId="0" borderId="0" xfId="0" applyFont="1" applyAlignment="1">
      <alignment horizontal="right"/>
    </xf>
    <xf numFmtId="0" fontId="9" fillId="0" borderId="0" xfId="0" applyFont="1" applyAlignment="1">
      <alignment horizontal="center"/>
    </xf>
    <xf numFmtId="0" fontId="14" fillId="0" borderId="3" xfId="0" applyFont="1" applyBorder="1"/>
    <xf numFmtId="0" fontId="26" fillId="0" borderId="0" xfId="0" applyFont="1"/>
    <xf numFmtId="0" fontId="28" fillId="0" borderId="0" xfId="0" applyFont="1" applyAlignment="1">
      <alignment horizontal="left" wrapText="1"/>
    </xf>
    <xf numFmtId="0" fontId="17" fillId="0" borderId="0" xfId="0" applyFont="1" applyAlignment="1">
      <alignment horizontal="left" wrapText="1"/>
    </xf>
    <xf numFmtId="0" fontId="9" fillId="6" borderId="0" xfId="0" applyFont="1" applyFill="1" applyAlignment="1">
      <alignment horizontal="right"/>
    </xf>
    <xf numFmtId="0" fontId="11" fillId="7" borderId="0" xfId="0" applyFont="1" applyFill="1" applyAlignment="1">
      <alignment horizontal="right"/>
    </xf>
    <xf numFmtId="0" fontId="11" fillId="8" borderId="0" xfId="0" applyFont="1" applyFill="1" applyAlignment="1">
      <alignment horizontal="right"/>
    </xf>
    <xf numFmtId="0" fontId="11" fillId="9" borderId="0" xfId="0" applyFont="1" applyFill="1" applyAlignment="1">
      <alignment horizontal="right"/>
    </xf>
    <xf numFmtId="0" fontId="17" fillId="0" borderId="1" xfId="0" applyFont="1" applyBorder="1"/>
    <xf numFmtId="0" fontId="17" fillId="0" borderId="2" xfId="0" applyFont="1" applyBorder="1"/>
    <xf numFmtId="0" fontId="17" fillId="0" borderId="3" xfId="0" applyFont="1" applyBorder="1"/>
    <xf numFmtId="0" fontId="4" fillId="0" borderId="3" xfId="0" applyFont="1" applyBorder="1"/>
    <xf numFmtId="0" fontId="17" fillId="0" borderId="4" xfId="0" applyFont="1" applyBorder="1"/>
    <xf numFmtId="0" fontId="17" fillId="0" borderId="5" xfId="0" applyFont="1" applyBorder="1"/>
    <xf numFmtId="0" fontId="15" fillId="5" borderId="0" xfId="0" applyFont="1" applyFill="1"/>
    <xf numFmtId="0" fontId="15" fillId="0" borderId="0" xfId="1" applyFont="1" applyFill="1" applyBorder="1"/>
    <xf numFmtId="0" fontId="17" fillId="0" borderId="6" xfId="0" applyFont="1" applyBorder="1"/>
    <xf numFmtId="0" fontId="4" fillId="0" borderId="6" xfId="0" applyFont="1" applyBorder="1"/>
    <xf numFmtId="0" fontId="17" fillId="0" borderId="7" xfId="0" applyFont="1" applyBorder="1"/>
    <xf numFmtId="0" fontId="17" fillId="0" borderId="8" xfId="0" applyFont="1" applyBorder="1"/>
    <xf numFmtId="0" fontId="15" fillId="0" borderId="0" xfId="1" applyFont="1" applyFill="1"/>
    <xf numFmtId="0" fontId="17" fillId="0" borderId="9" xfId="0" applyFont="1" applyBorder="1"/>
    <xf numFmtId="0" fontId="4" fillId="0" borderId="9" xfId="0" applyFont="1" applyBorder="1"/>
    <xf numFmtId="0" fontId="17" fillId="0" borderId="10" xfId="0" applyFont="1" applyBorder="1"/>
    <xf numFmtId="0" fontId="17" fillId="0" borderId="11" xfId="0" applyFont="1" applyBorder="1"/>
    <xf numFmtId="0" fontId="15" fillId="0" borderId="0" xfId="0" quotePrefix="1" applyFont="1"/>
    <xf numFmtId="0" fontId="29" fillId="0" borderId="0" xfId="0" applyFont="1"/>
    <xf numFmtId="0" fontId="30" fillId="0" borderId="0" xfId="0" applyFont="1"/>
    <xf numFmtId="0" fontId="27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18" fillId="0" borderId="0" xfId="0" applyFont="1"/>
    <xf numFmtId="0" fontId="3" fillId="12" borderId="0" xfId="0" applyFont="1" applyFill="1"/>
    <xf numFmtId="0" fontId="3" fillId="13" borderId="0" xfId="0" applyFont="1" applyFill="1"/>
    <xf numFmtId="0" fontId="15" fillId="0" borderId="0" xfId="0" applyFont="1" applyAlignment="1">
      <alignment horizontal="center"/>
    </xf>
    <xf numFmtId="0" fontId="35" fillId="0" borderId="0" xfId="0" applyFont="1" applyAlignment="1">
      <alignment horizontal="right"/>
    </xf>
    <xf numFmtId="0" fontId="37" fillId="0" borderId="0" xfId="0" applyFont="1"/>
    <xf numFmtId="0" fontId="5" fillId="0" borderId="0" xfId="2" applyFont="1" applyFill="1" applyBorder="1"/>
    <xf numFmtId="0" fontId="5" fillId="0" borderId="0" xfId="1" applyFont="1" applyFill="1" applyBorder="1"/>
    <xf numFmtId="0" fontId="12" fillId="0" borderId="0" xfId="0" applyFont="1" applyAlignment="1">
      <alignment horizontal="center" wrapText="1"/>
    </xf>
    <xf numFmtId="0" fontId="12" fillId="11" borderId="0" xfId="0" applyFont="1" applyFill="1" applyAlignment="1">
      <alignment horizontal="center"/>
    </xf>
    <xf numFmtId="0" fontId="12" fillId="10" borderId="0" xfId="0" applyFont="1" applyFill="1" applyAlignment="1">
      <alignment horizontal="center"/>
    </xf>
    <xf numFmtId="0" fontId="21" fillId="0" borderId="0" xfId="0" applyFont="1" applyAlignment="1">
      <alignment horizontal="center"/>
    </xf>
    <xf numFmtId="0" fontId="21" fillId="3" borderId="1" xfId="0" applyFont="1" applyFill="1" applyBorder="1" applyAlignment="1">
      <alignment horizontal="center"/>
    </xf>
    <xf numFmtId="0" fontId="21" fillId="3" borderId="0" xfId="0" applyFont="1" applyFill="1" applyAlignment="1">
      <alignment horizontal="center"/>
    </xf>
    <xf numFmtId="0" fontId="21" fillId="3" borderId="2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13" borderId="0" xfId="0" applyFont="1" applyFill="1" applyAlignment="1">
      <alignment horizontal="center"/>
    </xf>
    <xf numFmtId="0" fontId="12" fillId="13" borderId="2" xfId="0" applyFont="1" applyFill="1" applyBorder="1" applyAlignment="1">
      <alignment horizontal="center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105834</xdr:rowOff>
    </xdr:from>
    <xdr:to>
      <xdr:col>11</xdr:col>
      <xdr:colOff>211665</xdr:colOff>
      <xdr:row>62</xdr:row>
      <xdr:rowOff>147926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7289D25-4113-DFA8-6AA7-8B1B17DFF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471459"/>
          <a:ext cx="10583332" cy="81780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92605</xdr:rowOff>
    </xdr:from>
    <xdr:to>
      <xdr:col>11</xdr:col>
      <xdr:colOff>224897</xdr:colOff>
      <xdr:row>93</xdr:row>
      <xdr:rowOff>131692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7AA797E-2C9A-4E50-F451-50E4530A0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617605"/>
          <a:ext cx="10596564" cy="81882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84666</xdr:rowOff>
    </xdr:from>
    <xdr:to>
      <xdr:col>15</xdr:col>
      <xdr:colOff>539876</xdr:colOff>
      <xdr:row>70</xdr:row>
      <xdr:rowOff>16933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7588DE-2D30-1F9B-4FE5-9B11B0658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539066"/>
          <a:ext cx="13849476" cy="10701867"/>
        </a:xfrm>
        <a:prstGeom prst="rect">
          <a:avLst/>
        </a:prstGeom>
      </xdr:spPr>
    </xdr:pic>
    <xdr:clientData/>
  </xdr:twoCellAnchor>
  <xdr:twoCellAnchor editAs="oneCell">
    <xdr:from>
      <xdr:col>0</xdr:col>
      <xdr:colOff>660401</xdr:colOff>
      <xdr:row>48</xdr:row>
      <xdr:rowOff>152399</xdr:rowOff>
    </xdr:from>
    <xdr:to>
      <xdr:col>16</xdr:col>
      <xdr:colOff>319744</xdr:colOff>
      <xdr:row>101</xdr:row>
      <xdr:rowOff>84666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132D34-7347-4FBC-AB19-2576D6EFA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0401" y="10667999"/>
          <a:ext cx="13849476" cy="107018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59</xdr:row>
      <xdr:rowOff>88900</xdr:rowOff>
    </xdr:from>
    <xdr:to>
      <xdr:col>9</xdr:col>
      <xdr:colOff>76200</xdr:colOff>
      <xdr:row>88</xdr:row>
      <xdr:rowOff>202045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C8B39F-0AE3-FE78-BC2A-79A99BA36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12077700"/>
          <a:ext cx="7886700" cy="6005945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44</xdr:row>
      <xdr:rowOff>139700</xdr:rowOff>
    </xdr:from>
    <xdr:to>
      <xdr:col>9</xdr:col>
      <xdr:colOff>190500</xdr:colOff>
      <xdr:row>74</xdr:row>
      <xdr:rowOff>49645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33F92B-C1D8-3C7B-FA15-AB669C975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" y="9080500"/>
          <a:ext cx="7886700" cy="600594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114300</xdr:rowOff>
    </xdr:from>
    <xdr:to>
      <xdr:col>12</xdr:col>
      <xdr:colOff>2989</xdr:colOff>
      <xdr:row>72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AAC47C-50A8-4FF2-45D0-9F8C3053F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616700"/>
          <a:ext cx="10518589" cy="812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B5617-9C6A-D24F-A35A-08E282642DB5}">
  <dimension ref="A1:BA20"/>
  <sheetViews>
    <sheetView tabSelected="1" workbookViewId="0">
      <selection activeCell="C43" sqref="C43"/>
    </sheetView>
  </sheetViews>
  <sheetFormatPr defaultColWidth="11.4609375" defaultRowHeight="15.5"/>
  <sheetData>
    <row r="1" spans="1:53">
      <c r="A1" t="s">
        <v>303</v>
      </c>
    </row>
    <row r="2" spans="1:53">
      <c r="A2" s="23" t="s">
        <v>185</v>
      </c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2" t="s">
        <v>508</v>
      </c>
      <c r="AP2" s="82"/>
      <c r="AQ2" s="82"/>
      <c r="AR2" s="82"/>
      <c r="AS2" s="82"/>
      <c r="AT2" s="82"/>
      <c r="AU2" s="82"/>
      <c r="AV2" s="82"/>
      <c r="AW2" s="82"/>
      <c r="AX2" s="82"/>
      <c r="AY2" s="82"/>
      <c r="AZ2" s="82"/>
      <c r="BA2" s="82"/>
    </row>
    <row r="3" spans="1:53">
      <c r="A3" s="15" t="s">
        <v>5</v>
      </c>
      <c r="B3" s="66" t="s">
        <v>592</v>
      </c>
      <c r="C3" s="66" t="s">
        <v>593</v>
      </c>
      <c r="D3" s="66" t="s">
        <v>594</v>
      </c>
      <c r="E3" s="66" t="s">
        <v>595</v>
      </c>
      <c r="F3" s="66" t="s">
        <v>596</v>
      </c>
      <c r="G3" s="66" t="s">
        <v>636</v>
      </c>
      <c r="H3" s="66" t="s">
        <v>597</v>
      </c>
      <c r="I3" s="66" t="s">
        <v>598</v>
      </c>
      <c r="J3" s="66" t="s">
        <v>599</v>
      </c>
      <c r="K3" s="66" t="s">
        <v>600</v>
      </c>
      <c r="L3" s="66" t="s">
        <v>601</v>
      </c>
      <c r="M3" s="66" t="s">
        <v>602</v>
      </c>
      <c r="N3" s="66" t="s">
        <v>603</v>
      </c>
      <c r="O3" s="66" t="s">
        <v>637</v>
      </c>
      <c r="P3" s="66" t="s">
        <v>604</v>
      </c>
      <c r="Q3" s="66" t="s">
        <v>605</v>
      </c>
      <c r="R3" s="66" t="s">
        <v>606</v>
      </c>
      <c r="S3" s="66" t="s">
        <v>607</v>
      </c>
      <c r="T3" s="66" t="s">
        <v>608</v>
      </c>
      <c r="U3" s="66" t="s">
        <v>609</v>
      </c>
      <c r="V3" s="66" t="s">
        <v>610</v>
      </c>
      <c r="W3" s="1" t="s">
        <v>611</v>
      </c>
      <c r="X3" s="1" t="s">
        <v>612</v>
      </c>
      <c r="Y3" s="1" t="s">
        <v>613</v>
      </c>
      <c r="Z3" s="1" t="s">
        <v>614</v>
      </c>
      <c r="AA3" s="1" t="s">
        <v>615</v>
      </c>
      <c r="AB3" s="1" t="s">
        <v>586</v>
      </c>
      <c r="AC3" s="1" t="s">
        <v>587</v>
      </c>
      <c r="AD3" s="1" t="s">
        <v>616</v>
      </c>
      <c r="AE3" s="1" t="s">
        <v>617</v>
      </c>
      <c r="AF3" s="1" t="s">
        <v>618</v>
      </c>
      <c r="AG3" s="1" t="s">
        <v>588</v>
      </c>
      <c r="AH3" s="1" t="s">
        <v>589</v>
      </c>
      <c r="AI3" s="1" t="s">
        <v>590</v>
      </c>
      <c r="AJ3" s="1" t="s">
        <v>619</v>
      </c>
      <c r="AK3" s="1" t="s">
        <v>620</v>
      </c>
      <c r="AL3" s="1" t="s">
        <v>621</v>
      </c>
      <c r="AM3" s="1" t="s">
        <v>591</v>
      </c>
      <c r="AN3" s="20" t="s">
        <v>622</v>
      </c>
      <c r="AO3" s="20" t="s">
        <v>623</v>
      </c>
      <c r="AP3" s="20" t="s">
        <v>624</v>
      </c>
      <c r="AQ3" s="20" t="s">
        <v>625</v>
      </c>
      <c r="AR3" s="20" t="s">
        <v>626</v>
      </c>
      <c r="AS3" s="20" t="s">
        <v>627</v>
      </c>
      <c r="AT3" s="20" t="s">
        <v>628</v>
      </c>
      <c r="AU3" s="20" t="s">
        <v>629</v>
      </c>
      <c r="AV3" s="20" t="s">
        <v>630</v>
      </c>
      <c r="AW3" s="20" t="s">
        <v>631</v>
      </c>
      <c r="AX3" s="20" t="s">
        <v>632</v>
      </c>
      <c r="AY3" s="20" t="s">
        <v>633</v>
      </c>
      <c r="AZ3" s="20" t="s">
        <v>634</v>
      </c>
      <c r="BA3" s="20" t="s">
        <v>635</v>
      </c>
    </row>
    <row r="4" spans="1:53">
      <c r="A4" s="28">
        <v>1</v>
      </c>
      <c r="B4" s="8">
        <v>0.128</v>
      </c>
      <c r="C4" s="8">
        <v>-1.2E-2</v>
      </c>
      <c r="D4" s="8">
        <v>0.06</v>
      </c>
      <c r="E4" s="8">
        <v>-3.5999999999999997E-2</v>
      </c>
      <c r="F4" s="8">
        <v>-1.6E-2</v>
      </c>
      <c r="G4" s="8">
        <v>4.0000000000000001E-3</v>
      </c>
      <c r="H4" s="8">
        <v>3.5999999999999997E-2</v>
      </c>
      <c r="I4" s="8">
        <v>-6.4000000000000001E-2</v>
      </c>
      <c r="J4" s="8">
        <v>0.04</v>
      </c>
      <c r="K4" s="8">
        <v>4.3999999999999997E-2</v>
      </c>
      <c r="L4" s="8">
        <v>2.8000000000000001E-2</v>
      </c>
      <c r="M4" s="8">
        <v>5.1999999999999998E-2</v>
      </c>
      <c r="N4" s="8">
        <v>0.06</v>
      </c>
      <c r="O4" s="8">
        <v>0.13600000000000001</v>
      </c>
      <c r="P4" s="8">
        <v>-3.5999999999999997E-2</v>
      </c>
      <c r="Q4" s="8">
        <v>-4.8000000000000001E-2</v>
      </c>
      <c r="R4" s="8">
        <v>-4.0000000000000001E-3</v>
      </c>
      <c r="S4" s="8">
        <v>4.8000000000000001E-2</v>
      </c>
      <c r="T4" s="8">
        <v>0.02</v>
      </c>
      <c r="U4" s="8">
        <v>-7.1999999999999995E-2</v>
      </c>
      <c r="V4" s="8">
        <v>-0.06</v>
      </c>
      <c r="W4" s="8">
        <v>4.3999999999999997E-2</v>
      </c>
      <c r="X4" s="8">
        <v>4.8000000000000001E-2</v>
      </c>
      <c r="Y4" s="8">
        <v>-4.0000000000000001E-3</v>
      </c>
      <c r="Z4" s="8">
        <v>9.6000000000000002E-2</v>
      </c>
      <c r="AA4" s="8">
        <v>-7.1999999999999995E-2</v>
      </c>
      <c r="AB4" s="8">
        <v>-5.6000000000000001E-2</v>
      </c>
      <c r="AC4" s="8">
        <v>3.5999999999999997E-2</v>
      </c>
      <c r="AD4" s="8">
        <v>0.13600000000000001</v>
      </c>
      <c r="AE4" s="8">
        <v>-0.02</v>
      </c>
      <c r="AF4" s="8">
        <v>-8.0000000000000002E-3</v>
      </c>
      <c r="AG4" s="8">
        <v>-1.2E-2</v>
      </c>
      <c r="AH4" s="8">
        <v>0.12</v>
      </c>
      <c r="AI4" s="8">
        <v>-8.0000000000000002E-3</v>
      </c>
      <c r="AJ4" s="8">
        <v>-0.06</v>
      </c>
      <c r="AK4" s="8">
        <v>9.6000000000000002E-2</v>
      </c>
      <c r="AL4" s="8">
        <v>-4.0000000000000001E-3</v>
      </c>
      <c r="AM4" s="8">
        <v>-2.4E-2</v>
      </c>
      <c r="AN4" s="8">
        <v>0.13200000000000001</v>
      </c>
      <c r="AO4" s="8">
        <v>-0.156</v>
      </c>
      <c r="AP4" s="8">
        <v>3.5999999999999997E-2</v>
      </c>
      <c r="AQ4" s="8">
        <v>-9.6000000000000002E-2</v>
      </c>
      <c r="AR4" s="8">
        <v>0</v>
      </c>
      <c r="AS4" s="8">
        <v>-6.4000000000000001E-2</v>
      </c>
      <c r="AT4" s="8">
        <v>5.6000000000000001E-2</v>
      </c>
      <c r="AU4" s="8">
        <v>1.2E-2</v>
      </c>
      <c r="AV4" s="8">
        <v>-7.5999999999999998E-2</v>
      </c>
      <c r="AW4" s="8">
        <v>-4.3999999999999997E-2</v>
      </c>
      <c r="AX4" s="8">
        <v>-7.1999999999999995E-2</v>
      </c>
      <c r="AY4" s="8">
        <v>-2.8000000000000001E-2</v>
      </c>
      <c r="AZ4" s="8">
        <v>-4.3999999999999997E-2</v>
      </c>
      <c r="BA4" s="8">
        <v>-1.2E-2</v>
      </c>
    </row>
    <row r="5" spans="1:53">
      <c r="A5" s="28">
        <v>2</v>
      </c>
      <c r="B5" s="8">
        <v>-9.1999999999999998E-2</v>
      </c>
      <c r="C5" s="8">
        <v>-9.1999999999999998E-2</v>
      </c>
      <c r="D5" s="8">
        <v>0.20399999999999999</v>
      </c>
      <c r="E5" s="8">
        <v>1.2E-2</v>
      </c>
      <c r="F5" s="8">
        <v>4.8000000000000001E-2</v>
      </c>
      <c r="G5" s="8">
        <v>-3.2000000000000001E-2</v>
      </c>
      <c r="H5" s="8">
        <v>2.8000000000000001E-2</v>
      </c>
      <c r="I5" s="8">
        <v>2.8000000000000001E-2</v>
      </c>
      <c r="J5" s="8">
        <v>8.0000000000000002E-3</v>
      </c>
      <c r="K5" s="8">
        <v>-2.4E-2</v>
      </c>
      <c r="L5" s="8">
        <v>0.02</v>
      </c>
      <c r="M5" s="8">
        <v>3.2000000000000001E-2</v>
      </c>
      <c r="N5" s="8">
        <v>0.124</v>
      </c>
      <c r="O5" s="8">
        <v>-3.5999999999999997E-2</v>
      </c>
      <c r="P5" s="8">
        <v>2.4E-2</v>
      </c>
      <c r="Q5" s="8">
        <v>-0.02</v>
      </c>
      <c r="R5" s="8">
        <v>0.04</v>
      </c>
      <c r="S5" s="8">
        <v>0.13600000000000001</v>
      </c>
      <c r="T5" s="8">
        <v>-1.2E-2</v>
      </c>
      <c r="U5" s="8">
        <v>0.02</v>
      </c>
      <c r="V5" s="8">
        <v>-3.5999999999999997E-2</v>
      </c>
      <c r="W5" s="8"/>
      <c r="X5" s="8"/>
      <c r="Y5" s="8"/>
      <c r="Z5" s="8"/>
      <c r="AA5" s="8"/>
      <c r="AB5" s="8"/>
      <c r="AC5" s="8"/>
      <c r="AD5" s="8">
        <v>-5.6000000000000001E-2</v>
      </c>
      <c r="AE5" s="8">
        <v>1.2E-2</v>
      </c>
      <c r="AF5" s="8">
        <v>3.2000000000000001E-2</v>
      </c>
      <c r="AG5" s="8">
        <v>0.27200000000000002</v>
      </c>
      <c r="AH5" s="8">
        <v>0.32</v>
      </c>
      <c r="AI5" s="8">
        <v>2.8000000000000001E-2</v>
      </c>
      <c r="AJ5" s="8">
        <v>0.16</v>
      </c>
      <c r="AK5" s="8">
        <v>0.124</v>
      </c>
      <c r="AL5" s="8">
        <v>0.02</v>
      </c>
      <c r="AM5" s="8">
        <v>0.12</v>
      </c>
      <c r="AN5" s="8">
        <v>0.34</v>
      </c>
      <c r="AO5" s="8">
        <v>3.5999999999999997E-2</v>
      </c>
      <c r="AP5" s="8">
        <v>0.04</v>
      </c>
      <c r="AQ5" s="8">
        <v>0.13600000000000001</v>
      </c>
      <c r="AR5" s="8">
        <v>0.06</v>
      </c>
      <c r="AS5" s="8">
        <v>-5.1999999999999998E-2</v>
      </c>
      <c r="AT5" s="8"/>
      <c r="AU5" s="8"/>
      <c r="AV5" s="8"/>
      <c r="AW5" s="8"/>
      <c r="AX5" s="8">
        <v>0</v>
      </c>
      <c r="AY5" s="8">
        <v>1.6E-2</v>
      </c>
      <c r="AZ5" s="8">
        <v>-4.3999999999999997E-2</v>
      </c>
      <c r="BA5" s="8">
        <v>0</v>
      </c>
    </row>
    <row r="6" spans="1:53">
      <c r="A6" s="28">
        <v>3</v>
      </c>
      <c r="B6" s="8">
        <v>-1.2E-2</v>
      </c>
      <c r="C6" s="8">
        <v>8.7999999999999995E-2</v>
      </c>
      <c r="D6" s="8">
        <v>0.184</v>
      </c>
      <c r="E6" s="8">
        <v>0</v>
      </c>
      <c r="F6" s="8">
        <v>0.16800000000000001</v>
      </c>
      <c r="G6" s="8">
        <v>1.6E-2</v>
      </c>
      <c r="H6" s="8">
        <v>0.19600000000000001</v>
      </c>
      <c r="I6" s="8">
        <v>-1.2E-2</v>
      </c>
      <c r="J6" s="8">
        <v>0.19600000000000001</v>
      </c>
      <c r="K6" s="8">
        <v>-0.04</v>
      </c>
      <c r="L6" s="8">
        <v>1.2E-2</v>
      </c>
      <c r="M6" s="8">
        <v>0.16400000000000001</v>
      </c>
      <c r="N6" s="8">
        <v>0.24399999999999999</v>
      </c>
      <c r="O6" s="8">
        <v>-1.2E-2</v>
      </c>
      <c r="P6" s="8">
        <v>8.0000000000000002E-3</v>
      </c>
      <c r="Q6" s="8">
        <v>2.4E-2</v>
      </c>
      <c r="R6" s="8">
        <v>0.08</v>
      </c>
      <c r="S6" s="8">
        <v>4.3999999999999997E-2</v>
      </c>
      <c r="T6" s="8">
        <v>-7.5999999999999998E-2</v>
      </c>
      <c r="U6" s="8">
        <v>6.8000000000000005E-2</v>
      </c>
      <c r="V6" s="8">
        <v>-2.4E-2</v>
      </c>
      <c r="W6" s="8"/>
      <c r="X6" s="8"/>
      <c r="Y6" s="8"/>
      <c r="Z6" s="8"/>
      <c r="AA6" s="8"/>
      <c r="AB6" s="8"/>
      <c r="AC6" s="8"/>
      <c r="AD6" s="8">
        <v>8.0000000000000002E-3</v>
      </c>
      <c r="AE6" s="8">
        <v>3.2000000000000001E-2</v>
      </c>
      <c r="AF6" s="8">
        <v>9.6000000000000002E-2</v>
      </c>
      <c r="AG6" s="8">
        <v>0.32800000000000001</v>
      </c>
      <c r="AH6" s="8">
        <v>0.34</v>
      </c>
      <c r="AI6" s="8">
        <v>8.0000000000000002E-3</v>
      </c>
      <c r="AJ6" s="8">
        <v>-3.2000000000000001E-2</v>
      </c>
      <c r="AK6" s="8">
        <v>0.34799999999999998</v>
      </c>
      <c r="AL6" s="8">
        <v>0.02</v>
      </c>
      <c r="AM6" s="8">
        <v>0.24399999999999999</v>
      </c>
      <c r="AN6" s="8">
        <v>0.504</v>
      </c>
      <c r="AO6" s="8">
        <v>0.112</v>
      </c>
      <c r="AP6" s="8">
        <v>8.0000000000000002E-3</v>
      </c>
      <c r="AQ6" s="8">
        <v>6.8000000000000005E-2</v>
      </c>
      <c r="AR6" s="8">
        <v>-4.3999999999999997E-2</v>
      </c>
      <c r="AS6" s="8">
        <v>9.1999999999999998E-2</v>
      </c>
      <c r="AT6" s="8"/>
      <c r="AU6" s="8"/>
      <c r="AV6" s="8"/>
      <c r="AW6" s="8"/>
      <c r="AX6" s="8">
        <v>-1.6E-2</v>
      </c>
      <c r="AY6" s="8">
        <v>-2.4E-2</v>
      </c>
      <c r="AZ6" s="8">
        <v>3.2000000000000001E-2</v>
      </c>
      <c r="BA6" s="8">
        <v>0.02</v>
      </c>
    </row>
    <row r="7" spans="1:53">
      <c r="A7" s="28">
        <v>4</v>
      </c>
      <c r="B7" s="8">
        <v>-1.6E-2</v>
      </c>
      <c r="C7" s="8">
        <v>0.112</v>
      </c>
      <c r="D7" s="8">
        <v>0.224</v>
      </c>
      <c r="E7" s="8">
        <v>4.8000000000000001E-2</v>
      </c>
      <c r="F7" s="8">
        <v>0.24</v>
      </c>
      <c r="G7" s="8">
        <v>5.1999999999999998E-2</v>
      </c>
      <c r="H7" s="8">
        <v>0.14000000000000001</v>
      </c>
      <c r="I7" s="8">
        <v>0.108</v>
      </c>
      <c r="J7" s="8">
        <v>0.2</v>
      </c>
      <c r="K7" s="8">
        <v>-1.2E-2</v>
      </c>
      <c r="L7" s="8">
        <v>0.14799999999999999</v>
      </c>
      <c r="M7" s="8">
        <v>0.16</v>
      </c>
      <c r="N7" s="8">
        <v>0.25600000000000001</v>
      </c>
      <c r="O7" s="8">
        <v>0</v>
      </c>
      <c r="P7" s="8">
        <v>5.1999999999999998E-2</v>
      </c>
      <c r="Q7" s="8">
        <v>3.2000000000000001E-2</v>
      </c>
      <c r="R7" s="8">
        <v>6.4000000000000001E-2</v>
      </c>
      <c r="S7" s="8">
        <v>0.108</v>
      </c>
      <c r="T7" s="8">
        <v>0.108</v>
      </c>
      <c r="U7" s="8">
        <v>4.3999999999999997E-2</v>
      </c>
      <c r="V7" s="8">
        <v>-0.02</v>
      </c>
      <c r="W7" s="8"/>
      <c r="X7" s="8"/>
      <c r="Y7" s="8"/>
      <c r="Z7" s="8"/>
      <c r="AA7" s="8"/>
      <c r="AB7" s="8"/>
      <c r="AC7" s="8"/>
      <c r="AD7" s="8">
        <v>4.0000000000000001E-3</v>
      </c>
      <c r="AE7" s="8">
        <v>0.06</v>
      </c>
      <c r="AF7" s="8">
        <v>6.8000000000000005E-2</v>
      </c>
      <c r="AG7" s="8">
        <v>5.6000000000000001E-2</v>
      </c>
      <c r="AH7" s="8">
        <v>0.78</v>
      </c>
      <c r="AI7" s="8">
        <v>9.1999999999999998E-2</v>
      </c>
      <c r="AJ7" s="8">
        <v>0.104</v>
      </c>
      <c r="AK7" s="8">
        <v>0.21199999999999999</v>
      </c>
      <c r="AL7" s="8">
        <v>0.16</v>
      </c>
      <c r="AM7" s="8">
        <v>0.23599999999999999</v>
      </c>
      <c r="AN7" s="8">
        <v>0.46</v>
      </c>
      <c r="AO7" s="8">
        <v>7.5999999999999998E-2</v>
      </c>
      <c r="AP7" s="8">
        <v>5.6000000000000001E-2</v>
      </c>
      <c r="AQ7" s="8">
        <v>0.12</v>
      </c>
      <c r="AR7" s="8">
        <v>-9.6000000000000002E-2</v>
      </c>
      <c r="AS7" s="8">
        <v>0.16800000000000001</v>
      </c>
      <c r="AT7" s="8"/>
      <c r="AU7" s="8"/>
      <c r="AV7" s="8"/>
      <c r="AW7" s="8"/>
      <c r="AX7" s="8">
        <v>0</v>
      </c>
      <c r="AY7" s="8">
        <v>-2.4E-2</v>
      </c>
      <c r="AZ7" s="8">
        <v>4.0000000000000001E-3</v>
      </c>
      <c r="BA7" s="8">
        <v>-2.4E-2</v>
      </c>
    </row>
    <row r="8" spans="1:53">
      <c r="A8" s="28">
        <v>5</v>
      </c>
      <c r="B8" s="8">
        <v>0.16400000000000001</v>
      </c>
      <c r="C8" s="8">
        <v>0.11600000000000001</v>
      </c>
      <c r="D8" s="8">
        <v>0.436</v>
      </c>
      <c r="E8" s="8">
        <v>0.02</v>
      </c>
      <c r="F8" s="8">
        <v>0.41199999999999998</v>
      </c>
      <c r="G8" s="8">
        <v>-1.6E-2</v>
      </c>
      <c r="H8" s="8">
        <v>0.216</v>
      </c>
      <c r="I8" s="8">
        <v>-0.13200000000000001</v>
      </c>
      <c r="J8" s="8">
        <v>0.27600000000000002</v>
      </c>
      <c r="K8" s="8">
        <v>3.5999999999999997E-2</v>
      </c>
      <c r="L8" s="8">
        <v>0.18</v>
      </c>
      <c r="M8" s="8">
        <v>0.2</v>
      </c>
      <c r="N8" s="8">
        <v>0.188</v>
      </c>
      <c r="O8" s="8">
        <v>-8.0000000000000002E-3</v>
      </c>
      <c r="P8" s="8">
        <v>4.0000000000000001E-3</v>
      </c>
      <c r="Q8" s="8">
        <v>0.06</v>
      </c>
      <c r="R8" s="8">
        <v>7.5999999999999998E-2</v>
      </c>
      <c r="S8" s="8">
        <v>0.152</v>
      </c>
      <c r="T8" s="8">
        <v>2.4E-2</v>
      </c>
      <c r="U8" s="8">
        <v>2.4E-2</v>
      </c>
      <c r="V8" s="8">
        <v>-1.6E-2</v>
      </c>
      <c r="W8" s="8"/>
      <c r="X8" s="8"/>
      <c r="Y8" s="8"/>
      <c r="Z8" s="8"/>
      <c r="AA8" s="8"/>
      <c r="AB8" s="8"/>
      <c r="AC8" s="8"/>
      <c r="AD8" s="8">
        <v>2.4E-2</v>
      </c>
      <c r="AE8" s="8">
        <v>0.252</v>
      </c>
      <c r="AF8" s="8">
        <v>0.152</v>
      </c>
      <c r="AG8" s="8">
        <v>0.192</v>
      </c>
      <c r="AH8" s="8">
        <v>0.59199999999999997</v>
      </c>
      <c r="AI8" s="8">
        <v>6.4000000000000001E-2</v>
      </c>
      <c r="AJ8" s="8">
        <v>0.14000000000000001</v>
      </c>
      <c r="AK8" s="8">
        <v>0.16800000000000001</v>
      </c>
      <c r="AL8" s="8">
        <v>0.16800000000000001</v>
      </c>
      <c r="AM8" s="8">
        <v>0.22800000000000001</v>
      </c>
      <c r="AN8" s="8">
        <v>0.51600000000000001</v>
      </c>
      <c r="AO8" s="8">
        <v>0</v>
      </c>
      <c r="AP8" s="8">
        <v>1.2E-2</v>
      </c>
      <c r="AQ8" s="8">
        <v>8.4000000000000005E-2</v>
      </c>
      <c r="AR8" s="8">
        <v>3.5999999999999997E-2</v>
      </c>
      <c r="AS8" s="8">
        <v>0.06</v>
      </c>
      <c r="AT8" s="8"/>
      <c r="AU8" s="8"/>
      <c r="AV8" s="8"/>
      <c r="AW8" s="8"/>
      <c r="AX8" s="8">
        <v>-1.2E-2</v>
      </c>
      <c r="AY8" s="8">
        <v>5.6000000000000001E-2</v>
      </c>
      <c r="AZ8" s="8">
        <v>-8.4000000000000005E-2</v>
      </c>
      <c r="BA8" s="8">
        <v>1.6E-2</v>
      </c>
    </row>
    <row r="9" spans="1:53">
      <c r="A9" s="28">
        <v>6</v>
      </c>
      <c r="B9" s="8">
        <v>7.5999999999999998E-2</v>
      </c>
      <c r="C9" s="8">
        <v>0.23599999999999999</v>
      </c>
      <c r="D9" s="8">
        <v>0.64400000000000002</v>
      </c>
      <c r="E9" s="8">
        <v>5.6000000000000001E-2</v>
      </c>
      <c r="F9" s="8">
        <v>0.4</v>
      </c>
      <c r="G9" s="8">
        <v>0.13600000000000001</v>
      </c>
      <c r="H9" s="8">
        <v>0.26400000000000001</v>
      </c>
      <c r="I9" s="8">
        <v>0.17599999999999999</v>
      </c>
      <c r="J9" s="8">
        <v>0.24399999999999999</v>
      </c>
      <c r="K9" s="8">
        <v>6.8000000000000005E-2</v>
      </c>
      <c r="L9" s="8">
        <v>0.14799999999999999</v>
      </c>
      <c r="M9" s="8">
        <v>0.11600000000000001</v>
      </c>
      <c r="N9" s="8">
        <v>0.30399999999999999</v>
      </c>
      <c r="O9" s="8">
        <v>-4.0000000000000001E-3</v>
      </c>
      <c r="P9" s="8">
        <v>0</v>
      </c>
      <c r="Q9" s="8">
        <v>0.12</v>
      </c>
      <c r="R9" s="8">
        <v>5.1999999999999998E-2</v>
      </c>
      <c r="S9" s="8">
        <v>0.22800000000000001</v>
      </c>
      <c r="T9" s="8">
        <v>0.02</v>
      </c>
      <c r="U9" s="8">
        <v>8.7999999999999995E-2</v>
      </c>
      <c r="V9" s="8">
        <v>-4.0000000000000001E-3</v>
      </c>
      <c r="W9" s="8"/>
      <c r="X9" s="8"/>
      <c r="Y9" s="8"/>
      <c r="Z9" s="8"/>
      <c r="AA9" s="8"/>
      <c r="AB9" s="8"/>
      <c r="AC9" s="8"/>
      <c r="AD9" s="8">
        <v>0.19600000000000001</v>
      </c>
      <c r="AE9" s="8">
        <v>0.36399999999999999</v>
      </c>
      <c r="AF9" s="8">
        <v>0.25600000000000001</v>
      </c>
      <c r="AG9" s="8">
        <v>0.48799999999999999</v>
      </c>
      <c r="AH9" s="8">
        <v>0.56399999999999995</v>
      </c>
      <c r="AI9" s="8">
        <v>0.04</v>
      </c>
      <c r="AJ9" s="8">
        <v>0.21199999999999999</v>
      </c>
      <c r="AK9" s="8">
        <v>0.24</v>
      </c>
      <c r="AL9" s="8">
        <v>0.128</v>
      </c>
      <c r="AM9" s="8">
        <v>0.47199999999999998</v>
      </c>
      <c r="AN9" s="8">
        <v>0.48399999999999999</v>
      </c>
      <c r="AO9" s="8">
        <v>5.6000000000000001E-2</v>
      </c>
      <c r="AP9" s="8">
        <v>6.4000000000000001E-2</v>
      </c>
      <c r="AQ9" s="8">
        <v>0.188</v>
      </c>
      <c r="AR9" s="8">
        <v>8.0000000000000002E-3</v>
      </c>
      <c r="AS9" s="8">
        <v>0.14799999999999999</v>
      </c>
      <c r="AT9" s="8"/>
      <c r="AU9" s="8"/>
      <c r="AV9" s="8"/>
      <c r="AW9" s="8"/>
      <c r="AX9" s="8">
        <v>0.112</v>
      </c>
      <c r="AY9" s="8">
        <v>1.6E-2</v>
      </c>
      <c r="AZ9" s="8">
        <v>-4.8000000000000001E-2</v>
      </c>
      <c r="BA9" s="8">
        <v>8.0000000000000002E-3</v>
      </c>
    </row>
    <row r="10" spans="1:53">
      <c r="A10" s="28">
        <v>7</v>
      </c>
      <c r="B10" s="8">
        <v>4.8000000000000001E-2</v>
      </c>
      <c r="C10" s="8">
        <v>0.13200000000000001</v>
      </c>
      <c r="D10" s="8">
        <v>0.98</v>
      </c>
      <c r="E10" s="8">
        <v>-4.0000000000000001E-3</v>
      </c>
      <c r="F10" s="8">
        <v>0.308</v>
      </c>
      <c r="G10" s="8">
        <v>5.6000000000000001E-2</v>
      </c>
      <c r="H10" s="8">
        <v>0.34399999999999997</v>
      </c>
      <c r="I10" s="8">
        <v>0.04</v>
      </c>
      <c r="J10" s="8">
        <v>0.192</v>
      </c>
      <c r="K10" s="8">
        <v>0.02</v>
      </c>
      <c r="L10" s="8">
        <v>0.17199999999999999</v>
      </c>
      <c r="M10" s="8">
        <v>0.14000000000000001</v>
      </c>
      <c r="N10" s="8">
        <v>0.28399999999999997</v>
      </c>
      <c r="O10" s="8">
        <v>5.6000000000000001E-2</v>
      </c>
      <c r="P10" s="8">
        <v>-4.0000000000000001E-3</v>
      </c>
      <c r="Q10" s="8">
        <v>0.14000000000000001</v>
      </c>
      <c r="R10" s="8">
        <v>0.128</v>
      </c>
      <c r="S10" s="8">
        <v>0.36</v>
      </c>
      <c r="T10" s="8">
        <v>4.0000000000000001E-3</v>
      </c>
      <c r="U10" s="8">
        <v>0.1</v>
      </c>
      <c r="V10" s="8">
        <v>3.2000000000000001E-2</v>
      </c>
      <c r="W10" s="8"/>
      <c r="X10" s="8"/>
      <c r="Y10" s="8"/>
      <c r="Z10" s="8"/>
      <c r="AA10" s="8"/>
      <c r="AB10" s="8"/>
      <c r="AC10" s="8"/>
      <c r="AD10" s="8">
        <v>0.34399999999999997</v>
      </c>
      <c r="AE10" s="8">
        <v>0.27600000000000002</v>
      </c>
      <c r="AF10" s="8">
        <v>0.18</v>
      </c>
      <c r="AG10" s="8">
        <v>0.54</v>
      </c>
      <c r="AH10" s="8"/>
      <c r="AI10" s="8">
        <v>0.25600000000000001</v>
      </c>
      <c r="AJ10" s="8">
        <v>0.23599999999999999</v>
      </c>
      <c r="AK10" s="8">
        <v>0.35599999999999998</v>
      </c>
      <c r="AL10" s="8">
        <v>0.13600000000000001</v>
      </c>
      <c r="AM10" s="8">
        <v>0.36399999999999999</v>
      </c>
      <c r="AN10" s="8">
        <v>0.63600000000000001</v>
      </c>
      <c r="AO10" s="8">
        <v>0.04</v>
      </c>
      <c r="AP10" s="8">
        <v>2.4E-2</v>
      </c>
      <c r="AQ10" s="8">
        <v>8.4000000000000005E-2</v>
      </c>
      <c r="AR10" s="8">
        <v>0.04</v>
      </c>
      <c r="AS10" s="8">
        <v>0.108</v>
      </c>
      <c r="AT10" s="8"/>
      <c r="AU10" s="8"/>
      <c r="AV10" s="8"/>
      <c r="AW10" s="8"/>
      <c r="AX10" s="8">
        <v>0.1</v>
      </c>
      <c r="AY10" s="8">
        <v>1.2E-2</v>
      </c>
      <c r="AZ10" s="8">
        <v>0.06</v>
      </c>
      <c r="BA10" s="8">
        <v>-5.1999999999999998E-2</v>
      </c>
    </row>
    <row r="11" spans="1:53">
      <c r="A11" s="28">
        <v>8</v>
      </c>
      <c r="B11" s="8">
        <v>0.08</v>
      </c>
      <c r="C11" s="8">
        <v>0.21199999999999999</v>
      </c>
      <c r="D11" s="8">
        <v>0.79600000000000004</v>
      </c>
      <c r="E11" s="8">
        <v>-2.4E-2</v>
      </c>
      <c r="F11" s="8">
        <v>0.44</v>
      </c>
      <c r="G11" s="8">
        <v>0.18</v>
      </c>
      <c r="H11" s="8">
        <v>0.27200000000000002</v>
      </c>
      <c r="I11" s="8">
        <v>5.6000000000000001E-2</v>
      </c>
      <c r="J11" s="8">
        <v>0.27200000000000002</v>
      </c>
      <c r="K11" s="8">
        <v>9.6000000000000002E-2</v>
      </c>
      <c r="L11" s="8">
        <v>0.40400000000000003</v>
      </c>
      <c r="M11" s="8">
        <v>0.152</v>
      </c>
      <c r="N11" s="8">
        <v>0.47199999999999998</v>
      </c>
      <c r="O11" s="8">
        <v>0.06</v>
      </c>
      <c r="P11" s="8">
        <v>7.1999999999999995E-2</v>
      </c>
      <c r="Q11" s="8">
        <v>0.13200000000000001</v>
      </c>
      <c r="R11" s="8">
        <v>0.13200000000000001</v>
      </c>
      <c r="S11" s="8">
        <v>0.49199999999999999</v>
      </c>
      <c r="T11" s="8">
        <v>5.6000000000000001E-2</v>
      </c>
      <c r="U11" s="8">
        <v>0.11600000000000001</v>
      </c>
      <c r="V11" s="8">
        <v>0.14399999999999999</v>
      </c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>
        <v>0.29599999999999999</v>
      </c>
      <c r="AK11" s="8">
        <v>0.22800000000000001</v>
      </c>
      <c r="AL11" s="8">
        <v>0.248</v>
      </c>
      <c r="AM11" s="8">
        <v>0.51600000000000001</v>
      </c>
      <c r="AN11" s="8">
        <v>0.57199999999999995</v>
      </c>
      <c r="AO11" s="8"/>
      <c r="AP11" s="8"/>
      <c r="AQ11" s="8">
        <v>6.8000000000000005E-2</v>
      </c>
      <c r="AR11" s="8">
        <v>3.2000000000000001E-2</v>
      </c>
      <c r="AS11" s="8">
        <v>0.1</v>
      </c>
      <c r="AT11" s="8"/>
      <c r="AU11" s="8"/>
      <c r="AV11" s="8"/>
      <c r="AW11" s="8"/>
      <c r="AX11" s="8"/>
      <c r="AY11" s="8"/>
      <c r="AZ11" s="8"/>
      <c r="BA11" s="8"/>
    </row>
    <row r="12" spans="1:53">
      <c r="A12" s="28">
        <v>9</v>
      </c>
      <c r="B12" s="8">
        <v>0.14000000000000001</v>
      </c>
      <c r="C12" s="8">
        <v>6.8000000000000005E-2</v>
      </c>
      <c r="D12" s="8">
        <v>0.74</v>
      </c>
      <c r="E12" s="8">
        <v>0.13200000000000001</v>
      </c>
      <c r="F12" s="8">
        <v>0.58799999999999997</v>
      </c>
      <c r="G12" s="8">
        <v>0.13600000000000001</v>
      </c>
      <c r="H12" s="8">
        <v>0.40799999999999997</v>
      </c>
      <c r="I12" s="8">
        <v>8.4000000000000005E-2</v>
      </c>
      <c r="J12" s="8">
        <v>0.36399999999999999</v>
      </c>
      <c r="K12" s="8">
        <v>0.16800000000000001</v>
      </c>
      <c r="L12" s="8">
        <v>0.108</v>
      </c>
      <c r="M12" s="8">
        <v>0.29199999999999998</v>
      </c>
      <c r="N12" s="8">
        <v>0.66800000000000004</v>
      </c>
      <c r="O12" s="8">
        <v>8.7999999999999995E-2</v>
      </c>
      <c r="P12" s="8">
        <v>0.156</v>
      </c>
      <c r="Q12" s="8">
        <v>8.0000000000000002E-3</v>
      </c>
      <c r="R12" s="8">
        <v>0.06</v>
      </c>
      <c r="S12" s="8">
        <v>0.61199999999999999</v>
      </c>
      <c r="T12" s="8">
        <v>0.1</v>
      </c>
      <c r="U12" s="8">
        <v>5.6000000000000001E-2</v>
      </c>
      <c r="V12" s="8">
        <v>0.112</v>
      </c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>
        <v>0.36</v>
      </c>
      <c r="AK12" s="8">
        <v>0.46</v>
      </c>
      <c r="AL12" s="8">
        <v>2.4E-2</v>
      </c>
      <c r="AM12" s="8">
        <v>0.45600000000000002</v>
      </c>
      <c r="AN12" s="8">
        <v>0.26</v>
      </c>
      <c r="AO12" s="8"/>
      <c r="AP12" s="8"/>
      <c r="AQ12" s="8">
        <v>0.1</v>
      </c>
      <c r="AR12" s="8">
        <v>0.02</v>
      </c>
      <c r="AS12" s="8">
        <v>3.2000000000000001E-2</v>
      </c>
      <c r="AT12" s="8"/>
      <c r="AU12" s="8"/>
      <c r="AV12" s="8"/>
      <c r="AW12" s="8"/>
      <c r="AX12" s="8"/>
      <c r="AY12" s="8"/>
      <c r="AZ12" s="8"/>
      <c r="BA12" s="8"/>
    </row>
    <row r="13" spans="1:53">
      <c r="A13" s="28" t="s">
        <v>509</v>
      </c>
      <c r="B13" s="8">
        <v>0.16</v>
      </c>
      <c r="C13" s="8">
        <v>0.152</v>
      </c>
      <c r="D13" s="8">
        <v>0.76800000000000002</v>
      </c>
      <c r="E13" s="8">
        <v>5.1999999999999998E-2</v>
      </c>
      <c r="F13" s="8">
        <v>0.82</v>
      </c>
      <c r="G13" s="8">
        <v>0.20799999999999999</v>
      </c>
      <c r="H13" s="8">
        <v>0.376</v>
      </c>
      <c r="I13" s="8">
        <v>0.112</v>
      </c>
      <c r="J13" s="8">
        <v>0.38</v>
      </c>
      <c r="K13" s="8">
        <v>0.19600000000000001</v>
      </c>
      <c r="L13" s="8">
        <v>-9.1999999999999998E-2</v>
      </c>
      <c r="M13" s="8">
        <v>0.13600000000000001</v>
      </c>
      <c r="N13" s="8">
        <v>0.46800000000000003</v>
      </c>
      <c r="O13" s="8">
        <v>3.5999999999999997E-2</v>
      </c>
      <c r="P13" s="8">
        <v>0.06</v>
      </c>
      <c r="Q13" s="8">
        <v>0.14000000000000001</v>
      </c>
      <c r="R13" s="8">
        <v>2.4E-2</v>
      </c>
      <c r="S13" s="8">
        <v>0.51200000000000001</v>
      </c>
      <c r="T13" s="8">
        <v>0.13200000000000001</v>
      </c>
      <c r="U13" s="8">
        <v>1.6E-2</v>
      </c>
      <c r="V13" s="8">
        <v>0.13200000000000001</v>
      </c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>
        <v>0.29199999999999998</v>
      </c>
      <c r="AK13" s="8">
        <v>0.71199999999999997</v>
      </c>
      <c r="AL13" s="8">
        <v>0.21199999999999999</v>
      </c>
      <c r="AM13" s="8">
        <v>0.38800000000000001</v>
      </c>
      <c r="AN13" s="8">
        <v>0.47199999999999998</v>
      </c>
      <c r="AO13" s="8"/>
      <c r="AP13" s="8"/>
      <c r="AQ13" s="8">
        <v>9.6000000000000002E-2</v>
      </c>
      <c r="AR13" s="8">
        <v>8.4000000000000005E-2</v>
      </c>
      <c r="AS13" s="8">
        <v>0.1</v>
      </c>
      <c r="AT13" s="8"/>
      <c r="AU13" s="8"/>
      <c r="AV13" s="8"/>
      <c r="AW13" s="8"/>
      <c r="AX13" s="8"/>
      <c r="AY13" s="8"/>
      <c r="AZ13" s="8"/>
      <c r="BA13" s="8"/>
    </row>
    <row r="14" spans="1:53">
      <c r="A14" s="28">
        <v>11</v>
      </c>
      <c r="B14" s="8">
        <v>-0.1</v>
      </c>
      <c r="C14" s="8">
        <v>0.188</v>
      </c>
      <c r="D14" s="8">
        <v>0.52</v>
      </c>
      <c r="E14" s="8">
        <v>0.188</v>
      </c>
      <c r="F14" s="8">
        <v>0.52400000000000002</v>
      </c>
      <c r="G14" s="8">
        <v>0.308</v>
      </c>
      <c r="H14" s="8">
        <v>0.39600000000000002</v>
      </c>
      <c r="I14" s="8">
        <v>0.11600000000000001</v>
      </c>
      <c r="J14" s="8">
        <v>0.36799999999999999</v>
      </c>
      <c r="K14" s="8">
        <v>7.5999999999999998E-2</v>
      </c>
      <c r="L14" s="8">
        <v>0.26400000000000001</v>
      </c>
      <c r="M14" s="8">
        <v>0.20399999999999999</v>
      </c>
      <c r="N14" s="8">
        <v>0.32800000000000001</v>
      </c>
      <c r="O14" s="8">
        <v>4.8000000000000001E-2</v>
      </c>
      <c r="P14" s="8">
        <v>7.1999999999999995E-2</v>
      </c>
      <c r="Q14" s="8">
        <v>0.17199999999999999</v>
      </c>
      <c r="R14" s="8">
        <v>0.192</v>
      </c>
      <c r="S14" s="8">
        <v>0.80400000000000005</v>
      </c>
      <c r="T14" s="8">
        <v>6.4000000000000001E-2</v>
      </c>
      <c r="U14" s="8">
        <v>0.24</v>
      </c>
      <c r="V14" s="8">
        <v>0.1</v>
      </c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>
        <v>0.36</v>
      </c>
      <c r="AK14" s="8">
        <v>0.63200000000000001</v>
      </c>
      <c r="AL14" s="8">
        <v>0.188</v>
      </c>
      <c r="AM14" s="8">
        <v>0.38800000000000001</v>
      </c>
      <c r="AN14" s="8">
        <v>0.46400000000000002</v>
      </c>
      <c r="AO14" s="8"/>
      <c r="AP14" s="8"/>
      <c r="AQ14" s="8">
        <v>0.08</v>
      </c>
      <c r="AR14" s="8">
        <v>0.08</v>
      </c>
      <c r="AS14" s="8">
        <v>2.8000000000000001E-2</v>
      </c>
      <c r="AT14" s="8"/>
      <c r="AU14" s="8"/>
      <c r="AV14" s="8"/>
      <c r="AW14" s="8"/>
      <c r="AX14" s="8"/>
      <c r="AY14" s="8"/>
      <c r="AZ14" s="8"/>
      <c r="BA14" s="8"/>
    </row>
    <row r="15" spans="1:53">
      <c r="A15" s="28">
        <v>12</v>
      </c>
      <c r="B15" s="8">
        <v>0.14000000000000001</v>
      </c>
      <c r="C15" s="8">
        <v>0.16</v>
      </c>
      <c r="D15" s="8">
        <v>0.51600000000000001</v>
      </c>
      <c r="E15" s="8">
        <v>0.08</v>
      </c>
      <c r="F15" s="8">
        <v>0.496</v>
      </c>
      <c r="G15" s="8">
        <v>0.216</v>
      </c>
      <c r="H15" s="8">
        <v>0.29599999999999999</v>
      </c>
      <c r="I15" s="8">
        <v>0.108</v>
      </c>
      <c r="J15" s="8">
        <v>0.49199999999999999</v>
      </c>
      <c r="K15" s="8">
        <v>0.13200000000000001</v>
      </c>
      <c r="L15" s="8">
        <v>0.22800000000000001</v>
      </c>
      <c r="M15" s="8">
        <v>0.24</v>
      </c>
      <c r="N15" s="8">
        <v>0.46</v>
      </c>
      <c r="O15" s="8">
        <v>8.0000000000000002E-3</v>
      </c>
      <c r="P15" s="8">
        <v>0.224</v>
      </c>
      <c r="Q15" s="8">
        <v>0.152</v>
      </c>
      <c r="R15" s="8">
        <v>2.8000000000000001E-2</v>
      </c>
      <c r="S15" s="8">
        <v>1.036</v>
      </c>
      <c r="T15" s="8">
        <v>5.6000000000000001E-2</v>
      </c>
      <c r="U15" s="8">
        <v>0.124</v>
      </c>
      <c r="V15" s="8">
        <v>0.16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>
        <v>0.24</v>
      </c>
      <c r="AK15" s="8">
        <v>0.75600000000000001</v>
      </c>
      <c r="AL15" s="8">
        <v>0.316</v>
      </c>
      <c r="AM15" s="8">
        <v>0.56799999999999995</v>
      </c>
      <c r="AN15" s="8">
        <v>0.628</v>
      </c>
      <c r="AO15" s="8"/>
      <c r="AP15" s="8"/>
      <c r="AQ15" s="8">
        <v>0.16800000000000001</v>
      </c>
      <c r="AR15" s="8">
        <v>-0.124</v>
      </c>
      <c r="AS15" s="8">
        <v>-4.0000000000000001E-3</v>
      </c>
      <c r="AT15" s="8"/>
      <c r="AU15" s="8"/>
      <c r="AV15" s="8"/>
      <c r="AW15" s="8"/>
      <c r="AX15" s="8"/>
      <c r="AY15" s="8"/>
      <c r="AZ15" s="8"/>
      <c r="BA15" s="8"/>
    </row>
    <row r="16" spans="1:53">
      <c r="A16" s="28">
        <v>13</v>
      </c>
      <c r="B16" s="8">
        <v>0.156</v>
      </c>
      <c r="C16" s="8">
        <v>0.4</v>
      </c>
      <c r="D16" s="8">
        <v>0.50800000000000001</v>
      </c>
      <c r="E16" s="8">
        <v>0.14399999999999999</v>
      </c>
      <c r="F16" s="8">
        <v>0.55200000000000005</v>
      </c>
      <c r="G16" s="8">
        <v>0.17199999999999999</v>
      </c>
      <c r="H16" s="8">
        <v>0.21199999999999999</v>
      </c>
      <c r="I16" s="8">
        <v>0.19600000000000001</v>
      </c>
      <c r="J16" s="8">
        <v>0.35599999999999998</v>
      </c>
      <c r="K16" s="8">
        <v>0.112</v>
      </c>
      <c r="L16" s="8">
        <v>0.26800000000000002</v>
      </c>
      <c r="M16" s="8">
        <v>0.184</v>
      </c>
      <c r="N16" s="8">
        <v>0.22800000000000001</v>
      </c>
      <c r="O16" s="8">
        <v>7.5999999999999998E-2</v>
      </c>
      <c r="P16" s="8">
        <v>0.28799999999999998</v>
      </c>
      <c r="Q16" s="8">
        <v>6.8000000000000005E-2</v>
      </c>
      <c r="R16" s="8">
        <v>-3.2000000000000001E-2</v>
      </c>
      <c r="S16" s="8">
        <v>1.1040000000000001</v>
      </c>
      <c r="T16" s="8">
        <v>9.6000000000000002E-2</v>
      </c>
      <c r="U16" s="8">
        <v>8.4000000000000005E-2</v>
      </c>
      <c r="V16" s="8">
        <v>0.1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>
        <v>0.33600000000000002</v>
      </c>
      <c r="AK16" s="8">
        <v>0.57199999999999995</v>
      </c>
      <c r="AL16" s="8">
        <v>0.44800000000000001</v>
      </c>
      <c r="AM16" s="8">
        <v>0.35199999999999998</v>
      </c>
      <c r="AN16" s="8">
        <v>0.69599999999999995</v>
      </c>
      <c r="AO16" s="8"/>
      <c r="AP16" s="8"/>
      <c r="AQ16" s="8">
        <v>0.11600000000000001</v>
      </c>
      <c r="AR16" s="8">
        <v>0.08</v>
      </c>
      <c r="AS16" s="8">
        <v>5.6000000000000001E-2</v>
      </c>
      <c r="AT16" s="8"/>
      <c r="AU16" s="8"/>
      <c r="AV16" s="8"/>
      <c r="AW16" s="8"/>
      <c r="AX16" s="8"/>
      <c r="AY16" s="8"/>
      <c r="AZ16" s="8"/>
      <c r="BA16" s="8"/>
    </row>
    <row r="17" spans="1:53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</row>
    <row r="18" spans="1:53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</row>
    <row r="19" spans="1:53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</row>
    <row r="20" spans="1:53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</row>
  </sheetData>
  <mergeCells count="2">
    <mergeCell ref="B2:AN2"/>
    <mergeCell ref="AO2:B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934D7-6879-2C4C-8294-B8DF1B2C2BCC}">
  <dimension ref="A1:K50"/>
  <sheetViews>
    <sheetView topLeftCell="A18" workbookViewId="0">
      <selection activeCell="E24" sqref="E24"/>
    </sheetView>
  </sheetViews>
  <sheetFormatPr defaultColWidth="11.4609375" defaultRowHeight="15.5"/>
  <sheetData>
    <row r="1" spans="1:11">
      <c r="A1" t="s">
        <v>0</v>
      </c>
      <c r="F1" t="s">
        <v>1</v>
      </c>
    </row>
    <row r="3" spans="1:11">
      <c r="A3" s="73" t="s">
        <v>2</v>
      </c>
      <c r="B3" s="73" t="s">
        <v>3</v>
      </c>
      <c r="C3" s="73" t="s">
        <v>4</v>
      </c>
      <c r="D3" s="74" t="s">
        <v>47</v>
      </c>
      <c r="E3" s="1"/>
      <c r="F3" s="73" t="s">
        <v>2</v>
      </c>
      <c r="G3" s="73" t="s">
        <v>3</v>
      </c>
      <c r="H3" s="73" t="s">
        <v>4</v>
      </c>
      <c r="I3" s="74" t="s">
        <v>47</v>
      </c>
    </row>
    <row r="4" spans="1:11">
      <c r="A4" s="2" t="s">
        <v>5</v>
      </c>
      <c r="B4" s="2"/>
      <c r="C4" s="2"/>
      <c r="D4" s="1"/>
      <c r="E4" s="1"/>
      <c r="F4" s="1" t="s">
        <v>5</v>
      </c>
      <c r="G4" s="1"/>
      <c r="H4" s="1"/>
    </row>
    <row r="5" spans="1:11" ht="19">
      <c r="A5" s="72" t="s">
        <v>6</v>
      </c>
      <c r="B5" s="2">
        <v>-73.849999999999994</v>
      </c>
      <c r="C5" s="2">
        <v>-60.15</v>
      </c>
      <c r="D5" s="1">
        <v>1</v>
      </c>
      <c r="E5" s="1"/>
      <c r="F5" s="16" t="s">
        <v>7</v>
      </c>
      <c r="G5" s="1">
        <v>-74.041297935103245</v>
      </c>
      <c r="H5" s="1">
        <v>-45.4368932038835</v>
      </c>
      <c r="I5" s="6">
        <v>1</v>
      </c>
      <c r="J5" s="9"/>
      <c r="K5" s="6"/>
    </row>
    <row r="6" spans="1:11" ht="19">
      <c r="A6" s="72" t="s">
        <v>8</v>
      </c>
      <c r="B6" s="3">
        <f>-16.5/0.191</f>
        <v>-86.387434554973822</v>
      </c>
      <c r="C6" s="3">
        <f>-94/1.47</f>
        <v>-63.945578231292515</v>
      </c>
      <c r="D6" s="1">
        <v>2</v>
      </c>
      <c r="E6" s="1"/>
      <c r="F6" s="16" t="s">
        <v>9</v>
      </c>
      <c r="G6" s="1">
        <v>-76.878612716763016</v>
      </c>
      <c r="H6" s="1">
        <v>-55.722543352601157</v>
      </c>
      <c r="I6" s="6">
        <v>2</v>
      </c>
      <c r="J6" s="9"/>
      <c r="K6" s="6"/>
    </row>
    <row r="7" spans="1:11" ht="19">
      <c r="A7" s="72" t="s">
        <v>10</v>
      </c>
      <c r="B7" s="2">
        <v>-82.586200000000005</v>
      </c>
      <c r="C7" s="2">
        <v>-49.7151</v>
      </c>
      <c r="D7" s="1"/>
      <c r="E7" s="1"/>
      <c r="F7" s="16" t="s">
        <v>9</v>
      </c>
      <c r="G7" s="1">
        <v>-78.620689655172427</v>
      </c>
      <c r="H7" s="1">
        <v>-48.32167832167832</v>
      </c>
      <c r="J7" s="9"/>
      <c r="K7" s="9"/>
    </row>
    <row r="8" spans="1:11" ht="19">
      <c r="A8" s="72" t="s">
        <v>11</v>
      </c>
      <c r="B8" s="2">
        <v>-76.010800000000003</v>
      </c>
      <c r="C8" s="2">
        <v>-70.756100000000004</v>
      </c>
      <c r="D8" s="1">
        <v>3</v>
      </c>
      <c r="E8" s="1"/>
      <c r="F8" s="16" t="s">
        <v>12</v>
      </c>
      <c r="G8" s="1">
        <v>-78.206465067778936</v>
      </c>
      <c r="H8" s="1">
        <v>-63.852459016393446</v>
      </c>
      <c r="I8" s="6">
        <v>3</v>
      </c>
      <c r="J8" s="9"/>
    </row>
    <row r="9" spans="1:11" ht="19">
      <c r="A9" s="72" t="s">
        <v>13</v>
      </c>
      <c r="B9" s="2">
        <v>-75.731899999999996</v>
      </c>
      <c r="C9" s="2">
        <v>-59.348399999999998</v>
      </c>
      <c r="D9" s="1">
        <v>4</v>
      </c>
      <c r="E9" s="1"/>
      <c r="F9" s="16" t="s">
        <v>12</v>
      </c>
      <c r="G9" s="1">
        <v>-75.601374570446737</v>
      </c>
      <c r="H9" s="1">
        <v>-50.761904761904759</v>
      </c>
      <c r="J9" s="9"/>
    </row>
    <row r="10" spans="1:11" ht="19">
      <c r="A10" s="72" t="s">
        <v>14</v>
      </c>
      <c r="B10" s="2">
        <v>-81.639200000000002</v>
      </c>
      <c r="C10" s="2">
        <v>-46.09</v>
      </c>
      <c r="D10" s="1">
        <v>5</v>
      </c>
      <c r="E10" s="1"/>
      <c r="F10" s="1"/>
      <c r="G10" s="1"/>
      <c r="H10" s="1"/>
      <c r="J10" s="9"/>
    </row>
    <row r="11" spans="1:11" ht="19">
      <c r="A11" s="72" t="s">
        <v>15</v>
      </c>
      <c r="B11" s="2">
        <v>-75.86</v>
      </c>
      <c r="C11" s="2">
        <v>-44.49</v>
      </c>
      <c r="D11" s="1"/>
      <c r="E11" s="1"/>
      <c r="F11" s="1"/>
      <c r="G11" s="1"/>
      <c r="H11" s="1"/>
      <c r="J11" s="9"/>
    </row>
    <row r="12" spans="1:11">
      <c r="A12" s="72" t="s">
        <v>16</v>
      </c>
      <c r="B12" s="2">
        <v>-74.723756906077341</v>
      </c>
      <c r="C12" s="2">
        <v>-51.496259351620942</v>
      </c>
      <c r="D12" s="1">
        <v>6</v>
      </c>
      <c r="E12" s="1"/>
      <c r="F12" s="1"/>
      <c r="G12" s="1"/>
      <c r="H12" s="1"/>
    </row>
    <row r="13" spans="1:11">
      <c r="A13" s="72" t="s">
        <v>17</v>
      </c>
      <c r="B13" s="2">
        <v>-83.23353293413173</v>
      </c>
      <c r="C13" s="2">
        <v>-61.875</v>
      </c>
      <c r="D13" s="1">
        <v>7</v>
      </c>
      <c r="E13" s="1"/>
      <c r="F13" s="1"/>
      <c r="G13" s="1"/>
      <c r="H13" s="1"/>
    </row>
    <row r="14" spans="1:11">
      <c r="J14" s="6"/>
    </row>
    <row r="19" spans="1:11">
      <c r="A19" s="73" t="s">
        <v>18</v>
      </c>
      <c r="B19" s="73" t="s">
        <v>3</v>
      </c>
      <c r="C19" s="73" t="s">
        <v>4</v>
      </c>
      <c r="D19" s="74" t="s">
        <v>47</v>
      </c>
      <c r="E19" s="1"/>
      <c r="F19" s="73" t="s">
        <v>19</v>
      </c>
      <c r="G19" s="73" t="s">
        <v>3</v>
      </c>
      <c r="H19" s="73" t="s">
        <v>4</v>
      </c>
      <c r="I19" s="74" t="s">
        <v>47</v>
      </c>
    </row>
    <row r="20" spans="1:11">
      <c r="A20" s="2" t="s">
        <v>5</v>
      </c>
      <c r="B20" s="2"/>
      <c r="C20" s="2"/>
      <c r="D20" s="1"/>
      <c r="E20" s="1"/>
      <c r="F20" s="1" t="s">
        <v>5</v>
      </c>
      <c r="G20" s="1"/>
      <c r="H20" s="1"/>
      <c r="I20" s="1"/>
    </row>
    <row r="21" spans="1:11">
      <c r="A21" s="72" t="s">
        <v>20</v>
      </c>
      <c r="B21" s="2">
        <v>-46.3</v>
      </c>
      <c r="C21" s="2">
        <v>-56.754800000000003</v>
      </c>
      <c r="D21" s="1">
        <v>1</v>
      </c>
      <c r="E21" s="1"/>
      <c r="F21" s="16" t="s">
        <v>21</v>
      </c>
      <c r="G21" s="1">
        <v>-79.715302491103188</v>
      </c>
      <c r="H21" s="1">
        <v>-60.627177700348433</v>
      </c>
      <c r="I21" s="1">
        <v>1</v>
      </c>
    </row>
    <row r="22" spans="1:11" ht="19">
      <c r="A22" s="72" t="s">
        <v>22</v>
      </c>
      <c r="B22" s="2">
        <v>-65.504599999999996</v>
      </c>
      <c r="C22" s="2">
        <v>-59.421999999999997</v>
      </c>
      <c r="D22" s="1"/>
      <c r="E22" s="1"/>
      <c r="F22" s="16" t="s">
        <v>23</v>
      </c>
      <c r="G22" s="6">
        <f>-14.8/0.188</f>
        <v>-78.723404255319153</v>
      </c>
      <c r="H22" s="6">
        <f>-64.8/1.21</f>
        <v>-53.553719008264459</v>
      </c>
      <c r="I22" s="1">
        <v>2</v>
      </c>
      <c r="J22" s="9"/>
    </row>
    <row r="23" spans="1:11" ht="19">
      <c r="A23" s="72" t="s">
        <v>24</v>
      </c>
      <c r="B23" s="2">
        <v>-59.2254</v>
      </c>
      <c r="C23" s="2">
        <v>-58.002899999999997</v>
      </c>
      <c r="D23" s="1"/>
      <c r="E23" s="1"/>
      <c r="F23" s="16" t="s">
        <v>23</v>
      </c>
      <c r="G23" s="1">
        <f>-11.1/0.133</f>
        <v>-83.458646616541344</v>
      </c>
      <c r="H23" s="1">
        <f>-124/1.91</f>
        <v>-64.921465968586389</v>
      </c>
      <c r="I23" s="1"/>
      <c r="J23" s="9"/>
      <c r="K23" s="6"/>
    </row>
    <row r="24" spans="1:11" ht="16.5">
      <c r="A24" s="72" t="s">
        <v>25</v>
      </c>
      <c r="B24" s="2">
        <v>-57.330199999999998</v>
      </c>
      <c r="C24" s="2">
        <v>-53.040700000000001</v>
      </c>
      <c r="D24" s="1">
        <v>2</v>
      </c>
      <c r="E24" s="1"/>
      <c r="F24" s="16" t="s">
        <v>23</v>
      </c>
      <c r="G24" s="1">
        <v>-75.307125307125304</v>
      </c>
      <c r="H24" s="1">
        <v>-42.810457516339866</v>
      </c>
      <c r="I24" s="1"/>
      <c r="J24" s="10"/>
    </row>
    <row r="25" spans="1:11" ht="19">
      <c r="A25" s="72" t="s">
        <v>26</v>
      </c>
      <c r="B25" s="2">
        <v>-56.944299999999998</v>
      </c>
      <c r="C25" s="2">
        <v>-61.8367</v>
      </c>
      <c r="D25" s="1"/>
      <c r="E25" s="1"/>
      <c r="F25" s="16" t="s">
        <v>27</v>
      </c>
      <c r="G25" s="6">
        <f>-7.97/0.112</f>
        <v>-71.160714285714278</v>
      </c>
      <c r="H25" s="6">
        <f>78.4/-1.84</f>
        <v>-42.608695652173914</v>
      </c>
      <c r="I25" s="1">
        <v>3</v>
      </c>
      <c r="J25" s="9"/>
    </row>
    <row r="26" spans="1:11" ht="19">
      <c r="A26" s="72" t="s">
        <v>28</v>
      </c>
      <c r="B26" s="2">
        <v>-51.5364</v>
      </c>
      <c r="C26" s="2">
        <v>-63.640300000000003</v>
      </c>
      <c r="D26" s="1">
        <v>3</v>
      </c>
      <c r="E26" s="1"/>
      <c r="F26" s="16" t="s">
        <v>27</v>
      </c>
      <c r="G26" s="6">
        <f>-12.1/0.152</f>
        <v>-79.60526315789474</v>
      </c>
      <c r="H26" s="6">
        <f>-32.8/0.609</f>
        <v>-53.858784893267647</v>
      </c>
      <c r="I26" s="1"/>
      <c r="J26" s="9"/>
    </row>
    <row r="27" spans="1:11" ht="19">
      <c r="A27" s="72" t="s">
        <v>29</v>
      </c>
      <c r="B27" s="2">
        <v>-58.058399999999999</v>
      </c>
      <c r="C27" s="2">
        <v>-64.716300000000004</v>
      </c>
      <c r="D27" s="1"/>
      <c r="E27" s="1"/>
      <c r="F27" s="16" t="s">
        <v>27</v>
      </c>
      <c r="G27" s="1">
        <v>-85.211267605633807</v>
      </c>
      <c r="H27" s="1">
        <f>-113/1.81</f>
        <v>-62.430939226519335</v>
      </c>
      <c r="I27" s="1"/>
      <c r="J27" s="9"/>
    </row>
    <row r="28" spans="1:11" ht="19">
      <c r="A28" s="72" t="s">
        <v>30</v>
      </c>
      <c r="B28" s="2">
        <v>-59.846153846153847</v>
      </c>
      <c r="C28" s="2">
        <v>-59.327548806941429</v>
      </c>
      <c r="D28" s="1">
        <v>4</v>
      </c>
      <c r="E28" s="1"/>
      <c r="F28" s="1"/>
      <c r="G28" s="1"/>
      <c r="H28" s="1"/>
      <c r="I28" s="1"/>
      <c r="J28" s="9"/>
    </row>
    <row r="29" spans="1:11">
      <c r="A29" s="72" t="s">
        <v>31</v>
      </c>
      <c r="B29" s="2">
        <v>-62.551440329218103</v>
      </c>
      <c r="C29" s="2">
        <v>-50.478723404255327</v>
      </c>
      <c r="D29" s="1">
        <v>5</v>
      </c>
      <c r="E29" s="1"/>
      <c r="F29" s="1"/>
      <c r="G29" s="1"/>
      <c r="H29" s="1"/>
      <c r="I29" s="1"/>
    </row>
    <row r="30" spans="1:11">
      <c r="A30" s="72" t="s">
        <v>32</v>
      </c>
      <c r="B30" s="2">
        <v>-52.64150943396227</v>
      </c>
      <c r="C30" s="2">
        <f>-111/1.77</f>
        <v>-62.711864406779661</v>
      </c>
      <c r="D30" s="1">
        <v>6</v>
      </c>
      <c r="E30" s="1"/>
      <c r="F30" s="1"/>
      <c r="G30" s="1"/>
      <c r="H30" s="1"/>
      <c r="I30" s="1"/>
    </row>
    <row r="31" spans="1:11">
      <c r="A31" s="72" t="s">
        <v>33</v>
      </c>
      <c r="B31" s="2">
        <v>-64.788732394366207</v>
      </c>
      <c r="C31" s="2">
        <v>-49.290780141843975</v>
      </c>
      <c r="D31" s="1"/>
      <c r="E31" s="1"/>
      <c r="F31" s="1"/>
      <c r="G31" s="1"/>
      <c r="H31" s="1"/>
      <c r="I31" s="1"/>
    </row>
    <row r="32" spans="1:11">
      <c r="A32" s="72" t="s">
        <v>34</v>
      </c>
      <c r="B32" s="2">
        <v>-62.185929648241206</v>
      </c>
      <c r="C32" s="2">
        <v>-53.099173553719005</v>
      </c>
      <c r="D32" s="1"/>
      <c r="E32" s="1"/>
      <c r="F32" s="1"/>
      <c r="G32" s="1"/>
      <c r="H32" s="1"/>
      <c r="I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</row>
    <row r="36" spans="1:11">
      <c r="A36" s="73" t="s">
        <v>35</v>
      </c>
      <c r="B36" s="73" t="s">
        <v>3</v>
      </c>
      <c r="C36" s="73" t="s">
        <v>4</v>
      </c>
      <c r="D36" s="74" t="s">
        <v>47</v>
      </c>
      <c r="E36" s="1"/>
      <c r="F36" s="73" t="s">
        <v>36</v>
      </c>
      <c r="G36" s="73" t="s">
        <v>3</v>
      </c>
      <c r="H36" s="73" t="s">
        <v>4</v>
      </c>
      <c r="I36" s="74" t="s">
        <v>47</v>
      </c>
    </row>
    <row r="37" spans="1:11" ht="19">
      <c r="A37" s="2" t="s">
        <v>5</v>
      </c>
      <c r="B37" s="2"/>
      <c r="C37" s="2"/>
      <c r="D37" s="1"/>
      <c r="E37" s="1"/>
      <c r="F37" s="1" t="s">
        <v>5</v>
      </c>
      <c r="G37" s="1"/>
      <c r="H37" s="1"/>
      <c r="I37" s="1"/>
      <c r="J37" s="9"/>
    </row>
    <row r="38" spans="1:11" ht="19">
      <c r="A38" s="72" t="s">
        <v>37</v>
      </c>
      <c r="B38" s="2">
        <v>-75.876800000000003</v>
      </c>
      <c r="C38" s="2">
        <v>-56.847700000000003</v>
      </c>
      <c r="D38" s="1">
        <v>1</v>
      </c>
      <c r="E38" s="1"/>
      <c r="F38" s="16" t="s">
        <v>705</v>
      </c>
      <c r="G38" s="1">
        <v>-74.58193979933111</v>
      </c>
      <c r="H38" s="1">
        <v>-38.108108108108105</v>
      </c>
      <c r="I38" s="1">
        <v>1</v>
      </c>
      <c r="J38" s="9"/>
      <c r="K38" s="6"/>
    </row>
    <row r="39" spans="1:11" ht="19">
      <c r="A39" s="72" t="s">
        <v>38</v>
      </c>
      <c r="B39" s="2">
        <v>-77.977400000000003</v>
      </c>
      <c r="C39" s="2">
        <v>-61.682499999999997</v>
      </c>
      <c r="D39" s="1"/>
      <c r="E39" s="1"/>
      <c r="F39" s="16" t="s">
        <v>706</v>
      </c>
      <c r="G39" s="6">
        <f>-6.98/0.0916</f>
        <v>-76.200873362445421</v>
      </c>
      <c r="H39" s="6">
        <f>-43/0.947</f>
        <v>-45.406546990496309</v>
      </c>
      <c r="I39" s="1"/>
      <c r="J39" s="9"/>
    </row>
    <row r="40" spans="1:11" ht="19">
      <c r="A40" s="72" t="s">
        <v>39</v>
      </c>
      <c r="B40" s="2">
        <v>-79.254400000000004</v>
      </c>
      <c r="C40" s="2">
        <v>-67.0411</v>
      </c>
      <c r="D40" s="1">
        <v>2</v>
      </c>
      <c r="E40" s="1"/>
      <c r="F40" s="16" t="s">
        <v>703</v>
      </c>
      <c r="G40" s="1">
        <f>-18.3/0.23</f>
        <v>-79.565217391304344</v>
      </c>
      <c r="H40" s="1">
        <f>39.9/-0.759</f>
        <v>-52.569169960474305</v>
      </c>
      <c r="I40" s="1">
        <v>2</v>
      </c>
      <c r="J40" s="9"/>
    </row>
    <row r="41" spans="1:11" ht="19">
      <c r="A41" s="72" t="s">
        <v>40</v>
      </c>
      <c r="B41" s="2">
        <v>-76.543199999999999</v>
      </c>
      <c r="C41" s="2">
        <v>-56.168599999999998</v>
      </c>
      <c r="D41" s="1">
        <v>3</v>
      </c>
      <c r="E41" s="1"/>
      <c r="F41" s="16" t="s">
        <v>704</v>
      </c>
      <c r="G41" s="1">
        <v>-80.720092915214877</v>
      </c>
      <c r="H41" s="1">
        <v>-56.650246305418719</v>
      </c>
      <c r="I41" s="1"/>
      <c r="J41" s="9"/>
    </row>
    <row r="42" spans="1:11">
      <c r="A42" s="72" t="s">
        <v>41</v>
      </c>
      <c r="B42" s="2">
        <v>-76.488399999999999</v>
      </c>
      <c r="C42" s="2">
        <v>-72.617800000000003</v>
      </c>
      <c r="D42" s="1"/>
      <c r="E42" s="1"/>
      <c r="F42" s="1"/>
      <c r="G42" s="1"/>
      <c r="H42" s="1"/>
      <c r="I42" s="1"/>
    </row>
    <row r="43" spans="1:11">
      <c r="A43" s="72" t="s">
        <v>42</v>
      </c>
      <c r="B43" s="2">
        <v>-76.577799999999996</v>
      </c>
      <c r="C43" s="2">
        <v>-64.493700000000004</v>
      </c>
      <c r="D43" s="1"/>
      <c r="E43" s="1"/>
      <c r="F43" s="1"/>
      <c r="G43" s="1"/>
      <c r="H43" s="1"/>
      <c r="I43" s="1"/>
    </row>
    <row r="44" spans="1:11">
      <c r="A44" s="72" t="s">
        <v>43</v>
      </c>
      <c r="B44" s="2">
        <v>-70.810810810810807</v>
      </c>
      <c r="C44" s="2">
        <v>-58.759124087591239</v>
      </c>
      <c r="D44" s="1">
        <v>4</v>
      </c>
      <c r="E44" s="1"/>
      <c r="F44" s="1"/>
      <c r="G44" s="1"/>
      <c r="H44" s="1"/>
      <c r="I44" s="1"/>
    </row>
    <row r="45" spans="1:11">
      <c r="A45" s="72" t="s">
        <v>44</v>
      </c>
      <c r="B45" s="2">
        <v>-74.879227053140099</v>
      </c>
      <c r="C45" s="2">
        <v>-56.521739130434788</v>
      </c>
      <c r="D45" s="1"/>
      <c r="E45" s="1"/>
      <c r="F45" s="1"/>
      <c r="H45" s="1"/>
      <c r="I45" s="1"/>
    </row>
    <row r="46" spans="1:11">
      <c r="A46" s="72" t="s">
        <v>45</v>
      </c>
      <c r="B46" s="2">
        <v>-69.863013698630141</v>
      </c>
      <c r="C46" s="2">
        <v>-69.811320754716974</v>
      </c>
      <c r="D46" s="1"/>
      <c r="E46" s="1"/>
      <c r="F46" s="1"/>
      <c r="G46" s="1"/>
      <c r="H46" s="1"/>
      <c r="I46" s="1"/>
    </row>
    <row r="47" spans="1:11">
      <c r="A47" s="72" t="s">
        <v>46</v>
      </c>
      <c r="B47" s="2">
        <v>-80.124223602484477</v>
      </c>
      <c r="C47" s="2">
        <v>-73.825503355704697</v>
      </c>
      <c r="D47" s="1">
        <v>5</v>
      </c>
      <c r="E47" s="1"/>
      <c r="F47" s="1"/>
      <c r="G47" s="1"/>
      <c r="H47" s="1"/>
      <c r="I47" s="1"/>
    </row>
    <row r="48" spans="1:11">
      <c r="A48" s="2"/>
      <c r="B48" s="2"/>
      <c r="C48" s="2"/>
      <c r="D48" s="1"/>
      <c r="E48" s="1"/>
      <c r="F48" s="1"/>
      <c r="G48" s="1"/>
      <c r="H48" s="1"/>
      <c r="I48" s="1"/>
    </row>
    <row r="49" spans="1:9">
      <c r="A49" s="1"/>
      <c r="B49" s="1"/>
      <c r="C49" s="1"/>
      <c r="D49" s="1"/>
      <c r="E49" s="1"/>
      <c r="F49" s="1"/>
      <c r="G49" s="1"/>
      <c r="H49" s="1"/>
      <c r="I49" s="1"/>
    </row>
    <row r="50" spans="1:9">
      <c r="A50" s="1"/>
      <c r="B50" s="1"/>
      <c r="C50" s="1"/>
      <c r="D50" s="1"/>
      <c r="E50" s="1"/>
      <c r="F50" s="1"/>
      <c r="G50" s="1"/>
      <c r="H50" s="1"/>
      <c r="I5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9A961-A2E4-C743-8F18-EDD626BE9A0B}">
  <dimension ref="A1:J32"/>
  <sheetViews>
    <sheetView topLeftCell="A46" zoomScale="96" workbookViewId="0">
      <selection activeCell="H19" sqref="H19"/>
    </sheetView>
  </sheetViews>
  <sheetFormatPr defaultColWidth="10.84375" defaultRowHeight="14"/>
  <cols>
    <col min="1" max="1" width="11" style="6" bestFit="1" customWidth="1"/>
    <col min="2" max="2" width="24" style="6" customWidth="1"/>
    <col min="3" max="3" width="11.69140625" style="6" bestFit="1" customWidth="1"/>
    <col min="4" max="4" width="10.84375" style="6"/>
    <col min="5" max="8" width="11.69140625" style="6" bestFit="1" customWidth="1"/>
    <col min="9" max="16384" width="10.84375" style="6"/>
  </cols>
  <sheetData>
    <row r="1" spans="1:10" ht="15.5">
      <c r="A1" t="s">
        <v>55</v>
      </c>
      <c r="B1" t="s">
        <v>565</v>
      </c>
      <c r="C1"/>
      <c r="D1"/>
      <c r="E1" t="s">
        <v>56</v>
      </c>
      <c r="F1"/>
      <c r="G1" t="s">
        <v>48</v>
      </c>
      <c r="H1" t="s">
        <v>49</v>
      </c>
      <c r="I1"/>
      <c r="J1" s="5"/>
    </row>
    <row r="2" spans="1:10" ht="15.5">
      <c r="A2" t="s">
        <v>5</v>
      </c>
      <c r="B2" t="s">
        <v>50</v>
      </c>
      <c r="C2" t="s">
        <v>53</v>
      </c>
      <c r="D2"/>
      <c r="E2" t="s">
        <v>50</v>
      </c>
      <c r="F2" t="s">
        <v>53</v>
      </c>
      <c r="G2" t="s">
        <v>57</v>
      </c>
      <c r="H2" t="s">
        <v>57</v>
      </c>
      <c r="I2"/>
      <c r="J2" s="5"/>
    </row>
    <row r="3" spans="1:10" ht="15.5">
      <c r="A3">
        <v>406.8</v>
      </c>
      <c r="B3" s="20">
        <v>88.463797069999998</v>
      </c>
      <c r="C3" s="20">
        <v>97.955593300000004</v>
      </c>
      <c r="D3"/>
      <c r="E3"/>
      <c r="F3"/>
      <c r="G3"/>
      <c r="H3"/>
      <c r="I3"/>
      <c r="J3" s="5"/>
    </row>
    <row r="4" spans="1:10" ht="15.5">
      <c r="A4">
        <v>406.6</v>
      </c>
      <c r="B4" s="20">
        <v>64.949989119999998</v>
      </c>
      <c r="C4" s="20">
        <v>74.01312403</v>
      </c>
      <c r="D4"/>
      <c r="E4">
        <f>B4/B3</f>
        <v>0.73419852268613461</v>
      </c>
      <c r="F4">
        <f>C4/C3</f>
        <v>0.75557833439205968</v>
      </c>
      <c r="G4">
        <v>73.419852270000007</v>
      </c>
      <c r="H4">
        <v>75.557833439999996</v>
      </c>
      <c r="I4"/>
    </row>
    <row r="5" spans="1:10" ht="15.5">
      <c r="A5">
        <v>408.4</v>
      </c>
      <c r="B5" s="20">
        <v>85.267030349999999</v>
      </c>
      <c r="C5" s="20">
        <v>64.481241749999995</v>
      </c>
      <c r="D5"/>
      <c r="E5"/>
      <c r="F5"/>
      <c r="G5"/>
      <c r="H5"/>
      <c r="I5"/>
    </row>
    <row r="6" spans="1:10" ht="15.5">
      <c r="A6">
        <v>408.2</v>
      </c>
      <c r="B6" s="20">
        <v>55.111341719999999</v>
      </c>
      <c r="C6" s="20">
        <v>60.21100371</v>
      </c>
      <c r="D6"/>
      <c r="E6">
        <f>B6/B5</f>
        <v>0.64633823288768966</v>
      </c>
      <c r="F6">
        <f>C6/C5</f>
        <v>0.93377549929084613</v>
      </c>
      <c r="G6">
        <v>64.633823289999995</v>
      </c>
      <c r="H6">
        <v>93.377549930000001</v>
      </c>
      <c r="I6"/>
    </row>
    <row r="7" spans="1:10" ht="15.5">
      <c r="A7">
        <v>391.7</v>
      </c>
      <c r="B7" s="20">
        <v>66.066952099999995</v>
      </c>
      <c r="C7" s="20">
        <v>61.04633054</v>
      </c>
      <c r="D7"/>
      <c r="E7"/>
      <c r="F7"/>
      <c r="G7"/>
      <c r="H7"/>
      <c r="I7"/>
    </row>
    <row r="8" spans="1:10" ht="15.5">
      <c r="A8">
        <v>391.3</v>
      </c>
      <c r="B8" s="20">
        <v>43.887767719999999</v>
      </c>
      <c r="C8" s="20">
        <v>38.664782510000002</v>
      </c>
      <c r="D8"/>
      <c r="E8">
        <f>B8/B7</f>
        <v>0.66429230235369074</v>
      </c>
      <c r="F8">
        <f>C8/C7</f>
        <v>0.63336783993372525</v>
      </c>
      <c r="G8">
        <v>66.429230239999995</v>
      </c>
      <c r="H8">
        <v>63.336783990000001</v>
      </c>
      <c r="I8"/>
    </row>
    <row r="9" spans="1:10" ht="15.5">
      <c r="A9">
        <v>191.1</v>
      </c>
      <c r="B9" s="20">
        <v>46.092224379999998</v>
      </c>
      <c r="C9" s="20">
        <v>49.844075750000002</v>
      </c>
      <c r="D9"/>
      <c r="E9"/>
      <c r="F9"/>
      <c r="G9"/>
      <c r="H9"/>
      <c r="I9"/>
    </row>
    <row r="10" spans="1:10" ht="15.5">
      <c r="A10">
        <v>191.3</v>
      </c>
      <c r="B10" s="20">
        <v>20.500376469999999</v>
      </c>
      <c r="C10" s="20">
        <v>11.986371480000001</v>
      </c>
      <c r="D10"/>
      <c r="E10">
        <f>B10/B9</f>
        <v>0.44476865123687487</v>
      </c>
      <c r="F10">
        <f>C10/C9</f>
        <v>0.24047735462323225</v>
      </c>
      <c r="G10">
        <v>44.476865119999999</v>
      </c>
      <c r="H10">
        <v>24.047735459999998</v>
      </c>
      <c r="I10"/>
    </row>
    <row r="11" spans="1:10" ht="15.5">
      <c r="A11">
        <v>176.6</v>
      </c>
      <c r="B11" s="20">
        <v>83.169450139999995</v>
      </c>
      <c r="C11" s="20">
        <v>36.200055990000003</v>
      </c>
      <c r="D11"/>
      <c r="E11"/>
      <c r="F11"/>
      <c r="G11"/>
      <c r="H11"/>
      <c r="I11"/>
    </row>
    <row r="12" spans="1:10" ht="15.5">
      <c r="A12">
        <v>178.4</v>
      </c>
      <c r="B12" s="20">
        <v>10.93385382</v>
      </c>
      <c r="C12" s="20">
        <v>18.362497059999999</v>
      </c>
      <c r="D12"/>
      <c r="E12">
        <f>B12/B11</f>
        <v>0.13146478426387251</v>
      </c>
      <c r="F12">
        <f>C12/C11</f>
        <v>0.50725051544319444</v>
      </c>
      <c r="G12">
        <v>13.146478419999999</v>
      </c>
      <c r="H12">
        <v>50.725051550000003</v>
      </c>
      <c r="I12"/>
    </row>
    <row r="13" spans="1:10" ht="15.5">
      <c r="A13">
        <v>395.3</v>
      </c>
      <c r="B13" s="20">
        <v>75.759768769999994</v>
      </c>
      <c r="C13" s="20">
        <v>62.902676669999998</v>
      </c>
      <c r="D13"/>
      <c r="E13"/>
      <c r="F13"/>
      <c r="G13"/>
      <c r="H13"/>
      <c r="I13"/>
    </row>
    <row r="14" spans="1:10" ht="15.5">
      <c r="A14">
        <v>397.5</v>
      </c>
      <c r="B14" s="20">
        <v>25.56545332</v>
      </c>
      <c r="C14" s="20">
        <v>25.869640449999999</v>
      </c>
      <c r="D14"/>
      <c r="E14">
        <f>B14/B13</f>
        <v>0.33745421527901531</v>
      </c>
      <c r="F14">
        <f>C14/C13</f>
        <v>0.41126454102608856</v>
      </c>
      <c r="G14">
        <v>33.745421530000002</v>
      </c>
      <c r="H14">
        <v>41.126454109999997</v>
      </c>
      <c r="I14"/>
    </row>
    <row r="15" spans="1:10" ht="15.5">
      <c r="A15"/>
      <c r="B15"/>
      <c r="C15"/>
      <c r="D15"/>
      <c r="E15"/>
      <c r="F15"/>
      <c r="G15"/>
      <c r="H15"/>
      <c r="I15"/>
    </row>
    <row r="16" spans="1:10" ht="15.5">
      <c r="A16"/>
      <c r="B16"/>
      <c r="C16"/>
      <c r="D16"/>
      <c r="E16"/>
      <c r="F16"/>
      <c r="G16"/>
      <c r="H16"/>
      <c r="I16"/>
    </row>
    <row r="17" spans="1:9" ht="15.5">
      <c r="A17"/>
      <c r="B17"/>
      <c r="C17"/>
      <c r="D17"/>
      <c r="E17"/>
      <c r="F17"/>
      <c r="G17"/>
      <c r="H17"/>
      <c r="I17"/>
    </row>
    <row r="18" spans="1:9" ht="15.5">
      <c r="A18"/>
      <c r="B18"/>
      <c r="C18"/>
      <c r="D18"/>
      <c r="E18"/>
      <c r="F18"/>
      <c r="G18"/>
      <c r="H18"/>
      <c r="I18"/>
    </row>
    <row r="19" spans="1:9" ht="15.5">
      <c r="A19"/>
      <c r="B19"/>
      <c r="C19"/>
      <c r="D19"/>
      <c r="E19"/>
      <c r="F19"/>
      <c r="G19"/>
      <c r="H19"/>
      <c r="I19"/>
    </row>
    <row r="20" spans="1:9" ht="15.5">
      <c r="A20"/>
      <c r="B20"/>
      <c r="C20"/>
      <c r="D20"/>
      <c r="E20"/>
      <c r="F20"/>
      <c r="G20"/>
      <c r="H20"/>
      <c r="I20"/>
    </row>
    <row r="21" spans="1:9" ht="15.5">
      <c r="A21"/>
      <c r="B21"/>
      <c r="C21"/>
      <c r="D21"/>
      <c r="E21"/>
      <c r="F21"/>
      <c r="G21"/>
      <c r="H21"/>
      <c r="I21"/>
    </row>
    <row r="22" spans="1:9" ht="15.5">
      <c r="A22"/>
      <c r="B22"/>
      <c r="C22"/>
      <c r="D22"/>
      <c r="E22"/>
      <c r="F22"/>
      <c r="G22"/>
      <c r="H22"/>
      <c r="I22"/>
    </row>
    <row r="23" spans="1:9" ht="15.5">
      <c r="A23"/>
      <c r="B23"/>
      <c r="C23"/>
      <c r="D23"/>
      <c r="E23"/>
      <c r="F23"/>
      <c r="G23"/>
      <c r="H23"/>
      <c r="I23"/>
    </row>
    <row r="24" spans="1:9" ht="15.5">
      <c r="A24"/>
      <c r="B24"/>
      <c r="C24"/>
      <c r="D24"/>
      <c r="E24"/>
      <c r="F24"/>
      <c r="G24"/>
      <c r="H24"/>
      <c r="I24"/>
    </row>
    <row r="25" spans="1:9" ht="15.5">
      <c r="A25"/>
      <c r="B25"/>
      <c r="C25"/>
      <c r="D25"/>
      <c r="E25"/>
      <c r="F25"/>
      <c r="G25"/>
      <c r="H25"/>
      <c r="I25"/>
    </row>
    <row r="26" spans="1:9" ht="15.5">
      <c r="A26"/>
      <c r="B26"/>
      <c r="C26"/>
      <c r="D26"/>
      <c r="E26"/>
      <c r="F26"/>
      <c r="G26"/>
      <c r="H26"/>
      <c r="I26"/>
    </row>
    <row r="27" spans="1:9" ht="15.5">
      <c r="A27"/>
      <c r="B27"/>
      <c r="C27"/>
      <c r="D27"/>
      <c r="E27"/>
      <c r="F27"/>
      <c r="G27"/>
      <c r="H27"/>
      <c r="I27"/>
    </row>
    <row r="28" spans="1:9" ht="15.5">
      <c r="A28"/>
      <c r="B28"/>
      <c r="C28"/>
      <c r="D28"/>
      <c r="E28"/>
      <c r="F28"/>
      <c r="G28"/>
      <c r="H28"/>
      <c r="I28"/>
    </row>
    <row r="29" spans="1:9" ht="15.5">
      <c r="A29"/>
      <c r="B29"/>
      <c r="C29"/>
      <c r="D29"/>
      <c r="E29"/>
      <c r="F29"/>
      <c r="G29"/>
      <c r="H29"/>
      <c r="I29"/>
    </row>
    <row r="30" spans="1:9" ht="15.5">
      <c r="A30"/>
      <c r="B30"/>
      <c r="C30"/>
      <c r="D30"/>
      <c r="E30"/>
      <c r="F30"/>
      <c r="G30"/>
      <c r="H30"/>
      <c r="I30"/>
    </row>
    <row r="31" spans="1:9" ht="15.5">
      <c r="A31"/>
      <c r="B31"/>
      <c r="C31"/>
      <c r="D31"/>
      <c r="E31"/>
      <c r="F31"/>
      <c r="G31"/>
      <c r="H31"/>
      <c r="I31"/>
    </row>
    <row r="32" spans="1:9" ht="15.5">
      <c r="A32"/>
      <c r="B32"/>
      <c r="C32"/>
      <c r="D32"/>
      <c r="E32"/>
      <c r="F32"/>
      <c r="G32"/>
      <c r="H32"/>
      <c r="I3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9ADD1-650A-554E-971C-CE827E2D924B}">
  <dimension ref="A1:K22"/>
  <sheetViews>
    <sheetView zoomScale="75" workbookViewId="0">
      <selection activeCell="N2" sqref="N2"/>
    </sheetView>
  </sheetViews>
  <sheetFormatPr defaultColWidth="11.4609375" defaultRowHeight="15.5"/>
  <cols>
    <col min="1" max="1" width="11" bestFit="1" customWidth="1"/>
    <col min="2" max="3" width="11.84375" bestFit="1" customWidth="1"/>
    <col min="5" max="8" width="11.84375" bestFit="1" customWidth="1"/>
    <col min="10" max="11" width="11.84375" bestFit="1" customWidth="1"/>
  </cols>
  <sheetData>
    <row r="1" spans="1:11">
      <c r="A1" t="s">
        <v>54</v>
      </c>
      <c r="B1" t="s">
        <v>565</v>
      </c>
      <c r="G1" t="s">
        <v>48</v>
      </c>
      <c r="H1" t="s">
        <v>49</v>
      </c>
      <c r="I1" s="5"/>
      <c r="J1" s="5"/>
      <c r="K1" s="5"/>
    </row>
    <row r="2" spans="1:11">
      <c r="A2" t="s">
        <v>5</v>
      </c>
      <c r="B2" t="s">
        <v>50</v>
      </c>
      <c r="C2" t="s">
        <v>53</v>
      </c>
      <c r="E2" t="s">
        <v>51</v>
      </c>
      <c r="G2" t="s">
        <v>52</v>
      </c>
      <c r="H2" t="s">
        <v>52</v>
      </c>
      <c r="I2" s="5"/>
      <c r="J2" s="5"/>
      <c r="K2" s="5"/>
    </row>
    <row r="3" spans="1:11">
      <c r="A3">
        <v>441.5</v>
      </c>
      <c r="B3" s="20">
        <v>81.023904090000002</v>
      </c>
      <c r="C3" s="20">
        <v>49.47241829</v>
      </c>
      <c r="E3" s="20"/>
      <c r="F3" s="20"/>
      <c r="G3" s="20"/>
      <c r="H3" s="20"/>
      <c r="I3" s="5"/>
      <c r="J3" s="7"/>
      <c r="K3" s="7"/>
    </row>
    <row r="4" spans="1:11">
      <c r="A4">
        <v>443.1</v>
      </c>
      <c r="B4" s="20">
        <v>42.01672653</v>
      </c>
      <c r="C4" s="20">
        <v>44.05260088</v>
      </c>
      <c r="E4" s="20">
        <v>1.9283725979999999</v>
      </c>
      <c r="F4" s="20">
        <v>1.123030588</v>
      </c>
      <c r="G4" s="20">
        <v>192.8372598</v>
      </c>
      <c r="H4" s="20">
        <v>112.3030588</v>
      </c>
      <c r="I4" s="5"/>
      <c r="J4" s="7"/>
      <c r="K4" s="7"/>
    </row>
    <row r="5" spans="1:11">
      <c r="A5">
        <v>196.2</v>
      </c>
      <c r="B5" s="20">
        <v>62.512821619999997</v>
      </c>
      <c r="C5" s="20">
        <v>55.669091399999999</v>
      </c>
      <c r="E5" s="20"/>
      <c r="F5" s="20"/>
      <c r="G5" s="20"/>
      <c r="H5" s="20"/>
      <c r="I5" s="5"/>
      <c r="J5" s="7"/>
      <c r="K5" s="7"/>
    </row>
    <row r="6" spans="1:11">
      <c r="A6">
        <v>196.6</v>
      </c>
      <c r="B6" s="20">
        <v>69.324437130000007</v>
      </c>
      <c r="C6" s="20">
        <v>52.501634209999999</v>
      </c>
      <c r="E6" s="20">
        <v>0.90174293809999995</v>
      </c>
      <c r="F6" s="20">
        <v>1.0603306400000001</v>
      </c>
      <c r="G6" s="20">
        <v>90.174293809999995</v>
      </c>
      <c r="H6" s="20">
        <v>106.033064</v>
      </c>
      <c r="I6" s="5"/>
      <c r="J6" s="7"/>
      <c r="K6" s="7"/>
    </row>
    <row r="7" spans="1:11">
      <c r="A7">
        <v>191.5</v>
      </c>
      <c r="B7" s="20">
        <v>39.492313719999999</v>
      </c>
      <c r="C7" s="20">
        <v>38.623868610000002</v>
      </c>
      <c r="E7" s="20"/>
      <c r="F7" s="20"/>
      <c r="G7" s="20"/>
      <c r="H7" s="20"/>
      <c r="I7" s="5"/>
      <c r="J7" s="7"/>
      <c r="K7" s="7"/>
    </row>
    <row r="8" spans="1:11">
      <c r="A8">
        <v>191.7</v>
      </c>
      <c r="B8" s="20">
        <v>70.023193149999997</v>
      </c>
      <c r="C8" s="20">
        <v>43.617135040000001</v>
      </c>
      <c r="E8" s="20">
        <v>0.56398904329999999</v>
      </c>
      <c r="F8" s="20">
        <v>0.8855205317</v>
      </c>
      <c r="G8" s="20">
        <v>56.398904330000001</v>
      </c>
      <c r="H8" s="20">
        <v>88.552053169999994</v>
      </c>
      <c r="I8" s="5"/>
      <c r="J8" s="7"/>
      <c r="K8" s="7"/>
    </row>
    <row r="9" spans="1:11">
      <c r="A9">
        <v>456.6</v>
      </c>
      <c r="B9" s="20">
        <v>48.59834378</v>
      </c>
      <c r="C9" s="20">
        <v>37.665689520000001</v>
      </c>
      <c r="E9" s="20"/>
      <c r="F9" s="20"/>
      <c r="G9" s="20"/>
      <c r="H9" s="20"/>
      <c r="I9" s="5"/>
      <c r="J9" s="7"/>
      <c r="K9" s="7"/>
    </row>
    <row r="10" spans="1:11">
      <c r="A10">
        <v>456.1</v>
      </c>
      <c r="B10" s="20">
        <v>88.402015219999996</v>
      </c>
      <c r="C10" s="20">
        <v>48.027603740000004</v>
      </c>
      <c r="E10" s="20">
        <v>0.54974248790000002</v>
      </c>
      <c r="F10" s="20">
        <v>0.78425085969999997</v>
      </c>
      <c r="G10" s="20">
        <v>54.974248789999997</v>
      </c>
      <c r="H10" s="20">
        <v>78.425085969999998</v>
      </c>
      <c r="I10" s="5"/>
      <c r="J10" s="7"/>
      <c r="K10" s="7"/>
    </row>
    <row r="11" spans="1:11">
      <c r="A11">
        <v>185.5</v>
      </c>
      <c r="B11" s="20">
        <v>92.230684600000004</v>
      </c>
      <c r="C11" s="20">
        <v>72.104199179999995</v>
      </c>
      <c r="E11" s="20"/>
      <c r="F11" s="20"/>
      <c r="G11" s="20"/>
      <c r="H11" s="20"/>
      <c r="I11" s="5"/>
      <c r="J11" s="5"/>
      <c r="K11" s="5"/>
    </row>
    <row r="12" spans="1:11">
      <c r="A12">
        <v>185.11</v>
      </c>
      <c r="B12" s="20">
        <v>94.76048677</v>
      </c>
      <c r="C12" s="20">
        <v>57.562849149999998</v>
      </c>
      <c r="E12" s="20">
        <v>0.97330319570000001</v>
      </c>
      <c r="F12" s="20">
        <v>1.252616926</v>
      </c>
      <c r="G12" s="20">
        <v>97.33031957</v>
      </c>
      <c r="H12" s="20">
        <v>125.2616926</v>
      </c>
      <c r="I12" s="5"/>
      <c r="J12" s="5"/>
      <c r="K12" s="5"/>
    </row>
    <row r="13" spans="1:11">
      <c r="A13">
        <v>450.2</v>
      </c>
      <c r="B13" s="20">
        <v>79.812339620000003</v>
      </c>
      <c r="C13" s="20">
        <v>59.924639859999999</v>
      </c>
      <c r="E13" s="20"/>
      <c r="F13" s="20"/>
      <c r="G13" s="20"/>
      <c r="H13" s="20"/>
      <c r="I13" s="5"/>
      <c r="J13" s="5"/>
      <c r="K13" s="5"/>
    </row>
    <row r="14" spans="1:11">
      <c r="A14">
        <v>450.4</v>
      </c>
      <c r="B14" s="20">
        <v>74.897014850000005</v>
      </c>
      <c r="C14" s="20">
        <v>55.690172429999997</v>
      </c>
      <c r="E14" s="20">
        <v>1.0656277789999999</v>
      </c>
      <c r="F14" s="20">
        <v>1.0760361700000001</v>
      </c>
      <c r="G14" s="20">
        <v>106.5627779</v>
      </c>
      <c r="H14" s="20">
        <v>107.603617</v>
      </c>
      <c r="I14" s="5"/>
      <c r="J14" s="7"/>
      <c r="K14" s="7"/>
    </row>
    <row r="15" spans="1:11">
      <c r="A15">
        <v>175.3</v>
      </c>
      <c r="B15" s="20">
        <v>100.0973236</v>
      </c>
      <c r="C15" s="20">
        <v>69.753179700000004</v>
      </c>
      <c r="E15" s="20"/>
      <c r="F15" s="20"/>
      <c r="G15" s="20"/>
      <c r="H15" s="20"/>
      <c r="I15" s="5"/>
      <c r="J15" s="7"/>
      <c r="K15" s="7"/>
    </row>
    <row r="16" spans="1:11">
      <c r="A16">
        <v>175.5</v>
      </c>
      <c r="B16" s="20">
        <v>68.120081369999994</v>
      </c>
      <c r="C16" s="20">
        <v>68.921678740000004</v>
      </c>
      <c r="E16" s="20">
        <v>1.4694246049999999</v>
      </c>
      <c r="F16" s="20">
        <v>1.0120644329999999</v>
      </c>
      <c r="G16" s="20">
        <v>146.94246050000001</v>
      </c>
      <c r="H16" s="20">
        <v>101.2064433</v>
      </c>
      <c r="I16" s="5"/>
      <c r="J16" s="7"/>
      <c r="K16" s="7"/>
    </row>
    <row r="17" spans="1:11">
      <c r="A17">
        <v>454.8</v>
      </c>
      <c r="B17" s="20">
        <v>85.151881979999999</v>
      </c>
      <c r="C17" s="20">
        <v>71.729926599999999</v>
      </c>
      <c r="E17" s="20"/>
      <c r="F17" s="20"/>
      <c r="G17" s="20"/>
      <c r="H17" s="20"/>
      <c r="I17" s="5"/>
      <c r="J17" s="7"/>
      <c r="K17" s="7"/>
    </row>
    <row r="18" spans="1:11">
      <c r="A18">
        <v>454.1</v>
      </c>
      <c r="B18" s="20">
        <v>62.965299880000003</v>
      </c>
      <c r="C18" s="20">
        <v>58.079748600000002</v>
      </c>
      <c r="E18" s="20">
        <v>1.3523620489999999</v>
      </c>
      <c r="F18" s="20">
        <v>1.2350247430000001</v>
      </c>
      <c r="G18" s="20">
        <v>135.23620489999999</v>
      </c>
      <c r="H18" s="20">
        <v>123.5024743</v>
      </c>
      <c r="I18" s="5"/>
      <c r="J18" s="7"/>
      <c r="K18" s="7"/>
    </row>
    <row r="19" spans="1:11">
      <c r="A19" s="6"/>
      <c r="B19" s="6"/>
      <c r="C19" s="6"/>
      <c r="D19" s="5"/>
      <c r="E19" s="6"/>
      <c r="F19" s="6"/>
      <c r="G19" s="6"/>
      <c r="H19" s="6"/>
      <c r="I19" s="5"/>
      <c r="J19" s="7"/>
      <c r="K19" s="7"/>
    </row>
    <row r="20" spans="1:11">
      <c r="A20" s="6"/>
      <c r="B20" s="6"/>
      <c r="C20" s="6"/>
      <c r="D20" s="5"/>
      <c r="E20" s="6"/>
      <c r="F20" s="6"/>
      <c r="G20" s="6"/>
      <c r="H20" s="6"/>
      <c r="I20" s="5"/>
      <c r="J20" s="7"/>
      <c r="K20" s="7"/>
    </row>
    <row r="21" spans="1:11">
      <c r="A21" s="6"/>
      <c r="B21" s="6"/>
      <c r="C21" s="6"/>
      <c r="D21" s="5"/>
      <c r="E21" s="6"/>
      <c r="F21" s="6"/>
      <c r="G21" s="6"/>
      <c r="H21" s="6"/>
      <c r="I21" s="5"/>
      <c r="J21" s="7"/>
      <c r="K21" s="7"/>
    </row>
    <row r="22" spans="1:11">
      <c r="A22" s="6"/>
      <c r="B22" s="6"/>
      <c r="C22" s="6"/>
      <c r="D22" s="5"/>
      <c r="E22" s="6"/>
      <c r="F22" s="6"/>
      <c r="G22" s="6"/>
      <c r="H22" s="6"/>
      <c r="I22" s="5"/>
      <c r="J22" s="6"/>
      <c r="K22" s="6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6FF22-1C05-5C4B-BEB9-DBDE6FFF2009}">
  <dimension ref="A1:H48"/>
  <sheetViews>
    <sheetView workbookViewId="0">
      <selection activeCell="G47" sqref="G47"/>
    </sheetView>
  </sheetViews>
  <sheetFormatPr defaultColWidth="10.84375" defaultRowHeight="14"/>
  <cols>
    <col min="1" max="1" width="19.15234375" style="1" customWidth="1"/>
    <col min="2" max="3" width="10.84375" style="1"/>
    <col min="4" max="4" width="30.3046875" style="1" customWidth="1"/>
    <col min="5" max="6" width="10.84375" style="1"/>
    <col min="7" max="7" width="25.84375" style="1" customWidth="1"/>
    <col min="8" max="16384" width="10.84375" style="1"/>
  </cols>
  <sheetData>
    <row r="1" spans="1:8">
      <c r="A1" s="1" t="s">
        <v>100</v>
      </c>
    </row>
    <row r="2" spans="1:8">
      <c r="A2" s="1" t="s">
        <v>120</v>
      </c>
    </row>
    <row r="3" spans="1:8">
      <c r="A3" s="16" t="s">
        <v>58</v>
      </c>
      <c r="D3" s="16" t="s">
        <v>19</v>
      </c>
      <c r="G3" s="16" t="s">
        <v>36</v>
      </c>
    </row>
    <row r="4" spans="1:8">
      <c r="A4" s="16" t="s">
        <v>59</v>
      </c>
      <c r="B4" s="2">
        <v>6.8181818180000002</v>
      </c>
      <c r="D4" s="1" t="s">
        <v>60</v>
      </c>
      <c r="E4" s="12">
        <f>100*7/117</f>
        <v>5.982905982905983</v>
      </c>
      <c r="G4" s="1" t="s">
        <v>61</v>
      </c>
      <c r="H4" s="12">
        <f>100*23/289</f>
        <v>7.9584775086505193</v>
      </c>
    </row>
    <row r="5" spans="1:8">
      <c r="A5" s="16" t="s">
        <v>62</v>
      </c>
      <c r="B5" s="2">
        <v>0.99009900989999999</v>
      </c>
      <c r="D5" s="1" t="s">
        <v>63</v>
      </c>
      <c r="E5" s="12">
        <f>100*9/46</f>
        <v>19.565217391304348</v>
      </c>
      <c r="G5" s="1" t="s">
        <v>64</v>
      </c>
      <c r="H5" s="12">
        <f>100*12/197</f>
        <v>6.0913705583756341</v>
      </c>
    </row>
    <row r="6" spans="1:8">
      <c r="A6" s="16" t="s">
        <v>65</v>
      </c>
      <c r="B6" s="2">
        <v>2.4590163930000002</v>
      </c>
      <c r="D6" s="1" t="s">
        <v>66</v>
      </c>
      <c r="E6" s="12">
        <f>100*40/190</f>
        <v>21.05263157894737</v>
      </c>
      <c r="G6" s="1" t="s">
        <v>67</v>
      </c>
      <c r="H6" s="12">
        <f>100*8/213</f>
        <v>3.755868544600939</v>
      </c>
    </row>
    <row r="7" spans="1:8">
      <c r="A7" s="16" t="s">
        <v>68</v>
      </c>
      <c r="B7" s="2">
        <v>4.3859649120000004</v>
      </c>
      <c r="D7" s="1" t="s">
        <v>69</v>
      </c>
      <c r="E7" s="12">
        <f>100*19/123</f>
        <v>15.447154471544716</v>
      </c>
      <c r="G7" s="1" t="s">
        <v>70</v>
      </c>
      <c r="H7" s="12">
        <f>100*2/120</f>
        <v>1.6666666666666667</v>
      </c>
    </row>
    <row r="8" spans="1:8">
      <c r="A8" s="16" t="s">
        <v>71</v>
      </c>
      <c r="B8" s="2">
        <v>6.3636363640000004</v>
      </c>
      <c r="D8" s="1" t="s">
        <v>72</v>
      </c>
      <c r="E8" s="12">
        <f>100*35/214</f>
        <v>16.355140186915889</v>
      </c>
      <c r="G8" s="1" t="s">
        <v>73</v>
      </c>
      <c r="H8" s="12">
        <f>100*4/88</f>
        <v>4.5454545454545459</v>
      </c>
    </row>
    <row r="9" spans="1:8">
      <c r="A9" s="16" t="s">
        <v>74</v>
      </c>
      <c r="B9" s="2">
        <v>4.3478260869999996</v>
      </c>
      <c r="D9" s="1" t="s">
        <v>75</v>
      </c>
      <c r="E9" s="12">
        <f>100*7/100</f>
        <v>7</v>
      </c>
      <c r="G9" s="1" t="s">
        <v>76</v>
      </c>
      <c r="H9" s="12">
        <f>100*2/81</f>
        <v>2.4691358024691357</v>
      </c>
    </row>
    <row r="10" spans="1:8">
      <c r="A10" s="16" t="s">
        <v>77</v>
      </c>
      <c r="B10" s="2">
        <v>5.6497175139999998</v>
      </c>
      <c r="D10" s="1" t="s">
        <v>78</v>
      </c>
      <c r="E10" s="12">
        <f>100*15/59</f>
        <v>25.423728813559322</v>
      </c>
      <c r="G10" s="1" t="s">
        <v>79</v>
      </c>
      <c r="H10" s="12">
        <f>100*6/179</f>
        <v>3.3519553072625698</v>
      </c>
    </row>
    <row r="11" spans="1:8">
      <c r="A11" s="16" t="s">
        <v>80</v>
      </c>
      <c r="B11" s="2">
        <v>2.0832999999999999</v>
      </c>
      <c r="D11" s="1" t="s">
        <v>81</v>
      </c>
      <c r="E11" s="12">
        <f>100*31/163</f>
        <v>19.018404907975459</v>
      </c>
      <c r="G11" s="1" t="s">
        <v>82</v>
      </c>
      <c r="H11" s="12">
        <f>100*2/125</f>
        <v>1.6</v>
      </c>
    </row>
    <row r="12" spans="1:8">
      <c r="A12" s="16" t="s">
        <v>83</v>
      </c>
      <c r="B12" s="2">
        <v>1.6949152540000001</v>
      </c>
      <c r="D12" s="1" t="s">
        <v>84</v>
      </c>
      <c r="E12" s="12">
        <f>100*22/131</f>
        <v>16.793893129770993</v>
      </c>
      <c r="G12" s="1" t="s">
        <v>85</v>
      </c>
      <c r="H12" s="12">
        <v>15.2046783625731</v>
      </c>
    </row>
    <row r="13" spans="1:8">
      <c r="A13" s="16" t="s">
        <v>86</v>
      </c>
      <c r="B13" s="2">
        <v>13.114754100000001</v>
      </c>
      <c r="D13" s="1" t="s">
        <v>87</v>
      </c>
      <c r="E13" s="12">
        <f>100*10/70</f>
        <v>14.285714285714286</v>
      </c>
      <c r="G13" s="1" t="s">
        <v>88</v>
      </c>
      <c r="H13" s="12">
        <v>3.7974999999999999</v>
      </c>
    </row>
    <row r="14" spans="1:8">
      <c r="A14" s="16" t="s">
        <v>89</v>
      </c>
      <c r="B14" s="2">
        <v>3.773584906</v>
      </c>
      <c r="D14" s="1" t="s">
        <v>90</v>
      </c>
      <c r="E14" s="12">
        <f>100*15/116</f>
        <v>12.931034482758621</v>
      </c>
      <c r="G14" s="1" t="s">
        <v>91</v>
      </c>
      <c r="H14" s="12">
        <v>2.9702999999999999</v>
      </c>
    </row>
    <row r="15" spans="1:8">
      <c r="A15" s="16" t="s">
        <v>92</v>
      </c>
      <c r="B15" s="2">
        <v>1.2345679009999999</v>
      </c>
      <c r="D15" s="1" t="s">
        <v>93</v>
      </c>
      <c r="E15" s="12">
        <f>100*27/155</f>
        <v>17.419354838709676</v>
      </c>
      <c r="G15" s="1" t="s">
        <v>94</v>
      </c>
      <c r="H15" s="12">
        <v>7.5949</v>
      </c>
    </row>
    <row r="16" spans="1:8">
      <c r="A16" s="16" t="s">
        <v>95</v>
      </c>
      <c r="B16" s="2">
        <v>9.0908999999999995</v>
      </c>
      <c r="D16" s="1" t="s">
        <v>96</v>
      </c>
      <c r="E16" s="12">
        <f>100*17/110</f>
        <v>15.454545454545455</v>
      </c>
      <c r="G16" s="1" t="s">
        <v>97</v>
      </c>
      <c r="H16" s="12">
        <v>6.7567567567567597</v>
      </c>
    </row>
    <row r="17" spans="1:8">
      <c r="A17" s="16" t="s">
        <v>98</v>
      </c>
      <c r="B17" s="2">
        <v>2.2727272730000001</v>
      </c>
      <c r="G17" s="1" t="s">
        <v>99</v>
      </c>
      <c r="H17" s="12">
        <v>5.5</v>
      </c>
    </row>
    <row r="20" spans="1:8">
      <c r="A20" s="1" t="s">
        <v>124</v>
      </c>
    </row>
    <row r="21" spans="1:8">
      <c r="A21" s="18" t="s">
        <v>121</v>
      </c>
      <c r="D21" s="18" t="s">
        <v>123</v>
      </c>
    </row>
    <row r="22" spans="1:8">
      <c r="A22" s="17" t="s">
        <v>101</v>
      </c>
      <c r="B22" s="2">
        <v>4.0815999999999999</v>
      </c>
      <c r="D22" s="1" t="s">
        <v>102</v>
      </c>
      <c r="E22" s="2">
        <v>5.1851851849999999</v>
      </c>
    </row>
    <row r="23" spans="1:8">
      <c r="A23" s="17" t="s">
        <v>103</v>
      </c>
      <c r="B23" s="2">
        <v>1.9048</v>
      </c>
      <c r="D23" s="1" t="s">
        <v>104</v>
      </c>
      <c r="E23" s="2">
        <v>3.1746031750000001</v>
      </c>
    </row>
    <row r="24" spans="1:8">
      <c r="A24" s="17" t="s">
        <v>105</v>
      </c>
      <c r="B24" s="2">
        <v>1.7241</v>
      </c>
      <c r="D24" s="1" t="s">
        <v>106</v>
      </c>
      <c r="E24" s="2">
        <v>8.1012658230000003</v>
      </c>
    </row>
    <row r="25" spans="1:8">
      <c r="A25" s="17" t="s">
        <v>107</v>
      </c>
      <c r="B25" s="2">
        <v>1.7699</v>
      </c>
      <c r="D25" s="1" t="s">
        <v>108</v>
      </c>
      <c r="E25" s="2">
        <v>1.2658227849999999</v>
      </c>
    </row>
    <row r="26" spans="1:8">
      <c r="A26" s="17" t="s">
        <v>109</v>
      </c>
      <c r="B26" s="2">
        <v>1.2987</v>
      </c>
      <c r="D26" s="1" t="s">
        <v>110</v>
      </c>
      <c r="E26" s="2">
        <v>6.9767000000000001</v>
      </c>
    </row>
    <row r="27" spans="1:8">
      <c r="B27" s="2"/>
      <c r="D27" s="1" t="s">
        <v>111</v>
      </c>
      <c r="E27" s="2">
        <v>4.4444444440000002</v>
      </c>
    </row>
    <row r="28" spans="1:8">
      <c r="B28" s="2"/>
      <c r="D28" s="1" t="s">
        <v>112</v>
      </c>
      <c r="E28" s="2">
        <v>5.1281999999999996</v>
      </c>
    </row>
    <row r="29" spans="1:8">
      <c r="B29" s="2"/>
      <c r="D29" s="17" t="s">
        <v>113</v>
      </c>
      <c r="E29" s="2">
        <v>5.8823999999999996</v>
      </c>
    </row>
    <row r="30" spans="1:8">
      <c r="B30" s="2"/>
      <c r="D30" s="17" t="s">
        <v>114</v>
      </c>
      <c r="E30" s="2">
        <v>3.3332999999999999</v>
      </c>
    </row>
    <row r="31" spans="1:8">
      <c r="B31" s="2"/>
      <c r="D31" s="17" t="s">
        <v>115</v>
      </c>
      <c r="E31" s="2">
        <v>2.1739000000000002</v>
      </c>
    </row>
    <row r="32" spans="1:8">
      <c r="B32" s="2"/>
      <c r="D32" s="17" t="s">
        <v>116</v>
      </c>
      <c r="E32" s="2">
        <v>3.125</v>
      </c>
    </row>
    <row r="33" spans="1:5">
      <c r="B33" s="2"/>
      <c r="D33" s="17" t="s">
        <v>117</v>
      </c>
      <c r="E33" s="2">
        <v>6.6666999999999996</v>
      </c>
    </row>
    <row r="34" spans="1:5">
      <c r="B34" s="2"/>
      <c r="D34" s="17" t="s">
        <v>118</v>
      </c>
      <c r="E34" s="2">
        <v>0</v>
      </c>
    </row>
    <row r="35" spans="1:5">
      <c r="B35" s="2"/>
      <c r="D35" s="17" t="s">
        <v>119</v>
      </c>
      <c r="E35" s="2">
        <v>4.1666999999999996</v>
      </c>
    </row>
    <row r="38" spans="1:5">
      <c r="A38" s="1" t="s">
        <v>125</v>
      </c>
    </row>
    <row r="39" spans="1:5">
      <c r="A39" s="2"/>
      <c r="B39" s="18" t="s">
        <v>132</v>
      </c>
      <c r="C39" s="18" t="s">
        <v>126</v>
      </c>
    </row>
    <row r="40" spans="1:5">
      <c r="A40" s="19" t="s">
        <v>133</v>
      </c>
      <c r="B40" s="2">
        <v>0</v>
      </c>
      <c r="C40" s="2">
        <v>12.820510000000001</v>
      </c>
    </row>
    <row r="41" spans="1:5">
      <c r="A41" s="19" t="s">
        <v>134</v>
      </c>
      <c r="B41" s="2">
        <v>7.8260870000000002</v>
      </c>
      <c r="C41" s="2">
        <v>13.307980000000001</v>
      </c>
    </row>
    <row r="42" spans="1:5">
      <c r="A42" s="19" t="s">
        <v>135</v>
      </c>
      <c r="B42" s="2">
        <v>1.6853929999999999</v>
      </c>
      <c r="C42" s="2">
        <v>10.982699999999999</v>
      </c>
    </row>
    <row r="43" spans="1:5">
      <c r="A43" s="19" t="s">
        <v>136</v>
      </c>
      <c r="B43" s="2">
        <v>2.4</v>
      </c>
      <c r="C43" s="2">
        <v>11.70886</v>
      </c>
    </row>
    <row r="44" spans="1:5">
      <c r="A44" s="19" t="s">
        <v>127</v>
      </c>
      <c r="B44" s="2">
        <v>4.8109970000000004</v>
      </c>
      <c r="C44" s="2">
        <v>11.43695</v>
      </c>
    </row>
    <row r="45" spans="1:5">
      <c r="A45" s="19" t="s">
        <v>128</v>
      </c>
      <c r="B45" s="2">
        <v>1.2711859999999999</v>
      </c>
      <c r="C45" s="2">
        <v>13.6364</v>
      </c>
    </row>
    <row r="46" spans="1:5">
      <c r="A46" s="19" t="s">
        <v>129</v>
      </c>
      <c r="B46" s="2">
        <v>3.8216999999999999</v>
      </c>
      <c r="C46" s="2">
        <v>15.38462</v>
      </c>
    </row>
    <row r="47" spans="1:5">
      <c r="A47" s="19" t="s">
        <v>130</v>
      </c>
      <c r="B47" s="2">
        <v>7.2289159999999999</v>
      </c>
      <c r="C47" s="2">
        <v>14.28571</v>
      </c>
    </row>
    <row r="48" spans="1:5">
      <c r="A48" s="19" t="s">
        <v>131</v>
      </c>
      <c r="B48" s="2">
        <v>2.7272729999999998</v>
      </c>
      <c r="C48" s="2">
        <v>10.4712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7F461-7AE8-7D45-A507-7140153AD2AF}">
  <dimension ref="A1:I43"/>
  <sheetViews>
    <sheetView workbookViewId="0">
      <selection activeCell="I26" sqref="I26"/>
    </sheetView>
  </sheetViews>
  <sheetFormatPr defaultColWidth="11.4609375" defaultRowHeight="15.5"/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1" t="s">
        <v>138</v>
      </c>
      <c r="B2" s="1"/>
      <c r="C2" s="1"/>
      <c r="D2" s="1"/>
      <c r="E2" s="1"/>
      <c r="F2" s="1"/>
      <c r="G2" s="1"/>
      <c r="H2" s="1"/>
      <c r="I2" s="1"/>
    </row>
    <row r="3" spans="1:9">
      <c r="A3" s="1" t="s">
        <v>139</v>
      </c>
      <c r="B3" s="1"/>
      <c r="C3" s="1"/>
      <c r="D3" s="1"/>
      <c r="E3" s="1"/>
      <c r="F3" s="1"/>
      <c r="G3" s="1"/>
      <c r="H3" s="1"/>
      <c r="I3" s="1"/>
    </row>
    <row r="4" spans="1:9">
      <c r="A4" s="16" t="s">
        <v>58</v>
      </c>
      <c r="B4" s="1"/>
      <c r="C4" s="1"/>
      <c r="D4" s="16" t="s">
        <v>19</v>
      </c>
      <c r="E4" s="1"/>
      <c r="F4" s="1"/>
      <c r="G4" s="16" t="s">
        <v>36</v>
      </c>
      <c r="H4" s="1"/>
      <c r="I4" s="1"/>
    </row>
    <row r="5" spans="1:9">
      <c r="A5" s="1" t="s">
        <v>59</v>
      </c>
      <c r="B5" s="2">
        <v>46.06741573</v>
      </c>
      <c r="C5" s="1"/>
      <c r="D5" s="1" t="s">
        <v>60</v>
      </c>
      <c r="E5" s="2">
        <v>111.8644068</v>
      </c>
      <c r="F5" s="1"/>
      <c r="G5" s="1" t="s">
        <v>61</v>
      </c>
      <c r="H5" s="2">
        <v>65.116279070000004</v>
      </c>
      <c r="I5" s="1"/>
    </row>
    <row r="6" spans="1:9">
      <c r="A6" s="1" t="s">
        <v>62</v>
      </c>
      <c r="B6" s="2">
        <v>51.960784310000001</v>
      </c>
      <c r="C6" s="1"/>
      <c r="D6" s="1" t="s">
        <v>63</v>
      </c>
      <c r="E6" s="2">
        <v>144.68085110000001</v>
      </c>
      <c r="F6" s="1"/>
      <c r="G6" s="1" t="s">
        <v>64</v>
      </c>
      <c r="H6" s="2">
        <v>66.25</v>
      </c>
      <c r="I6" s="1"/>
    </row>
    <row r="7" spans="1:9">
      <c r="A7" s="1" t="s">
        <v>65</v>
      </c>
      <c r="B7" s="2">
        <v>82.113821139999999</v>
      </c>
      <c r="C7" s="1"/>
      <c r="D7" s="1" t="s">
        <v>66</v>
      </c>
      <c r="E7" s="2">
        <v>114.6596859</v>
      </c>
      <c r="F7" s="1"/>
      <c r="G7" s="1" t="s">
        <v>67</v>
      </c>
      <c r="H7" s="2">
        <v>66.666666680000006</v>
      </c>
      <c r="I7" s="1"/>
    </row>
    <row r="8" spans="1:9">
      <c r="A8" s="1" t="s">
        <v>68</v>
      </c>
      <c r="B8" s="2">
        <v>53.043478260000001</v>
      </c>
      <c r="C8" s="1"/>
      <c r="D8" s="1" t="s">
        <v>69</v>
      </c>
      <c r="E8" s="2">
        <v>148.38709679999999</v>
      </c>
      <c r="F8" s="1"/>
      <c r="G8" s="1" t="s">
        <v>70</v>
      </c>
      <c r="H8" s="2">
        <v>49.056603770000002</v>
      </c>
      <c r="I8" s="1"/>
    </row>
    <row r="9" spans="1:9">
      <c r="A9" s="1" t="s">
        <v>71</v>
      </c>
      <c r="B9" s="2">
        <v>45.045045049999999</v>
      </c>
      <c r="C9" s="1"/>
      <c r="D9" s="1" t="s">
        <v>72</v>
      </c>
      <c r="E9" s="2">
        <v>113.0232558</v>
      </c>
      <c r="F9" s="1"/>
      <c r="G9" s="1" t="s">
        <v>73</v>
      </c>
      <c r="H9" s="2">
        <v>73.333333319999994</v>
      </c>
      <c r="I9" s="1"/>
    </row>
    <row r="10" spans="1:9">
      <c r="A10" s="1" t="s">
        <v>74</v>
      </c>
      <c r="B10" s="2">
        <v>73.275862070000002</v>
      </c>
      <c r="C10" s="1"/>
      <c r="D10" s="1" t="s">
        <v>75</v>
      </c>
      <c r="E10" s="2">
        <v>126.7326733</v>
      </c>
      <c r="F10" s="1"/>
      <c r="G10" s="1" t="s">
        <v>76</v>
      </c>
      <c r="H10" s="2">
        <v>89.69072165</v>
      </c>
      <c r="I10" s="1"/>
    </row>
    <row r="11" spans="1:9">
      <c r="A11" s="1" t="s">
        <v>77</v>
      </c>
      <c r="B11" s="2">
        <v>56.179775280000001</v>
      </c>
      <c r="C11" s="1"/>
      <c r="D11" s="1" t="s">
        <v>78</v>
      </c>
      <c r="E11" s="2">
        <v>128.33333329999999</v>
      </c>
      <c r="F11" s="1"/>
      <c r="G11" s="1" t="s">
        <v>79</v>
      </c>
      <c r="H11" s="2">
        <v>36.551724139999997</v>
      </c>
      <c r="I11" s="1"/>
    </row>
    <row r="12" spans="1:9">
      <c r="A12" s="1" t="s">
        <v>80</v>
      </c>
      <c r="B12" s="2">
        <v>69.387755119999994</v>
      </c>
      <c r="C12" s="1"/>
      <c r="D12" s="1" t="s">
        <v>81</v>
      </c>
      <c r="E12" s="2">
        <v>175</v>
      </c>
      <c r="F12" s="1"/>
      <c r="G12" s="1" t="s">
        <v>82</v>
      </c>
      <c r="H12" s="2">
        <v>74.242424240000005</v>
      </c>
      <c r="I12" s="1"/>
    </row>
    <row r="13" spans="1:9">
      <c r="A13" s="1" t="s">
        <v>83</v>
      </c>
      <c r="B13" s="2">
        <v>65</v>
      </c>
      <c r="C13" s="1"/>
      <c r="D13" s="1" t="s">
        <v>84</v>
      </c>
      <c r="E13" s="2">
        <v>143.9393939</v>
      </c>
      <c r="F13" s="1"/>
      <c r="G13" s="1" t="s">
        <v>85</v>
      </c>
      <c r="H13" s="2">
        <v>89.252336450000001</v>
      </c>
      <c r="I13" s="1"/>
    </row>
    <row r="14" spans="1:9">
      <c r="A14" s="1" t="s">
        <v>86</v>
      </c>
      <c r="B14" s="2">
        <v>73.061224490000001</v>
      </c>
      <c r="C14" s="1"/>
      <c r="D14" s="1" t="s">
        <v>87</v>
      </c>
      <c r="E14" s="2">
        <v>136.61971829999999</v>
      </c>
      <c r="F14" s="1"/>
      <c r="G14" s="1" t="s">
        <v>88</v>
      </c>
      <c r="H14" s="2">
        <v>80.991735539999993</v>
      </c>
      <c r="I14" s="1"/>
    </row>
    <row r="15" spans="1:9">
      <c r="A15" s="1" t="s">
        <v>89</v>
      </c>
      <c r="B15" s="2">
        <v>61.111111110000003</v>
      </c>
      <c r="C15" s="1"/>
      <c r="D15" s="1" t="s">
        <v>90</v>
      </c>
      <c r="E15" s="2">
        <v>137.60683760000001</v>
      </c>
      <c r="F15" s="1"/>
      <c r="G15" s="1" t="s">
        <v>91</v>
      </c>
      <c r="H15" s="2">
        <v>57.303370790000002</v>
      </c>
      <c r="I15" s="1"/>
    </row>
    <row r="16" spans="1:9">
      <c r="A16" s="1" t="s">
        <v>92</v>
      </c>
      <c r="B16" s="2">
        <v>56.097560979999997</v>
      </c>
      <c r="C16" s="1"/>
      <c r="D16" s="1" t="s">
        <v>93</v>
      </c>
      <c r="E16" s="2">
        <v>129.4871795</v>
      </c>
      <c r="F16" s="1"/>
      <c r="G16" s="1" t="s">
        <v>94</v>
      </c>
      <c r="H16" s="2">
        <v>31.707317069999998</v>
      </c>
      <c r="I16" s="1"/>
    </row>
    <row r="17" spans="1:9">
      <c r="A17" s="1" t="s">
        <v>95</v>
      </c>
      <c r="B17" s="2">
        <v>46.268656720000003</v>
      </c>
      <c r="C17" s="1"/>
      <c r="D17" s="1" t="s">
        <v>96</v>
      </c>
      <c r="E17" s="2">
        <v>120.7207207</v>
      </c>
      <c r="F17" s="1"/>
      <c r="G17" s="1" t="s">
        <v>97</v>
      </c>
      <c r="H17" s="2">
        <v>38.121546960000003</v>
      </c>
      <c r="I17" s="1"/>
    </row>
    <row r="18" spans="1:9">
      <c r="A18" s="1" t="s">
        <v>98</v>
      </c>
      <c r="B18" s="2">
        <v>55.555555560000002</v>
      </c>
      <c r="C18" s="1"/>
      <c r="D18" s="1"/>
      <c r="E18" s="2"/>
      <c r="F18" s="1"/>
      <c r="G18" s="1" t="s">
        <v>99</v>
      </c>
      <c r="H18" s="2">
        <v>38.888888889999997</v>
      </c>
      <c r="I18" s="1"/>
    </row>
    <row r="19" spans="1:9">
      <c r="A19" s="1"/>
      <c r="B19" s="1"/>
      <c r="C19" s="1"/>
      <c r="D19" s="1"/>
      <c r="E19" s="1"/>
      <c r="F19" s="1"/>
      <c r="G19" s="1"/>
      <c r="H19" s="1"/>
      <c r="I19" s="1"/>
    </row>
    <row r="20" spans="1:9">
      <c r="A20" s="1"/>
      <c r="B20" s="1"/>
      <c r="C20" s="1"/>
      <c r="D20" s="1"/>
      <c r="E20" s="1"/>
      <c r="F20" s="1"/>
      <c r="G20" s="1"/>
      <c r="H20" s="1"/>
      <c r="I20" s="1"/>
    </row>
    <row r="21" spans="1:9">
      <c r="A21" s="1"/>
      <c r="B21" s="1"/>
      <c r="C21" s="1"/>
      <c r="D21" s="1"/>
      <c r="E21" s="1"/>
      <c r="F21" s="1"/>
      <c r="G21" s="1"/>
      <c r="H21" s="1"/>
      <c r="I21" s="1"/>
    </row>
    <row r="22" spans="1:9">
      <c r="A22" s="1"/>
      <c r="B22" s="1"/>
      <c r="C22" s="1"/>
      <c r="D22" s="1"/>
      <c r="E22" s="1"/>
      <c r="F22" s="1"/>
      <c r="G22" s="1"/>
      <c r="H22" s="1"/>
      <c r="I22" s="1"/>
    </row>
    <row r="23" spans="1:9">
      <c r="A23" s="1"/>
      <c r="B23" s="1"/>
      <c r="C23" s="1"/>
      <c r="D23" s="1"/>
      <c r="E23" s="1"/>
      <c r="F23" s="1"/>
      <c r="G23" s="1"/>
      <c r="H23" s="1"/>
      <c r="I23" s="1"/>
    </row>
    <row r="24" spans="1:9">
      <c r="A24" s="1" t="s">
        <v>125</v>
      </c>
      <c r="B24" s="1"/>
      <c r="C24" s="1"/>
      <c r="D24" s="1"/>
      <c r="E24" s="1"/>
      <c r="F24" s="1"/>
      <c r="G24" s="1"/>
      <c r="H24" s="1"/>
      <c r="I24" s="1"/>
    </row>
    <row r="25" spans="1:9">
      <c r="A25" s="1" t="s">
        <v>137</v>
      </c>
      <c r="B25" s="1"/>
      <c r="C25" s="1"/>
      <c r="D25" s="1"/>
      <c r="E25" s="1"/>
      <c r="F25" s="1"/>
      <c r="G25" s="1"/>
      <c r="H25" s="1"/>
      <c r="I25" s="1"/>
    </row>
    <row r="26" spans="1:9">
      <c r="A26" s="18" t="s">
        <v>121</v>
      </c>
      <c r="B26" s="1"/>
      <c r="C26" s="1"/>
      <c r="D26" s="18" t="s">
        <v>122</v>
      </c>
      <c r="E26" s="1"/>
      <c r="F26" s="1"/>
      <c r="G26" s="1"/>
      <c r="H26" s="1"/>
      <c r="I26" s="1"/>
    </row>
    <row r="27" spans="1:9">
      <c r="A27" s="17" t="s">
        <v>101</v>
      </c>
      <c r="B27" s="2">
        <v>62.5</v>
      </c>
      <c r="C27" s="1"/>
      <c r="D27" s="1" t="s">
        <v>102</v>
      </c>
      <c r="E27" s="2">
        <v>77.205882349999996</v>
      </c>
      <c r="F27" s="1"/>
      <c r="G27" s="1"/>
      <c r="H27" s="1"/>
      <c r="I27" s="1"/>
    </row>
    <row r="28" spans="1:9">
      <c r="A28" s="17" t="s">
        <v>103</v>
      </c>
      <c r="B28" s="2">
        <v>84.905660389999994</v>
      </c>
      <c r="C28" s="1"/>
      <c r="D28" s="1" t="s">
        <v>104</v>
      </c>
      <c r="E28" s="2">
        <v>53.125</v>
      </c>
      <c r="F28" s="1"/>
      <c r="G28" s="1"/>
      <c r="H28" s="1"/>
      <c r="I28" s="1"/>
    </row>
    <row r="29" spans="1:9">
      <c r="A29" s="17" t="s">
        <v>105</v>
      </c>
      <c r="B29" s="2">
        <v>88.135593189999994</v>
      </c>
      <c r="C29" s="1"/>
      <c r="D29" s="1" t="s">
        <v>106</v>
      </c>
      <c r="E29" s="2">
        <v>70.959595960000001</v>
      </c>
      <c r="F29" s="1"/>
      <c r="G29" s="1"/>
      <c r="H29" s="1"/>
      <c r="I29" s="1"/>
    </row>
    <row r="30" spans="1:9">
      <c r="A30" s="17" t="s">
        <v>107</v>
      </c>
      <c r="B30" s="2">
        <v>85.087719289999995</v>
      </c>
      <c r="C30" s="1"/>
      <c r="D30" s="1" t="s">
        <v>108</v>
      </c>
      <c r="E30" s="2">
        <v>77.5</v>
      </c>
      <c r="F30" s="1"/>
      <c r="G30" s="1"/>
      <c r="H30" s="1"/>
      <c r="I30" s="1"/>
    </row>
    <row r="31" spans="1:9">
      <c r="A31" s="17" t="s">
        <v>109</v>
      </c>
      <c r="B31" s="2">
        <v>46.15384615</v>
      </c>
      <c r="C31" s="1"/>
      <c r="D31" s="1" t="s">
        <v>110</v>
      </c>
      <c r="E31" s="2">
        <v>38.728323699999997</v>
      </c>
      <c r="F31" s="1"/>
      <c r="G31" s="1"/>
      <c r="H31" s="1"/>
      <c r="I31" s="1"/>
    </row>
    <row r="32" spans="1:9">
      <c r="A32" s="1"/>
      <c r="B32" s="2"/>
      <c r="C32" s="1"/>
      <c r="D32" s="1" t="s">
        <v>111</v>
      </c>
      <c r="E32" s="2">
        <v>64.835164840000004</v>
      </c>
      <c r="F32" s="1"/>
      <c r="G32" s="1"/>
      <c r="H32" s="1"/>
      <c r="I32" s="1"/>
    </row>
    <row r="33" spans="1:9">
      <c r="A33" s="1"/>
      <c r="B33" s="2"/>
      <c r="C33" s="1"/>
      <c r="D33" s="1" t="s">
        <v>112</v>
      </c>
      <c r="E33" s="2">
        <v>57.627118639999999</v>
      </c>
      <c r="F33" s="1"/>
      <c r="G33" s="1"/>
      <c r="H33" s="1"/>
      <c r="I33" s="1"/>
    </row>
    <row r="34" spans="1:9">
      <c r="A34" s="1"/>
      <c r="B34" s="2"/>
      <c r="C34" s="1"/>
      <c r="D34" s="17" t="s">
        <v>113</v>
      </c>
      <c r="E34" s="2">
        <v>42.30769231</v>
      </c>
      <c r="F34" s="1"/>
      <c r="G34" s="1"/>
      <c r="H34" s="1"/>
      <c r="I34" s="1"/>
    </row>
    <row r="35" spans="1:9">
      <c r="A35" s="1"/>
      <c r="B35" s="2"/>
      <c r="C35" s="1"/>
      <c r="D35" s="17" t="s">
        <v>114</v>
      </c>
      <c r="E35" s="2">
        <v>82.781456969999994</v>
      </c>
      <c r="F35" s="1"/>
      <c r="G35" s="1"/>
      <c r="H35" s="1"/>
      <c r="I35" s="1"/>
    </row>
    <row r="36" spans="1:9">
      <c r="A36" s="1"/>
      <c r="B36" s="2"/>
      <c r="C36" s="1"/>
      <c r="D36" s="17" t="s">
        <v>115</v>
      </c>
      <c r="E36" s="2">
        <v>70.212765939999997</v>
      </c>
      <c r="F36" s="1"/>
      <c r="G36" s="1"/>
      <c r="H36" s="1"/>
      <c r="I36" s="1"/>
    </row>
    <row r="37" spans="1:9">
      <c r="A37" s="1"/>
      <c r="B37" s="2"/>
      <c r="C37" s="1"/>
      <c r="D37" s="17" t="s">
        <v>116</v>
      </c>
      <c r="E37" s="2">
        <v>79.999999970000005</v>
      </c>
      <c r="F37" s="1"/>
      <c r="G37" s="1"/>
      <c r="H37" s="1"/>
      <c r="I37" s="1"/>
    </row>
    <row r="38" spans="1:9">
      <c r="A38" s="1"/>
      <c r="B38" s="2"/>
      <c r="C38" s="1"/>
      <c r="D38" s="17" t="s">
        <v>117</v>
      </c>
      <c r="E38" s="2">
        <v>59.21052632</v>
      </c>
      <c r="F38" s="1"/>
      <c r="G38" s="1"/>
      <c r="H38" s="1"/>
      <c r="I38" s="1"/>
    </row>
    <row r="39" spans="1:9">
      <c r="A39" s="1"/>
      <c r="B39" s="2"/>
      <c r="C39" s="1"/>
      <c r="D39" s="17" t="s">
        <v>118</v>
      </c>
      <c r="E39" s="2">
        <v>60.240963860000001</v>
      </c>
      <c r="F39" s="1"/>
      <c r="G39" s="1"/>
      <c r="H39" s="1"/>
      <c r="I39" s="1"/>
    </row>
    <row r="40" spans="1:9">
      <c r="A40" s="1"/>
      <c r="B40" s="2"/>
      <c r="C40" s="1"/>
      <c r="D40" s="17" t="s">
        <v>119</v>
      </c>
      <c r="E40" s="2">
        <v>90.410958919999999</v>
      </c>
      <c r="F40" s="1"/>
      <c r="G40" s="1"/>
      <c r="H40" s="1"/>
      <c r="I40" s="1"/>
    </row>
    <row r="41" spans="1:9">
      <c r="A41" s="1"/>
      <c r="B41" s="1"/>
      <c r="C41" s="1"/>
      <c r="D41" s="1"/>
      <c r="E41" s="1"/>
      <c r="F41" s="1"/>
      <c r="G41" s="1"/>
      <c r="H41" s="1"/>
      <c r="I41" s="1"/>
    </row>
    <row r="42" spans="1:9">
      <c r="A42" s="1"/>
      <c r="B42" s="1"/>
      <c r="C42" s="1"/>
      <c r="D42" s="1"/>
      <c r="E42" s="1"/>
      <c r="F42" s="1"/>
      <c r="G42" s="1"/>
      <c r="H42" s="1"/>
      <c r="I42" s="1"/>
    </row>
    <row r="43" spans="1:9">
      <c r="A43" s="1"/>
      <c r="B43" s="1"/>
      <c r="C43" s="1"/>
      <c r="D43" s="1"/>
      <c r="E43" s="1"/>
      <c r="F43" s="1"/>
      <c r="G43" s="1"/>
      <c r="H43" s="1"/>
      <c r="I43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9856F-4D58-6B44-8AA5-9790899F93BF}">
  <dimension ref="A2:H12"/>
  <sheetViews>
    <sheetView workbookViewId="0">
      <selection activeCell="A2" sqref="A2"/>
    </sheetView>
  </sheetViews>
  <sheetFormatPr defaultColWidth="11.4609375" defaultRowHeight="15.5"/>
  <sheetData>
    <row r="2" spans="1:8">
      <c r="A2" t="s">
        <v>510</v>
      </c>
    </row>
    <row r="3" spans="1:8">
      <c r="A3" s="11" t="s">
        <v>58</v>
      </c>
      <c r="D3" s="11" t="s">
        <v>19</v>
      </c>
      <c r="G3" s="11" t="s">
        <v>36</v>
      </c>
    </row>
    <row r="4" spans="1:8">
      <c r="A4" s="20" t="s">
        <v>140</v>
      </c>
      <c r="B4" s="13">
        <v>0</v>
      </c>
      <c r="C4" s="1"/>
      <c r="D4" s="20" t="s">
        <v>141</v>
      </c>
      <c r="E4" s="13">
        <v>4.651162791</v>
      </c>
      <c r="F4" s="1"/>
      <c r="G4" s="20" t="s">
        <v>142</v>
      </c>
      <c r="H4" s="13">
        <v>0</v>
      </c>
    </row>
    <row r="5" spans="1:8">
      <c r="A5" s="20" t="s">
        <v>143</v>
      </c>
      <c r="B5" s="13">
        <v>6.25</v>
      </c>
      <c r="C5" s="1"/>
      <c r="D5" s="20" t="s">
        <v>144</v>
      </c>
      <c r="E5" s="13">
        <v>0</v>
      </c>
      <c r="F5" s="1"/>
      <c r="G5" s="20" t="s">
        <v>145</v>
      </c>
      <c r="H5" s="13">
        <v>0</v>
      </c>
    </row>
    <row r="6" spans="1:8">
      <c r="A6" s="20" t="s">
        <v>146</v>
      </c>
      <c r="B6" s="13">
        <v>3.5714290000000002</v>
      </c>
      <c r="C6" s="1"/>
      <c r="D6" s="20" t="s">
        <v>147</v>
      </c>
      <c r="E6" s="13">
        <v>0</v>
      </c>
      <c r="F6" s="1"/>
      <c r="G6" s="20" t="s">
        <v>148</v>
      </c>
      <c r="H6" s="13">
        <v>3.1645569619999998</v>
      </c>
    </row>
    <row r="7" spans="1:8">
      <c r="A7" s="20" t="s">
        <v>149</v>
      </c>
      <c r="B7" s="13">
        <v>0</v>
      </c>
      <c r="C7" s="1"/>
      <c r="D7" s="20" t="s">
        <v>150</v>
      </c>
      <c r="E7" s="13">
        <v>0</v>
      </c>
      <c r="F7" s="1"/>
      <c r="G7" s="20" t="s">
        <v>151</v>
      </c>
      <c r="H7" s="13">
        <v>1.069518717</v>
      </c>
    </row>
    <row r="8" spans="1:8">
      <c r="A8" s="20" t="s">
        <v>152</v>
      </c>
      <c r="B8" s="13">
        <v>4.5454549999999996</v>
      </c>
      <c r="C8" s="1"/>
      <c r="D8" s="20" t="s">
        <v>153</v>
      </c>
      <c r="E8" s="13">
        <v>3.8961038960000001</v>
      </c>
      <c r="F8" s="1"/>
      <c r="G8" s="20" t="s">
        <v>154</v>
      </c>
      <c r="H8" s="13">
        <v>1.724137931</v>
      </c>
    </row>
    <row r="9" spans="1:8">
      <c r="A9" s="20" t="s">
        <v>155</v>
      </c>
      <c r="B9" s="13">
        <v>0</v>
      </c>
      <c r="C9" s="1"/>
      <c r="D9" s="20" t="s">
        <v>156</v>
      </c>
      <c r="E9" s="13">
        <v>2.1276595739999999</v>
      </c>
      <c r="F9" s="1"/>
      <c r="G9" s="20" t="s">
        <v>157</v>
      </c>
      <c r="H9" s="13">
        <v>5.8823529409999997</v>
      </c>
    </row>
    <row r="10" spans="1:8">
      <c r="A10" s="1"/>
      <c r="B10" s="2"/>
      <c r="C10" s="1"/>
      <c r="D10" s="1"/>
      <c r="E10" s="12"/>
      <c r="F10" s="1"/>
      <c r="G10" s="20" t="s">
        <v>158</v>
      </c>
      <c r="H10" s="13">
        <v>0</v>
      </c>
    </row>
    <row r="11" spans="1:8">
      <c r="A11" s="1"/>
      <c r="B11" s="2"/>
      <c r="C11" s="1"/>
      <c r="D11" s="1"/>
      <c r="E11" s="12"/>
      <c r="F11" s="1"/>
      <c r="G11" s="20" t="s">
        <v>159</v>
      </c>
      <c r="H11" s="13">
        <v>2.4272</v>
      </c>
    </row>
    <row r="12" spans="1:8">
      <c r="A12" s="1"/>
      <c r="B12" s="2"/>
      <c r="C12" s="1"/>
      <c r="D12" s="1"/>
      <c r="E12" s="12"/>
      <c r="F12" s="1"/>
      <c r="G12" s="1"/>
      <c r="H12" s="1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02065-387D-5A42-A9CD-07083BCC828E}">
  <dimension ref="A1:H12"/>
  <sheetViews>
    <sheetView workbookViewId="0"/>
  </sheetViews>
  <sheetFormatPr defaultColWidth="11.4609375" defaultRowHeight="15.5"/>
  <sheetData>
    <row r="1" spans="1:8">
      <c r="A1" s="1" t="s">
        <v>511</v>
      </c>
    </row>
    <row r="3" spans="1:8">
      <c r="A3" s="11" t="s">
        <v>58</v>
      </c>
      <c r="D3" s="11" t="s">
        <v>19</v>
      </c>
      <c r="G3" s="11" t="s">
        <v>36</v>
      </c>
    </row>
    <row r="4" spans="1:8">
      <c r="A4" s="20" t="s">
        <v>140</v>
      </c>
      <c r="B4" s="4">
        <v>63.934426239989264</v>
      </c>
      <c r="D4" s="20" t="s">
        <v>141</v>
      </c>
      <c r="E4" s="4">
        <v>45.086705199705975</v>
      </c>
      <c r="G4" s="20" t="s">
        <v>142</v>
      </c>
      <c r="H4" s="4">
        <v>94.117647115916952</v>
      </c>
    </row>
    <row r="5" spans="1:8">
      <c r="A5" s="20" t="s">
        <v>143</v>
      </c>
      <c r="B5" s="4">
        <v>40.816326540982921</v>
      </c>
      <c r="D5" s="20" t="s">
        <v>144</v>
      </c>
      <c r="E5" s="4">
        <v>48.275862070749106</v>
      </c>
      <c r="G5" s="20" t="s">
        <v>145</v>
      </c>
      <c r="H5" s="4">
        <v>80.952380952380949</v>
      </c>
    </row>
    <row r="6" spans="1:8">
      <c r="A6" s="20" t="s">
        <v>146</v>
      </c>
      <c r="B6" s="4">
        <v>22.807017542105264</v>
      </c>
      <c r="D6" s="20" t="s">
        <v>147</v>
      </c>
      <c r="E6" s="4">
        <v>102.32558144240129</v>
      </c>
      <c r="G6" s="20" t="s">
        <v>148</v>
      </c>
      <c r="H6" s="4">
        <v>55.48387097061395</v>
      </c>
    </row>
    <row r="7" spans="1:8">
      <c r="A7" s="20" t="s">
        <v>149</v>
      </c>
      <c r="B7" s="4">
        <v>18.644067795145073</v>
      </c>
      <c r="D7" s="20" t="s">
        <v>150</v>
      </c>
      <c r="E7" s="4">
        <v>66.666666664285728</v>
      </c>
      <c r="G7" s="20" t="s">
        <v>151</v>
      </c>
      <c r="H7" s="4">
        <v>51.595744672787461</v>
      </c>
    </row>
    <row r="8" spans="1:8">
      <c r="A8" s="20" t="s">
        <v>152</v>
      </c>
      <c r="B8" s="4">
        <v>39.130434780907372</v>
      </c>
      <c r="D8" s="20" t="s">
        <v>153</v>
      </c>
      <c r="E8" s="4">
        <v>93.749999988281246</v>
      </c>
      <c r="G8" s="20" t="s">
        <v>154</v>
      </c>
      <c r="H8" s="4">
        <v>42.735042743589744</v>
      </c>
    </row>
    <row r="9" spans="1:8">
      <c r="A9" s="20" t="s">
        <v>155</v>
      </c>
      <c r="B9" s="4">
        <v>76.92307692307692</v>
      </c>
      <c r="D9" s="20" t="s">
        <v>156</v>
      </c>
      <c r="E9" s="4">
        <v>22.916666668749997</v>
      </c>
      <c r="G9" s="20" t="s">
        <v>157</v>
      </c>
      <c r="H9" s="21">
        <v>29.927007304384894</v>
      </c>
    </row>
    <row r="10" spans="1:8">
      <c r="A10" s="1"/>
      <c r="B10" s="13"/>
      <c r="D10" s="1"/>
      <c r="E10" s="13"/>
      <c r="G10" s="20" t="s">
        <v>158</v>
      </c>
      <c r="H10" s="4">
        <v>58.823529402422146</v>
      </c>
    </row>
    <row r="11" spans="1:8">
      <c r="A11" s="1"/>
      <c r="B11" s="13"/>
      <c r="D11" s="1"/>
      <c r="E11" s="13"/>
      <c r="G11" s="20" t="s">
        <v>159</v>
      </c>
      <c r="H11" s="4">
        <v>18.840579710144929</v>
      </c>
    </row>
    <row r="12" spans="1:8">
      <c r="A12" s="4"/>
      <c r="B12" s="4"/>
      <c r="C12" s="4"/>
      <c r="D12" s="4"/>
      <c r="E12" s="4"/>
      <c r="F12" s="4"/>
      <c r="G12" s="1"/>
      <c r="H12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7D596-F503-174B-B7FA-45C4D155BEE9}">
  <dimension ref="A1:H10"/>
  <sheetViews>
    <sheetView workbookViewId="0">
      <selection activeCell="L40" sqref="L40"/>
    </sheetView>
  </sheetViews>
  <sheetFormatPr defaultColWidth="11.4609375" defaultRowHeight="15.5"/>
  <sheetData>
    <row r="1" spans="1:8">
      <c r="A1" s="1"/>
    </row>
    <row r="2" spans="1:8">
      <c r="A2" t="s">
        <v>510</v>
      </c>
    </row>
    <row r="3" spans="1:8">
      <c r="A3" s="11" t="s">
        <v>58</v>
      </c>
      <c r="D3" s="11" t="s">
        <v>19</v>
      </c>
      <c r="G3" s="11" t="s">
        <v>36</v>
      </c>
    </row>
    <row r="4" spans="1:8">
      <c r="A4" s="20" t="s">
        <v>160</v>
      </c>
      <c r="B4" s="13">
        <v>0.75187969919999997</v>
      </c>
      <c r="C4" s="1"/>
      <c r="D4" s="4" t="s">
        <v>161</v>
      </c>
      <c r="E4" s="13">
        <v>0</v>
      </c>
      <c r="G4" s="4" t="s">
        <v>162</v>
      </c>
      <c r="H4" s="13">
        <v>0</v>
      </c>
    </row>
    <row r="5" spans="1:8">
      <c r="A5" s="20" t="s">
        <v>163</v>
      </c>
      <c r="B5" s="13">
        <v>3.5503</v>
      </c>
      <c r="C5" s="1"/>
      <c r="D5" s="4" t="s">
        <v>164</v>
      </c>
      <c r="E5" s="13">
        <v>1.0204081629999999</v>
      </c>
      <c r="G5" s="4" t="s">
        <v>165</v>
      </c>
      <c r="H5" s="13">
        <v>0.66666666669999997</v>
      </c>
    </row>
    <row r="6" spans="1:8">
      <c r="A6" s="20" t="s">
        <v>166</v>
      </c>
      <c r="B6" s="13">
        <v>3.0487804879999998</v>
      </c>
      <c r="C6" s="1"/>
      <c r="D6" s="4" t="s">
        <v>167</v>
      </c>
      <c r="E6" s="13">
        <v>5.5350553509999996</v>
      </c>
      <c r="G6" s="4" t="s">
        <v>168</v>
      </c>
      <c r="H6" s="13">
        <v>3.6036036039999999</v>
      </c>
    </row>
    <row r="7" spans="1:8">
      <c r="A7" s="20" t="s">
        <v>169</v>
      </c>
      <c r="B7" s="13">
        <v>7.2727272730000001</v>
      </c>
      <c r="C7" s="1"/>
      <c r="D7" s="4" t="s">
        <v>170</v>
      </c>
      <c r="E7" s="13">
        <v>8.4052000000000007</v>
      </c>
      <c r="G7" s="4" t="s">
        <v>171</v>
      </c>
      <c r="H7" s="13">
        <v>1.315789474</v>
      </c>
    </row>
    <row r="8" spans="1:8">
      <c r="A8" s="20" t="s">
        <v>172</v>
      </c>
      <c r="B8" s="13">
        <v>0.63290000000000002</v>
      </c>
      <c r="C8" s="1"/>
      <c r="D8" s="4" t="s">
        <v>173</v>
      </c>
      <c r="E8" s="13">
        <v>3.1645569619999998</v>
      </c>
      <c r="G8" s="4" t="s">
        <v>174</v>
      </c>
      <c r="H8" s="13">
        <v>0</v>
      </c>
    </row>
    <row r="9" spans="1:8">
      <c r="A9" s="20" t="s">
        <v>175</v>
      </c>
      <c r="B9" s="13">
        <v>1.9608000000000001</v>
      </c>
      <c r="C9" s="1"/>
      <c r="D9" s="4" t="s">
        <v>176</v>
      </c>
      <c r="E9" s="13">
        <v>0</v>
      </c>
      <c r="G9" s="4" t="s">
        <v>177</v>
      </c>
      <c r="H9" s="13">
        <v>4.9450549449999999</v>
      </c>
    </row>
    <row r="10" spans="1:8">
      <c r="A10" s="20" t="s">
        <v>178</v>
      </c>
      <c r="B10" s="13">
        <v>3.0487804879999998</v>
      </c>
      <c r="C10" s="1"/>
      <c r="D10" s="4" t="s">
        <v>179</v>
      </c>
      <c r="E10" s="13">
        <v>0</v>
      </c>
      <c r="F10" s="1"/>
      <c r="G10" s="13"/>
      <c r="H10" s="1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C6CBA-21FC-AE47-B403-60B81DBC68A5}">
  <dimension ref="A1:H11"/>
  <sheetViews>
    <sheetView workbookViewId="0">
      <selection activeCell="F17" sqref="F17"/>
    </sheetView>
  </sheetViews>
  <sheetFormatPr defaultColWidth="11.4609375" defaultRowHeight="15.5"/>
  <sheetData>
    <row r="1" spans="1:8">
      <c r="A1" s="1" t="s">
        <v>511</v>
      </c>
    </row>
    <row r="3" spans="1:8">
      <c r="A3" s="11" t="s">
        <v>58</v>
      </c>
      <c r="D3" s="11" t="s">
        <v>19</v>
      </c>
      <c r="G3" s="11" t="s">
        <v>36</v>
      </c>
    </row>
    <row r="4" spans="1:8">
      <c r="A4" s="20" t="s">
        <v>160</v>
      </c>
      <c r="B4" s="4">
        <v>55.223880600356424</v>
      </c>
      <c r="D4" s="4" t="s">
        <v>161</v>
      </c>
      <c r="E4" s="4">
        <v>45.402298844827591</v>
      </c>
      <c r="G4" s="4" t="s">
        <v>162</v>
      </c>
      <c r="H4" s="4">
        <v>79.310344827586192</v>
      </c>
    </row>
    <row r="5" spans="1:8">
      <c r="A5" s="20" t="s">
        <v>163</v>
      </c>
      <c r="B5" s="4">
        <v>87.315634221238938</v>
      </c>
      <c r="D5" s="4" t="s">
        <v>164</v>
      </c>
      <c r="E5" s="4">
        <v>30.882352943447234</v>
      </c>
      <c r="G5" s="4" t="s">
        <v>165</v>
      </c>
      <c r="H5" s="4">
        <v>74</v>
      </c>
    </row>
    <row r="6" spans="1:8">
      <c r="A6" s="20" t="s">
        <v>166</v>
      </c>
      <c r="B6" s="4">
        <v>96.36363636363636</v>
      </c>
      <c r="D6" s="4" t="s">
        <v>167</v>
      </c>
      <c r="E6" s="4">
        <v>100</v>
      </c>
      <c r="G6" s="4" t="s">
        <v>168</v>
      </c>
      <c r="H6" s="4">
        <v>80.357142864317595</v>
      </c>
    </row>
    <row r="7" spans="1:8">
      <c r="A7" s="20" t="s">
        <v>169</v>
      </c>
      <c r="B7" s="4">
        <v>101.51057404879474</v>
      </c>
      <c r="D7" s="4" t="s">
        <v>170</v>
      </c>
      <c r="E7" s="4">
        <v>87.311827935483862</v>
      </c>
      <c r="G7" s="4" t="s">
        <v>171</v>
      </c>
      <c r="H7" s="4">
        <v>89.610389598751894</v>
      </c>
    </row>
    <row r="8" spans="1:8">
      <c r="A8" s="20" t="s">
        <v>172</v>
      </c>
      <c r="B8" s="4">
        <v>55.769250010724861</v>
      </c>
      <c r="D8" s="4" t="s">
        <v>173</v>
      </c>
      <c r="E8" s="4">
        <v>73.584905660377359</v>
      </c>
      <c r="G8" s="4" t="s">
        <v>174</v>
      </c>
      <c r="H8" s="4">
        <v>38.297872332277045</v>
      </c>
    </row>
    <row r="9" spans="1:8">
      <c r="A9" s="20" t="s">
        <v>175</v>
      </c>
      <c r="B9" s="4">
        <v>73.584905660377359</v>
      </c>
      <c r="D9" s="4" t="s">
        <v>176</v>
      </c>
      <c r="E9" s="4">
        <v>97.959183693461071</v>
      </c>
      <c r="G9" s="4" t="s">
        <v>177</v>
      </c>
      <c r="H9" s="4">
        <v>45.355191262295087</v>
      </c>
    </row>
    <row r="10" spans="1:8">
      <c r="A10" s="20" t="s">
        <v>178</v>
      </c>
      <c r="B10" s="4">
        <v>21.828908557522123</v>
      </c>
      <c r="D10" s="4" t="s">
        <v>179</v>
      </c>
      <c r="E10" s="4">
        <v>49.999999984210525</v>
      </c>
      <c r="H10" s="4"/>
    </row>
    <row r="11" spans="1:8">
      <c r="A11" s="1"/>
      <c r="B11" s="13"/>
      <c r="E11" s="1"/>
      <c r="F11" s="1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A4C26-1CD8-3E49-965A-F4C6095984E2}">
  <dimension ref="A1:AN17"/>
  <sheetViews>
    <sheetView workbookViewId="0">
      <selection activeCell="AL3" sqref="AL3"/>
    </sheetView>
  </sheetViews>
  <sheetFormatPr defaultColWidth="11.4609375" defaultRowHeight="15.5"/>
  <sheetData>
    <row r="1" spans="1:40">
      <c r="A1" t="s">
        <v>512</v>
      </c>
    </row>
    <row r="2" spans="1:40">
      <c r="A2" s="27" t="s">
        <v>181</v>
      </c>
      <c r="B2" s="83" t="s">
        <v>186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 t="s">
        <v>513</v>
      </c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</row>
    <row r="3" spans="1:40">
      <c r="B3" s="67" t="s">
        <v>638</v>
      </c>
      <c r="C3" s="67" t="s">
        <v>639</v>
      </c>
      <c r="D3" s="67" t="s">
        <v>640</v>
      </c>
      <c r="E3" s="67" t="s">
        <v>641</v>
      </c>
      <c r="F3" s="67" t="s">
        <v>642</v>
      </c>
      <c r="G3" s="67" t="s">
        <v>643</v>
      </c>
      <c r="H3" s="67" t="s">
        <v>644</v>
      </c>
      <c r="I3" s="67" t="s">
        <v>645</v>
      </c>
      <c r="J3" s="67" t="s">
        <v>646</v>
      </c>
      <c r="K3" s="67" t="s">
        <v>647</v>
      </c>
      <c r="L3" s="67" t="s">
        <v>648</v>
      </c>
      <c r="M3" s="67" t="s">
        <v>649</v>
      </c>
      <c r="N3" s="67" t="s">
        <v>650</v>
      </c>
      <c r="O3" s="67" t="s">
        <v>651</v>
      </c>
      <c r="P3" s="67" t="s">
        <v>652</v>
      </c>
      <c r="Q3" s="67" t="s">
        <v>653</v>
      </c>
      <c r="R3" s="67" t="s">
        <v>654</v>
      </c>
      <c r="S3" s="67" t="s">
        <v>655</v>
      </c>
      <c r="T3" s="67" t="s">
        <v>656</v>
      </c>
      <c r="W3" t="s">
        <v>570</v>
      </c>
      <c r="X3" t="s">
        <v>571</v>
      </c>
      <c r="Y3" t="s">
        <v>572</v>
      </c>
      <c r="Z3" t="s">
        <v>573</v>
      </c>
      <c r="AA3" t="s">
        <v>574</v>
      </c>
      <c r="AB3" t="s">
        <v>575</v>
      </c>
      <c r="AC3" t="s">
        <v>576</v>
      </c>
      <c r="AD3" t="s">
        <v>577</v>
      </c>
      <c r="AE3" t="s">
        <v>578</v>
      </c>
      <c r="AF3" t="s">
        <v>579</v>
      </c>
      <c r="AG3" t="s">
        <v>580</v>
      </c>
      <c r="AH3" t="s">
        <v>581</v>
      </c>
      <c r="AI3" t="s">
        <v>582</v>
      </c>
      <c r="AJ3" t="s">
        <v>583</v>
      </c>
      <c r="AK3" t="s">
        <v>584</v>
      </c>
      <c r="AL3" t="s">
        <v>585</v>
      </c>
      <c r="AM3" s="8"/>
      <c r="AN3" s="8"/>
    </row>
    <row r="4" spans="1:40">
      <c r="A4" s="27">
        <v>1</v>
      </c>
      <c r="B4" s="8">
        <v>1.2E-2</v>
      </c>
      <c r="C4" s="8">
        <v>-2.8000000000000001E-2</v>
      </c>
      <c r="D4" s="8">
        <v>0.08</v>
      </c>
      <c r="E4" s="8">
        <v>-4.3999999999999997E-2</v>
      </c>
      <c r="F4" s="8">
        <v>-7.5999999999999998E-2</v>
      </c>
      <c r="G4" s="8">
        <v>-4.0000000000000001E-3</v>
      </c>
      <c r="H4" s="8">
        <v>-5.1999999999999998E-2</v>
      </c>
      <c r="I4" s="8">
        <v>0.104</v>
      </c>
      <c r="J4" s="8">
        <v>-5.1999999999999998E-2</v>
      </c>
      <c r="K4" s="8">
        <v>8.0000000000000002E-3</v>
      </c>
      <c r="L4" s="8">
        <v>4.0000000000000001E-3</v>
      </c>
      <c r="M4" s="8">
        <v>1.2E-2</v>
      </c>
      <c r="N4" s="8">
        <v>-3.5999999999999997E-2</v>
      </c>
      <c r="O4" s="8">
        <v>-3.5999999999999997E-2</v>
      </c>
      <c r="P4" s="8">
        <v>0</v>
      </c>
      <c r="Q4" s="8">
        <v>1.2E-2</v>
      </c>
      <c r="R4" s="8">
        <v>4.0000000000000001E-3</v>
      </c>
      <c r="S4" s="8">
        <v>4.3999999999999997E-2</v>
      </c>
      <c r="T4" s="8">
        <v>8.0000000000000002E-3</v>
      </c>
      <c r="U4" s="8"/>
      <c r="V4" s="8"/>
      <c r="W4" s="8">
        <v>-3.5999999999999997E-2</v>
      </c>
      <c r="X4" s="8">
        <v>-4.8000000000000001E-2</v>
      </c>
      <c r="Y4" s="8">
        <v>-4.0000000000000001E-3</v>
      </c>
      <c r="Z4" s="8">
        <v>0.04</v>
      </c>
      <c r="AA4" s="8">
        <v>4.3999999999999997E-2</v>
      </c>
      <c r="AB4" s="8">
        <v>2.8000000000000001E-2</v>
      </c>
      <c r="AC4" s="8">
        <v>-7.1999999999999995E-2</v>
      </c>
      <c r="AD4" s="8">
        <v>-0.06</v>
      </c>
      <c r="AE4" s="8">
        <v>0.128</v>
      </c>
      <c r="AF4" s="8">
        <v>-1.2E-2</v>
      </c>
      <c r="AG4" s="8">
        <v>-3.5999999999999997E-2</v>
      </c>
      <c r="AH4" s="8">
        <v>-1.6E-2</v>
      </c>
      <c r="AI4" s="8">
        <v>5.1999999999999998E-2</v>
      </c>
      <c r="AJ4" s="8">
        <v>0.06</v>
      </c>
      <c r="AK4" s="8">
        <v>3.5999999999999997E-2</v>
      </c>
      <c r="AL4" s="8">
        <v>-6.4000000000000001E-2</v>
      </c>
      <c r="AM4" s="8"/>
      <c r="AN4" s="8"/>
    </row>
    <row r="5" spans="1:40">
      <c r="A5" s="27">
        <v>2</v>
      </c>
      <c r="B5" s="8">
        <v>3.2000000000000001E-2</v>
      </c>
      <c r="C5" s="8">
        <v>-1.2E-2</v>
      </c>
      <c r="D5" s="8">
        <v>-3.5999999999999997E-2</v>
      </c>
      <c r="E5" s="8">
        <v>2.4E-2</v>
      </c>
      <c r="F5" s="8">
        <v>4.8000000000000001E-2</v>
      </c>
      <c r="G5" s="8">
        <v>-8.0000000000000002E-3</v>
      </c>
      <c r="H5" s="8">
        <v>0</v>
      </c>
      <c r="I5" s="8">
        <v>-7.5999999999999998E-2</v>
      </c>
      <c r="J5" s="8">
        <v>-4.0000000000000001E-3</v>
      </c>
      <c r="K5" s="8">
        <v>-2.4E-2</v>
      </c>
      <c r="L5" s="8">
        <v>-0.14799999999999999</v>
      </c>
      <c r="M5" s="8">
        <v>-2.4E-2</v>
      </c>
      <c r="N5" s="8">
        <v>-6.8000000000000005E-2</v>
      </c>
      <c r="O5" s="8">
        <v>-4.0000000000000001E-3</v>
      </c>
      <c r="P5" s="8">
        <v>0.02</v>
      </c>
      <c r="Q5" s="8">
        <v>1.6E-2</v>
      </c>
      <c r="R5" s="8">
        <v>4.0000000000000001E-3</v>
      </c>
      <c r="S5" s="8">
        <v>0.04</v>
      </c>
      <c r="T5" s="8">
        <v>0.17199999999999999</v>
      </c>
      <c r="U5" s="8"/>
      <c r="V5" s="8"/>
      <c r="W5" s="8">
        <v>2.4E-2</v>
      </c>
      <c r="X5" s="8">
        <v>-0.02</v>
      </c>
      <c r="Y5" s="8">
        <v>0.04</v>
      </c>
      <c r="Z5" s="8">
        <v>8.0000000000000002E-3</v>
      </c>
      <c r="AA5" s="8">
        <v>-2.4E-2</v>
      </c>
      <c r="AB5" s="8">
        <v>0.02</v>
      </c>
      <c r="AC5" s="8">
        <v>0.02</v>
      </c>
      <c r="AD5" s="8">
        <v>-3.5999999999999997E-2</v>
      </c>
      <c r="AE5" s="8">
        <v>-9.1999999999999998E-2</v>
      </c>
      <c r="AF5" s="8">
        <v>-9.1999999999999998E-2</v>
      </c>
      <c r="AG5" s="8">
        <v>1.2E-2</v>
      </c>
      <c r="AH5" s="8">
        <v>4.8000000000000001E-2</v>
      </c>
      <c r="AI5" s="8">
        <v>3.2000000000000001E-2</v>
      </c>
      <c r="AJ5" s="8">
        <v>0.124</v>
      </c>
      <c r="AK5" s="8">
        <v>2.8000000000000001E-2</v>
      </c>
      <c r="AL5" s="8">
        <v>2.8000000000000001E-2</v>
      </c>
      <c r="AM5" s="8"/>
      <c r="AN5" s="8"/>
    </row>
    <row r="6" spans="1:40">
      <c r="A6" s="27">
        <v>3</v>
      </c>
      <c r="B6" s="8">
        <v>-0.02</v>
      </c>
      <c r="C6" s="8">
        <v>3.5999999999999997E-2</v>
      </c>
      <c r="D6" s="8">
        <v>0.112</v>
      </c>
      <c r="E6" s="8">
        <v>5.6000000000000001E-2</v>
      </c>
      <c r="F6" s="8">
        <v>0</v>
      </c>
      <c r="G6" s="8">
        <v>1.6E-2</v>
      </c>
      <c r="H6" s="8">
        <v>0.12</v>
      </c>
      <c r="I6" s="8">
        <v>0</v>
      </c>
      <c r="J6" s="8">
        <v>4.8000000000000001E-2</v>
      </c>
      <c r="K6" s="8">
        <v>-2.8000000000000001E-2</v>
      </c>
      <c r="L6" s="8">
        <v>-0.128</v>
      </c>
      <c r="M6" s="8">
        <v>-9.6000000000000002E-2</v>
      </c>
      <c r="N6" s="8">
        <v>0</v>
      </c>
      <c r="O6" s="8">
        <v>-0.108</v>
      </c>
      <c r="P6" s="8">
        <v>-8.0000000000000002E-3</v>
      </c>
      <c r="Q6" s="8">
        <v>0.06</v>
      </c>
      <c r="R6" s="8">
        <v>8.7999999999999995E-2</v>
      </c>
      <c r="S6" s="8">
        <v>0.184</v>
      </c>
      <c r="T6" s="8">
        <v>0</v>
      </c>
      <c r="U6" s="8"/>
      <c r="V6" s="8"/>
      <c r="W6" s="8">
        <v>8.0000000000000002E-3</v>
      </c>
      <c r="X6" s="8">
        <v>2.4E-2</v>
      </c>
      <c r="Y6" s="8">
        <v>0.08</v>
      </c>
      <c r="Z6" s="8">
        <v>0.19600000000000001</v>
      </c>
      <c r="AA6" s="8">
        <v>-0.04</v>
      </c>
      <c r="AB6" s="8">
        <v>1.2E-2</v>
      </c>
      <c r="AC6" s="8">
        <v>6.8000000000000005E-2</v>
      </c>
      <c r="AD6" s="8">
        <v>-2.4E-2</v>
      </c>
      <c r="AE6" s="8">
        <v>-1.2E-2</v>
      </c>
      <c r="AF6" s="8">
        <v>8.7999999999999995E-2</v>
      </c>
      <c r="AG6" s="8">
        <v>0</v>
      </c>
      <c r="AH6" s="8">
        <v>0.16800000000000001</v>
      </c>
      <c r="AI6" s="8">
        <v>0.16400000000000001</v>
      </c>
      <c r="AJ6" s="8">
        <v>0.24399999999999999</v>
      </c>
      <c r="AK6" s="8">
        <v>0.19600000000000001</v>
      </c>
      <c r="AL6" s="8">
        <v>-1.2E-2</v>
      </c>
      <c r="AM6" s="8"/>
      <c r="AN6" s="8"/>
    </row>
    <row r="7" spans="1:40">
      <c r="A7" s="27">
        <v>4</v>
      </c>
      <c r="B7" s="8">
        <v>6.8000000000000005E-2</v>
      </c>
      <c r="C7" s="8">
        <v>-8.0000000000000002E-3</v>
      </c>
      <c r="D7" s="8">
        <v>-1.6E-2</v>
      </c>
      <c r="E7" s="8">
        <v>5.1999999999999998E-2</v>
      </c>
      <c r="F7" s="8">
        <v>0.04</v>
      </c>
      <c r="G7" s="8">
        <v>6.4000000000000001E-2</v>
      </c>
      <c r="H7" s="8">
        <v>8.0000000000000002E-3</v>
      </c>
      <c r="I7" s="8">
        <v>0.152</v>
      </c>
      <c r="J7" s="8">
        <v>3.2000000000000001E-2</v>
      </c>
      <c r="K7" s="8">
        <v>-4.0000000000000001E-3</v>
      </c>
      <c r="L7" s="8">
        <v>-1.6E-2</v>
      </c>
      <c r="M7" s="8">
        <v>-3.5999999999999997E-2</v>
      </c>
      <c r="N7" s="8">
        <v>1.6E-2</v>
      </c>
      <c r="O7" s="8">
        <v>5.6000000000000001E-2</v>
      </c>
      <c r="P7" s="8">
        <v>-4.3999999999999997E-2</v>
      </c>
      <c r="Q7" s="8">
        <v>9.6000000000000002E-2</v>
      </c>
      <c r="R7" s="8">
        <v>-2.4E-2</v>
      </c>
      <c r="S7" s="8">
        <v>4.0000000000000001E-3</v>
      </c>
      <c r="T7" s="8">
        <v>0.124</v>
      </c>
      <c r="U7" s="8"/>
      <c r="V7" s="8"/>
      <c r="W7" s="8">
        <v>5.1999999999999998E-2</v>
      </c>
      <c r="X7" s="8">
        <v>3.2000000000000001E-2</v>
      </c>
      <c r="Y7" s="8">
        <v>6.4000000000000001E-2</v>
      </c>
      <c r="Z7" s="8">
        <v>0.2</v>
      </c>
      <c r="AA7" s="8">
        <v>-1.2E-2</v>
      </c>
      <c r="AB7" s="8">
        <v>0.14799999999999999</v>
      </c>
      <c r="AC7" s="8">
        <v>4.3999999999999997E-2</v>
      </c>
      <c r="AD7" s="8">
        <v>-0.02</v>
      </c>
      <c r="AE7" s="8">
        <v>-1.6E-2</v>
      </c>
      <c r="AF7" s="8">
        <v>0.112</v>
      </c>
      <c r="AG7" s="8">
        <v>4.8000000000000001E-2</v>
      </c>
      <c r="AH7" s="8">
        <v>0.24</v>
      </c>
      <c r="AI7" s="8">
        <v>0.16</v>
      </c>
      <c r="AJ7" s="8">
        <v>0.25600000000000001</v>
      </c>
      <c r="AK7" s="8">
        <v>0.14000000000000001</v>
      </c>
      <c r="AL7" s="8">
        <v>0.108</v>
      </c>
      <c r="AM7" s="8"/>
      <c r="AN7" s="8"/>
    </row>
    <row r="8" spans="1:40">
      <c r="A8" s="27">
        <v>5</v>
      </c>
      <c r="B8" s="8">
        <v>-0.02</v>
      </c>
      <c r="C8" s="8">
        <v>2.8000000000000001E-2</v>
      </c>
      <c r="D8" s="8">
        <v>5.1999999999999998E-2</v>
      </c>
      <c r="E8" s="8">
        <v>4.3999999999999997E-2</v>
      </c>
      <c r="F8" s="8">
        <v>-3.5999999999999997E-2</v>
      </c>
      <c r="G8" s="8">
        <v>2.8000000000000001E-2</v>
      </c>
      <c r="H8" s="8">
        <v>-1.6E-2</v>
      </c>
      <c r="I8" s="8">
        <v>2.8000000000000001E-2</v>
      </c>
      <c r="J8" s="8">
        <v>2.4E-2</v>
      </c>
      <c r="K8" s="8">
        <v>4.0000000000000001E-3</v>
      </c>
      <c r="L8" s="8">
        <v>0</v>
      </c>
      <c r="M8" s="8">
        <v>0.02</v>
      </c>
      <c r="N8" s="8">
        <v>1.2E-2</v>
      </c>
      <c r="O8" s="8">
        <v>-4.0000000000000001E-3</v>
      </c>
      <c r="P8" s="8">
        <v>4.0000000000000001E-3</v>
      </c>
      <c r="Q8" s="8">
        <v>0.2</v>
      </c>
      <c r="R8" s="8">
        <v>3.5999999999999997E-2</v>
      </c>
      <c r="S8" s="8">
        <v>-0.12</v>
      </c>
      <c r="T8" s="8">
        <v>1.6E-2</v>
      </c>
      <c r="U8" s="8"/>
      <c r="V8" s="8"/>
      <c r="W8" s="8">
        <v>4.0000000000000001E-3</v>
      </c>
      <c r="X8" s="8">
        <v>0.06</v>
      </c>
      <c r="Y8" s="8">
        <v>7.5999999999999998E-2</v>
      </c>
      <c r="Z8" s="8">
        <v>0.27600000000000002</v>
      </c>
      <c r="AA8" s="8">
        <v>3.5999999999999997E-2</v>
      </c>
      <c r="AB8" s="8">
        <v>0.18</v>
      </c>
      <c r="AC8" s="8">
        <v>2.4E-2</v>
      </c>
      <c r="AD8" s="8">
        <v>-1.6E-2</v>
      </c>
      <c r="AE8" s="8">
        <v>0.16400000000000001</v>
      </c>
      <c r="AF8" s="8">
        <v>0.11600000000000001</v>
      </c>
      <c r="AG8" s="8">
        <v>0.02</v>
      </c>
      <c r="AH8" s="8">
        <v>0.41199999999999998</v>
      </c>
      <c r="AI8" s="8">
        <v>0.2</v>
      </c>
      <c r="AJ8" s="8">
        <v>0.188</v>
      </c>
      <c r="AK8" s="8">
        <v>0.216</v>
      </c>
      <c r="AL8" s="8">
        <v>-0.13200000000000001</v>
      </c>
      <c r="AM8" s="8"/>
      <c r="AN8" s="8"/>
    </row>
    <row r="9" spans="1:40">
      <c r="A9" s="27">
        <v>6</v>
      </c>
      <c r="B9" s="8">
        <v>1.2E-2</v>
      </c>
      <c r="C9" s="8">
        <v>3.5999999999999997E-2</v>
      </c>
      <c r="D9" s="8">
        <v>0.108</v>
      </c>
      <c r="E9" s="8">
        <v>-5.1999999999999998E-2</v>
      </c>
      <c r="F9" s="8">
        <v>2.4E-2</v>
      </c>
      <c r="G9" s="8">
        <v>5.1999999999999998E-2</v>
      </c>
      <c r="H9" s="8">
        <v>1.6E-2</v>
      </c>
      <c r="I9" s="8">
        <v>0.02</v>
      </c>
      <c r="J9" s="8">
        <v>-0.02</v>
      </c>
      <c r="K9" s="8">
        <v>9.6000000000000002E-2</v>
      </c>
      <c r="L9" s="8">
        <v>-4.8000000000000001E-2</v>
      </c>
      <c r="M9" s="8">
        <v>0.02</v>
      </c>
      <c r="N9" s="8">
        <v>0.02</v>
      </c>
      <c r="O9" s="8">
        <v>1.6E-2</v>
      </c>
      <c r="P9" s="8">
        <v>3.5999999999999997E-2</v>
      </c>
      <c r="Q9" s="8">
        <v>7.5999999999999998E-2</v>
      </c>
      <c r="R9" s="8">
        <v>9.6000000000000002E-2</v>
      </c>
      <c r="S9" s="8">
        <v>-4.0000000000000001E-3</v>
      </c>
      <c r="T9" s="8">
        <v>0.104</v>
      </c>
      <c r="U9" s="8"/>
      <c r="V9" s="8"/>
      <c r="W9" s="8">
        <v>0</v>
      </c>
      <c r="X9" s="8">
        <v>0.12</v>
      </c>
      <c r="Y9" s="8">
        <v>5.1999999999999998E-2</v>
      </c>
      <c r="Z9" s="8">
        <v>0.24399999999999999</v>
      </c>
      <c r="AA9" s="8">
        <v>6.8000000000000005E-2</v>
      </c>
      <c r="AB9" s="8">
        <v>0.14799999999999999</v>
      </c>
      <c r="AC9" s="8">
        <v>8.7999999999999995E-2</v>
      </c>
      <c r="AD9" s="8">
        <v>-4.0000000000000001E-3</v>
      </c>
      <c r="AE9" s="8">
        <v>7.5999999999999998E-2</v>
      </c>
      <c r="AF9" s="8">
        <v>0.23599999999999999</v>
      </c>
      <c r="AG9" s="8">
        <v>5.6000000000000001E-2</v>
      </c>
      <c r="AH9" s="8">
        <v>0.4</v>
      </c>
      <c r="AI9" s="8">
        <v>0.11600000000000001</v>
      </c>
      <c r="AJ9" s="8">
        <v>0.30399999999999999</v>
      </c>
      <c r="AK9" s="8">
        <v>0.26400000000000001</v>
      </c>
      <c r="AL9" s="8">
        <v>0.17599999999999999</v>
      </c>
      <c r="AM9" s="8"/>
      <c r="AN9" s="8"/>
    </row>
    <row r="10" spans="1:40">
      <c r="A10" s="27">
        <v>7</v>
      </c>
      <c r="B10" s="8">
        <v>6.4000000000000001E-2</v>
      </c>
      <c r="C10" s="8">
        <v>8.0000000000000002E-3</v>
      </c>
      <c r="D10" s="8">
        <v>0.04</v>
      </c>
      <c r="E10" s="8">
        <v>7.1999999999999995E-2</v>
      </c>
      <c r="F10" s="8">
        <v>0</v>
      </c>
      <c r="G10" s="8">
        <v>0.104</v>
      </c>
      <c r="H10" s="8">
        <v>0.08</v>
      </c>
      <c r="I10" s="8">
        <v>-1.6E-2</v>
      </c>
      <c r="J10" s="8">
        <v>-4.8000000000000001E-2</v>
      </c>
      <c r="K10" s="8">
        <v>2.4E-2</v>
      </c>
      <c r="L10" s="8">
        <v>0.04</v>
      </c>
      <c r="M10" s="8">
        <v>-4.0000000000000001E-3</v>
      </c>
      <c r="N10" s="8">
        <v>2.8000000000000001E-2</v>
      </c>
      <c r="O10" s="8">
        <v>8.0000000000000002E-3</v>
      </c>
      <c r="P10" s="8">
        <v>0.13600000000000001</v>
      </c>
      <c r="Q10" s="8">
        <v>0.14799999999999999</v>
      </c>
      <c r="R10" s="8">
        <v>0.112</v>
      </c>
      <c r="S10" s="8">
        <v>-0.13600000000000001</v>
      </c>
      <c r="T10" s="8">
        <v>8.0000000000000002E-3</v>
      </c>
      <c r="U10" s="8"/>
      <c r="V10" s="8"/>
      <c r="W10" s="8">
        <v>-4.0000000000000001E-3</v>
      </c>
      <c r="X10" s="8">
        <v>0.14000000000000001</v>
      </c>
      <c r="Y10" s="8">
        <v>0.128</v>
      </c>
      <c r="Z10" s="8">
        <v>0.192</v>
      </c>
      <c r="AA10" s="8">
        <v>0.02</v>
      </c>
      <c r="AB10" s="8">
        <v>0.17199999999999999</v>
      </c>
      <c r="AC10" s="8">
        <v>0.1</v>
      </c>
      <c r="AD10" s="8">
        <v>3.2000000000000001E-2</v>
      </c>
      <c r="AE10" s="8">
        <v>4.8000000000000001E-2</v>
      </c>
      <c r="AF10" s="8">
        <v>0.13200000000000001</v>
      </c>
      <c r="AG10" s="8">
        <v>-4.0000000000000001E-3</v>
      </c>
      <c r="AH10" s="8">
        <v>0.308</v>
      </c>
      <c r="AI10" s="8">
        <v>0.14000000000000001</v>
      </c>
      <c r="AJ10" s="8">
        <v>0.28399999999999997</v>
      </c>
      <c r="AK10" s="8">
        <v>0.34399999999999997</v>
      </c>
      <c r="AL10" s="8">
        <v>0.04</v>
      </c>
      <c r="AM10" s="8"/>
      <c r="AN10" s="8"/>
    </row>
    <row r="11" spans="1:40">
      <c r="A11" s="27">
        <v>8</v>
      </c>
      <c r="B11" s="8">
        <v>5.1999999999999998E-2</v>
      </c>
      <c r="C11" s="8">
        <v>4.3999999999999997E-2</v>
      </c>
      <c r="D11" s="8">
        <v>3.2000000000000001E-2</v>
      </c>
      <c r="E11" s="8">
        <v>0</v>
      </c>
      <c r="F11" s="8">
        <v>5.6000000000000001E-2</v>
      </c>
      <c r="G11" s="8">
        <v>6.4000000000000001E-2</v>
      </c>
      <c r="H11" s="8">
        <v>9.6000000000000002E-2</v>
      </c>
      <c r="I11" s="8">
        <v>8.7999999999999995E-2</v>
      </c>
      <c r="J11" s="8">
        <v>5.1999999999999998E-2</v>
      </c>
      <c r="K11" s="8">
        <v>0.1</v>
      </c>
      <c r="L11" s="8">
        <v>0.06</v>
      </c>
      <c r="M11" s="8">
        <v>0.104</v>
      </c>
      <c r="N11" s="8">
        <v>-1.2E-2</v>
      </c>
      <c r="O11" s="8">
        <v>5.1999999999999998E-2</v>
      </c>
      <c r="P11" s="8">
        <v>0.13600000000000001</v>
      </c>
      <c r="Q11" s="8">
        <v>0.308</v>
      </c>
      <c r="R11" s="8">
        <v>0.128</v>
      </c>
      <c r="S11" s="8">
        <v>0.06</v>
      </c>
      <c r="T11" s="8">
        <v>6.4000000000000001E-2</v>
      </c>
      <c r="U11" s="8"/>
      <c r="V11" s="8"/>
      <c r="W11" s="8">
        <v>7.1999999999999995E-2</v>
      </c>
      <c r="X11" s="8">
        <v>0.13200000000000001</v>
      </c>
      <c r="Y11" s="8">
        <v>0.13200000000000001</v>
      </c>
      <c r="Z11" s="8">
        <v>0.27200000000000002</v>
      </c>
      <c r="AA11" s="8">
        <v>9.6000000000000002E-2</v>
      </c>
      <c r="AB11" s="8">
        <v>0.40400000000000003</v>
      </c>
      <c r="AC11" s="8">
        <v>0.11600000000000001</v>
      </c>
      <c r="AD11" s="8">
        <v>0.14399999999999999</v>
      </c>
      <c r="AE11" s="8">
        <v>0.08</v>
      </c>
      <c r="AF11" s="8">
        <v>0.21199999999999999</v>
      </c>
      <c r="AG11" s="8">
        <v>-2.4E-2</v>
      </c>
      <c r="AH11" s="8">
        <v>0.44</v>
      </c>
      <c r="AI11" s="8">
        <v>0.152</v>
      </c>
      <c r="AJ11" s="8">
        <v>0.47199999999999998</v>
      </c>
      <c r="AK11" s="8">
        <v>0.27200000000000002</v>
      </c>
      <c r="AL11" s="8">
        <v>5.6000000000000001E-2</v>
      </c>
      <c r="AM11" s="8"/>
      <c r="AN11" s="8"/>
    </row>
    <row r="12" spans="1:40">
      <c r="A12" s="27">
        <v>9</v>
      </c>
      <c r="B12" s="8">
        <v>5.6000000000000001E-2</v>
      </c>
      <c r="C12" s="8">
        <v>8.7999999999999995E-2</v>
      </c>
      <c r="D12" s="8">
        <v>0.02</v>
      </c>
      <c r="E12" s="8">
        <v>0.11600000000000001</v>
      </c>
      <c r="F12" s="8">
        <v>-4.0000000000000001E-3</v>
      </c>
      <c r="G12" s="8">
        <v>-0.06</v>
      </c>
      <c r="H12" s="8">
        <v>-4.0000000000000001E-3</v>
      </c>
      <c r="I12" s="8">
        <v>-4.3999999999999997E-2</v>
      </c>
      <c r="J12" s="8">
        <v>-0.08</v>
      </c>
      <c r="K12" s="8">
        <v>-4.8000000000000001E-2</v>
      </c>
      <c r="L12" s="8">
        <v>7.5999999999999998E-2</v>
      </c>
      <c r="M12" s="8">
        <v>-8.0000000000000002E-3</v>
      </c>
      <c r="N12" s="8">
        <v>9.1999999999999998E-2</v>
      </c>
      <c r="O12" s="8">
        <v>2.4E-2</v>
      </c>
      <c r="P12" s="8">
        <v>9.1999999999999998E-2</v>
      </c>
      <c r="Q12" s="8">
        <v>0.26400000000000001</v>
      </c>
      <c r="R12" s="8">
        <v>0.17199999999999999</v>
      </c>
      <c r="S12" s="8">
        <v>0.156</v>
      </c>
      <c r="T12" s="8">
        <v>0.12</v>
      </c>
      <c r="U12" s="8"/>
      <c r="V12" s="8"/>
      <c r="W12" s="8">
        <v>0.156</v>
      </c>
      <c r="X12" s="8">
        <v>8.0000000000000002E-3</v>
      </c>
      <c r="Y12" s="8">
        <v>0.06</v>
      </c>
      <c r="Z12" s="8">
        <v>0.36399999999999999</v>
      </c>
      <c r="AA12" s="8">
        <v>0.16800000000000001</v>
      </c>
      <c r="AB12" s="8">
        <v>0.108</v>
      </c>
      <c r="AC12" s="8">
        <v>5.6000000000000001E-2</v>
      </c>
      <c r="AD12" s="8">
        <v>0.112</v>
      </c>
      <c r="AE12" s="8">
        <v>0.14000000000000001</v>
      </c>
      <c r="AF12" s="8">
        <v>6.8000000000000005E-2</v>
      </c>
      <c r="AG12" s="8">
        <v>0.13200000000000001</v>
      </c>
      <c r="AH12" s="8">
        <v>0.58799999999999997</v>
      </c>
      <c r="AI12" s="8">
        <v>0.29199999999999998</v>
      </c>
      <c r="AJ12" s="8">
        <v>0.66800000000000004</v>
      </c>
      <c r="AK12" s="8">
        <v>0.40799999999999997</v>
      </c>
      <c r="AL12" s="8">
        <v>8.4000000000000005E-2</v>
      </c>
      <c r="AM12" s="8"/>
      <c r="AN12" s="8"/>
    </row>
    <row r="13" spans="1:40">
      <c r="A13" s="27">
        <v>10</v>
      </c>
      <c r="B13" s="8">
        <v>0.128</v>
      </c>
      <c r="C13" s="8">
        <v>9.1999999999999998E-2</v>
      </c>
      <c r="D13" s="8">
        <v>0.17199999999999999</v>
      </c>
      <c r="E13" s="8">
        <v>0.02</v>
      </c>
      <c r="F13" s="8">
        <v>-9.1999999999999998E-2</v>
      </c>
      <c r="G13" s="8">
        <v>0.12</v>
      </c>
      <c r="H13" s="8">
        <v>-8.7999999999999995E-2</v>
      </c>
      <c r="I13" s="8">
        <v>8.4000000000000005E-2</v>
      </c>
      <c r="J13" s="8">
        <v>-4.3999999999999997E-2</v>
      </c>
      <c r="K13" s="8">
        <v>4.0000000000000001E-3</v>
      </c>
      <c r="L13" s="8">
        <v>0.28399999999999997</v>
      </c>
      <c r="M13" s="8">
        <v>3.2000000000000001E-2</v>
      </c>
      <c r="N13" s="8">
        <v>3.2000000000000001E-2</v>
      </c>
      <c r="O13" s="8">
        <v>8.0000000000000002E-3</v>
      </c>
      <c r="P13" s="8">
        <v>0.104</v>
      </c>
      <c r="Q13" s="8">
        <v>0.16</v>
      </c>
      <c r="R13" s="8">
        <v>0.152</v>
      </c>
      <c r="S13" s="8">
        <v>-0.13600000000000001</v>
      </c>
      <c r="T13" s="8">
        <v>0.1</v>
      </c>
      <c r="U13" s="8"/>
      <c r="V13" s="8"/>
      <c r="W13" s="8">
        <v>0.06</v>
      </c>
      <c r="X13" s="8">
        <v>0.14000000000000001</v>
      </c>
      <c r="Y13" s="8">
        <v>2.4E-2</v>
      </c>
      <c r="Z13" s="8">
        <v>0.38</v>
      </c>
      <c r="AA13" s="8">
        <v>0.19600000000000001</v>
      </c>
      <c r="AB13" s="8">
        <v>-9.1999999999999998E-2</v>
      </c>
      <c r="AC13" s="8">
        <v>1.6E-2</v>
      </c>
      <c r="AD13" s="8">
        <v>0.13200000000000001</v>
      </c>
      <c r="AE13" s="8">
        <v>0.16</v>
      </c>
      <c r="AF13" s="8">
        <v>0.152</v>
      </c>
      <c r="AG13" s="8">
        <v>5.1999999999999998E-2</v>
      </c>
      <c r="AH13" s="8">
        <v>0.82</v>
      </c>
      <c r="AI13" s="8">
        <v>0.13600000000000001</v>
      </c>
      <c r="AJ13" s="8">
        <v>0.46800000000000003</v>
      </c>
      <c r="AK13" s="8">
        <v>0.376</v>
      </c>
      <c r="AL13" s="8">
        <v>0.112</v>
      </c>
      <c r="AM13" s="8"/>
      <c r="AN13" s="8"/>
    </row>
    <row r="14" spans="1:40" ht="17" customHeight="1">
      <c r="A14" s="27">
        <v>11</v>
      </c>
      <c r="B14" s="8">
        <v>0.104</v>
      </c>
      <c r="C14" s="8">
        <v>0.26800000000000002</v>
      </c>
      <c r="D14" s="8">
        <v>6.8000000000000005E-2</v>
      </c>
      <c r="E14" s="8">
        <v>3.5999999999999997E-2</v>
      </c>
      <c r="F14" s="8">
        <v>8.0000000000000002E-3</v>
      </c>
      <c r="G14" s="8">
        <v>7.5999999999999998E-2</v>
      </c>
      <c r="H14" s="8">
        <v>2.8000000000000001E-2</v>
      </c>
      <c r="I14" s="8">
        <v>5.1999999999999998E-2</v>
      </c>
      <c r="J14" s="8">
        <v>-6.8000000000000005E-2</v>
      </c>
      <c r="K14" s="8">
        <v>2.8000000000000001E-2</v>
      </c>
      <c r="L14" s="8">
        <v>0.26</v>
      </c>
      <c r="M14" s="8">
        <v>1.6E-2</v>
      </c>
      <c r="N14" s="8">
        <v>0.112</v>
      </c>
      <c r="O14" s="8">
        <v>0</v>
      </c>
      <c r="P14" s="8">
        <v>0</v>
      </c>
      <c r="Q14" s="8">
        <v>0.16</v>
      </c>
      <c r="R14" s="8">
        <v>0.27200000000000002</v>
      </c>
      <c r="S14" s="8">
        <v>-9.6000000000000002E-2</v>
      </c>
      <c r="T14" s="8">
        <v>0.12</v>
      </c>
      <c r="U14" s="8"/>
      <c r="V14" s="8"/>
      <c r="W14" s="8">
        <v>7.1999999999999995E-2</v>
      </c>
      <c r="X14" s="8">
        <v>0.17199999999999999</v>
      </c>
      <c r="Y14" s="8">
        <v>0.192</v>
      </c>
      <c r="Z14" s="8">
        <v>0.36799999999999999</v>
      </c>
      <c r="AA14" s="8">
        <v>7.5999999999999998E-2</v>
      </c>
      <c r="AB14" s="8">
        <v>0.26400000000000001</v>
      </c>
      <c r="AC14" s="8">
        <v>0.24</v>
      </c>
      <c r="AD14" s="8">
        <v>0.1</v>
      </c>
      <c r="AE14" s="8">
        <v>-0.1</v>
      </c>
      <c r="AF14" s="8">
        <v>0.188</v>
      </c>
      <c r="AG14" s="8">
        <v>0.188</v>
      </c>
      <c r="AH14" s="8">
        <v>0.52400000000000002</v>
      </c>
      <c r="AI14" s="8">
        <v>0.20399999999999999</v>
      </c>
      <c r="AJ14" s="8">
        <v>0.32800000000000001</v>
      </c>
      <c r="AK14" s="8">
        <v>0.39600000000000002</v>
      </c>
      <c r="AL14" s="8">
        <v>0.11600000000000001</v>
      </c>
      <c r="AM14" s="8"/>
      <c r="AN14" s="8"/>
    </row>
    <row r="15" spans="1:40">
      <c r="A15" s="27">
        <v>12</v>
      </c>
      <c r="B15" s="8">
        <v>7.1999999999999995E-2</v>
      </c>
      <c r="C15" s="8">
        <v>0.3</v>
      </c>
      <c r="D15" s="8">
        <v>0.32</v>
      </c>
      <c r="E15" s="8">
        <v>1.2E-2</v>
      </c>
      <c r="F15" s="8">
        <v>0.16</v>
      </c>
      <c r="G15" s="8">
        <v>0.12</v>
      </c>
      <c r="H15" s="8">
        <v>0.1</v>
      </c>
      <c r="I15" s="8">
        <v>0.21199999999999999</v>
      </c>
      <c r="J15" s="8">
        <v>6.8000000000000005E-2</v>
      </c>
      <c r="K15" s="8">
        <v>-8.0000000000000002E-3</v>
      </c>
      <c r="L15" s="8">
        <v>0.3</v>
      </c>
      <c r="M15" s="8">
        <v>2.4E-2</v>
      </c>
      <c r="N15" s="8">
        <v>5.1999999999999998E-2</v>
      </c>
      <c r="O15" s="8">
        <v>7.5999999999999998E-2</v>
      </c>
      <c r="P15" s="8">
        <v>3.5999999999999997E-2</v>
      </c>
      <c r="Q15" s="8">
        <v>0.312</v>
      </c>
      <c r="R15" s="8">
        <v>0.26800000000000002</v>
      </c>
      <c r="S15" s="8">
        <v>-0.16</v>
      </c>
      <c r="T15" s="8">
        <v>0.11600000000000001</v>
      </c>
      <c r="U15" s="8"/>
      <c r="V15" s="8"/>
      <c r="W15" s="8">
        <v>0.224</v>
      </c>
      <c r="X15" s="8">
        <v>0.152</v>
      </c>
      <c r="Y15" s="8">
        <v>2.8000000000000001E-2</v>
      </c>
      <c r="Z15" s="8">
        <v>0.49199999999999999</v>
      </c>
      <c r="AA15" s="8">
        <v>0.13200000000000001</v>
      </c>
      <c r="AB15" s="8">
        <v>0.22800000000000001</v>
      </c>
      <c r="AC15" s="8">
        <v>0.124</v>
      </c>
      <c r="AD15" s="8">
        <v>0.16</v>
      </c>
      <c r="AE15" s="8">
        <v>0.14000000000000001</v>
      </c>
      <c r="AF15" s="8">
        <v>0.16</v>
      </c>
      <c r="AG15" s="8">
        <v>0.08</v>
      </c>
      <c r="AH15" s="8">
        <v>0.496</v>
      </c>
      <c r="AI15" s="8">
        <v>0.24</v>
      </c>
      <c r="AJ15" s="8">
        <v>0.46</v>
      </c>
      <c r="AK15" s="8">
        <v>0.29599999999999999</v>
      </c>
      <c r="AL15" s="8">
        <v>0.108</v>
      </c>
      <c r="AM15" s="8"/>
      <c r="AN15" s="8"/>
    </row>
    <row r="16" spans="1:40">
      <c r="A16" s="27">
        <v>13</v>
      </c>
      <c r="B16" s="8">
        <v>7.1999999999999995E-2</v>
      </c>
      <c r="C16" s="8">
        <v>0.624</v>
      </c>
      <c r="D16" s="8">
        <v>0.29199999999999998</v>
      </c>
      <c r="E16" s="8">
        <v>0.124</v>
      </c>
      <c r="F16" s="8">
        <v>9.1999999999999998E-2</v>
      </c>
      <c r="G16" s="8">
        <v>9.6000000000000002E-2</v>
      </c>
      <c r="H16" s="8">
        <v>-5.1999999999999998E-2</v>
      </c>
      <c r="I16" s="8">
        <v>0.06</v>
      </c>
      <c r="J16" s="8">
        <v>0.13600000000000001</v>
      </c>
      <c r="K16" s="8">
        <v>1.6E-2</v>
      </c>
      <c r="L16" s="8">
        <v>0.32400000000000001</v>
      </c>
      <c r="M16" s="8">
        <v>0.02</v>
      </c>
      <c r="N16" s="8">
        <v>0.1</v>
      </c>
      <c r="O16" s="8">
        <v>0.1</v>
      </c>
      <c r="P16" s="8">
        <v>3.2000000000000001E-2</v>
      </c>
      <c r="Q16" s="8">
        <v>9.1999999999999998E-2</v>
      </c>
      <c r="R16" s="8">
        <v>0.376</v>
      </c>
      <c r="S16" s="8">
        <v>-4.0000000000000001E-3</v>
      </c>
      <c r="T16" s="8">
        <v>4.0000000000000001E-3</v>
      </c>
      <c r="U16" s="8"/>
      <c r="V16" s="8"/>
      <c r="W16" s="8">
        <v>0.28799999999999998</v>
      </c>
      <c r="X16" s="8">
        <v>6.8000000000000005E-2</v>
      </c>
      <c r="Y16" s="8">
        <v>-3.2000000000000001E-2</v>
      </c>
      <c r="Z16" s="8">
        <v>0.35599999999999998</v>
      </c>
      <c r="AA16" s="8">
        <v>0.112</v>
      </c>
      <c r="AB16" s="8">
        <v>0.26800000000000002</v>
      </c>
      <c r="AC16" s="8">
        <v>8.4000000000000005E-2</v>
      </c>
      <c r="AD16" s="8">
        <v>0.1</v>
      </c>
      <c r="AE16" s="8">
        <v>0.156</v>
      </c>
      <c r="AF16" s="8">
        <v>0.4</v>
      </c>
      <c r="AG16" s="8">
        <v>0.14399999999999999</v>
      </c>
      <c r="AH16" s="8">
        <v>0.55200000000000005</v>
      </c>
      <c r="AI16" s="8">
        <v>0.184</v>
      </c>
      <c r="AJ16" s="8">
        <v>0.22800000000000001</v>
      </c>
      <c r="AK16" s="8">
        <v>0.21199999999999999</v>
      </c>
      <c r="AL16" s="8">
        <v>0.19600000000000001</v>
      </c>
      <c r="AM16" s="8"/>
      <c r="AN16" s="8"/>
    </row>
    <row r="17" spans="1:38">
      <c r="A17" s="27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</row>
  </sheetData>
  <mergeCells count="2">
    <mergeCell ref="B2:V2"/>
    <mergeCell ref="W2:AN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40C79-D9F3-CE4F-99A3-1EC798FCF312}">
  <dimension ref="A1:F27"/>
  <sheetViews>
    <sheetView workbookViewId="0">
      <selection activeCell="H17" sqref="H17"/>
    </sheetView>
  </sheetViews>
  <sheetFormatPr defaultColWidth="11.4609375" defaultRowHeight="15.5"/>
  <sheetData>
    <row r="1" spans="1:6">
      <c r="A1" s="26" t="s">
        <v>184</v>
      </c>
      <c r="B1" s="26"/>
      <c r="C1" s="15"/>
      <c r="D1" s="15"/>
      <c r="E1" s="15"/>
      <c r="F1" s="15"/>
    </row>
    <row r="2" spans="1:6">
      <c r="B2" s="25" t="s">
        <v>188</v>
      </c>
      <c r="D2" s="25" t="s">
        <v>186</v>
      </c>
      <c r="E2" s="15"/>
      <c r="F2" s="15"/>
    </row>
    <row r="3" spans="1:6">
      <c r="A3" t="s">
        <v>570</v>
      </c>
      <c r="B3" s="8">
        <v>7</v>
      </c>
      <c r="C3" s="67" t="s">
        <v>638</v>
      </c>
      <c r="D3" s="8">
        <v>12</v>
      </c>
      <c r="E3" s="15"/>
      <c r="F3" s="15"/>
    </row>
    <row r="4" spans="1:6">
      <c r="A4" t="s">
        <v>571</v>
      </c>
      <c r="B4" s="8">
        <v>6</v>
      </c>
      <c r="C4" s="67" t="s">
        <v>639</v>
      </c>
      <c r="D4" s="8">
        <v>10</v>
      </c>
      <c r="E4" s="15"/>
      <c r="F4" s="15"/>
    </row>
    <row r="5" spans="1:6">
      <c r="A5" t="s">
        <v>572</v>
      </c>
      <c r="B5" s="8">
        <v>10</v>
      </c>
      <c r="C5" s="67" t="s">
        <v>640</v>
      </c>
      <c r="D5" s="8">
        <v>10</v>
      </c>
      <c r="E5" s="15"/>
      <c r="F5" s="15"/>
    </row>
    <row r="6" spans="1:6">
      <c r="A6" t="s">
        <v>573</v>
      </c>
      <c r="B6" s="8">
        <v>2</v>
      </c>
      <c r="C6" s="67" t="s">
        <v>641</v>
      </c>
      <c r="D6" s="8">
        <v>12</v>
      </c>
      <c r="E6" s="15"/>
      <c r="F6" s="15"/>
    </row>
    <row r="7" spans="1:6">
      <c r="A7" t="s">
        <v>574</v>
      </c>
      <c r="B7" s="8">
        <v>2</v>
      </c>
      <c r="C7" s="67" t="s">
        <v>642</v>
      </c>
      <c r="D7" s="8">
        <v>12</v>
      </c>
      <c r="E7" s="15"/>
      <c r="F7" s="15"/>
    </row>
    <row r="8" spans="1:6">
      <c r="A8" t="s">
        <v>575</v>
      </c>
      <c r="B8" s="8">
        <v>11</v>
      </c>
      <c r="C8" s="67" t="s">
        <v>643</v>
      </c>
      <c r="D8" s="8">
        <v>13</v>
      </c>
      <c r="E8" s="15"/>
      <c r="F8" s="15"/>
    </row>
    <row r="9" spans="1:6">
      <c r="A9" t="s">
        <v>576</v>
      </c>
      <c r="B9" s="8">
        <v>2</v>
      </c>
      <c r="C9" s="67" t="s">
        <v>644</v>
      </c>
      <c r="D9" s="8">
        <v>13</v>
      </c>
      <c r="E9" s="15"/>
      <c r="F9" s="15"/>
    </row>
    <row r="10" spans="1:6">
      <c r="A10" t="s">
        <v>577</v>
      </c>
      <c r="B10" s="8">
        <v>10</v>
      </c>
      <c r="C10" s="67" t="s">
        <v>645</v>
      </c>
      <c r="D10" s="8">
        <v>11</v>
      </c>
      <c r="E10" s="15"/>
      <c r="F10" s="15"/>
    </row>
    <row r="11" spans="1:6">
      <c r="A11" t="s">
        <v>578</v>
      </c>
      <c r="B11" s="8">
        <v>5</v>
      </c>
      <c r="C11" s="67" t="s">
        <v>646</v>
      </c>
      <c r="D11" s="8">
        <v>12</v>
      </c>
      <c r="E11" s="15"/>
      <c r="F11" s="15"/>
    </row>
    <row r="12" spans="1:6">
      <c r="A12" t="s">
        <v>579</v>
      </c>
      <c r="B12" s="8">
        <v>3</v>
      </c>
      <c r="C12" s="67" t="s">
        <v>647</v>
      </c>
      <c r="D12" s="8">
        <v>13</v>
      </c>
      <c r="E12" s="15"/>
      <c r="F12" s="15"/>
    </row>
    <row r="13" spans="1:6">
      <c r="A13" t="s">
        <v>580</v>
      </c>
      <c r="B13" s="8">
        <v>1</v>
      </c>
      <c r="C13" s="67" t="s">
        <v>648</v>
      </c>
      <c r="D13" s="8">
        <v>9</v>
      </c>
      <c r="E13" s="15"/>
      <c r="F13" s="15"/>
    </row>
    <row r="14" spans="1:6">
      <c r="A14" t="s">
        <v>581</v>
      </c>
      <c r="B14" s="8">
        <v>10</v>
      </c>
      <c r="C14" s="67" t="s">
        <v>649</v>
      </c>
      <c r="D14" s="8">
        <v>13</v>
      </c>
      <c r="E14" s="15"/>
      <c r="F14" s="15"/>
    </row>
    <row r="15" spans="1:6">
      <c r="A15" t="s">
        <v>582</v>
      </c>
      <c r="B15" s="8">
        <v>8</v>
      </c>
      <c r="C15" s="67" t="s">
        <v>650</v>
      </c>
      <c r="D15" s="8">
        <v>13</v>
      </c>
      <c r="E15" s="15"/>
      <c r="F15" s="15"/>
    </row>
    <row r="16" spans="1:6">
      <c r="A16" t="s">
        <v>583</v>
      </c>
      <c r="B16" s="8">
        <v>10</v>
      </c>
      <c r="C16" s="67" t="s">
        <v>651</v>
      </c>
      <c r="D16" s="8">
        <v>13</v>
      </c>
      <c r="E16" s="15"/>
      <c r="F16" s="15"/>
    </row>
    <row r="17" spans="1:6">
      <c r="A17" t="s">
        <v>584</v>
      </c>
      <c r="B17" s="8">
        <v>11</v>
      </c>
      <c r="C17" s="67" t="s">
        <v>652</v>
      </c>
      <c r="D17" s="8">
        <v>11</v>
      </c>
      <c r="E17" s="15"/>
      <c r="F17" s="15"/>
    </row>
    <row r="18" spans="1:6">
      <c r="A18" t="s">
        <v>585</v>
      </c>
      <c r="B18" s="8">
        <v>10</v>
      </c>
      <c r="C18" s="67" t="s">
        <v>653</v>
      </c>
      <c r="D18" s="8">
        <v>6</v>
      </c>
      <c r="E18" s="15"/>
      <c r="F18" s="15"/>
    </row>
    <row r="19" spans="1:6">
      <c r="B19" s="8"/>
      <c r="C19" s="67" t="s">
        <v>654</v>
      </c>
      <c r="D19" s="8">
        <v>7</v>
      </c>
      <c r="E19" s="15"/>
      <c r="F19" s="15"/>
    </row>
    <row r="20" spans="1:6">
      <c r="B20" s="8"/>
      <c r="C20" s="67" t="s">
        <v>655</v>
      </c>
      <c r="D20" s="8">
        <v>11</v>
      </c>
      <c r="E20" s="15"/>
      <c r="F20" s="15"/>
    </row>
    <row r="21" spans="1:6">
      <c r="B21" s="8"/>
      <c r="C21" s="67" t="s">
        <v>656</v>
      </c>
      <c r="D21" s="8">
        <v>10</v>
      </c>
      <c r="E21" s="15"/>
      <c r="F21" s="15"/>
    </row>
    <row r="22" spans="1:6">
      <c r="A22" s="15"/>
      <c r="B22" s="15"/>
      <c r="C22" s="15"/>
      <c r="D22" s="15"/>
      <c r="E22" s="15"/>
      <c r="F22" s="15"/>
    </row>
    <row r="23" spans="1:6">
      <c r="A23" s="15"/>
      <c r="B23" s="15"/>
      <c r="C23" s="15"/>
      <c r="D23" s="15"/>
      <c r="E23" s="15"/>
      <c r="F23" s="15"/>
    </row>
    <row r="24" spans="1:6">
      <c r="A24" s="15"/>
      <c r="B24" s="15"/>
      <c r="C24" s="15"/>
      <c r="D24" s="15"/>
      <c r="E24" s="15"/>
      <c r="F24" s="15"/>
    </row>
    <row r="25" spans="1:6">
      <c r="A25" s="15"/>
      <c r="B25" s="15"/>
      <c r="C25" s="15"/>
      <c r="D25" s="15"/>
      <c r="E25" s="15"/>
      <c r="F25" s="15"/>
    </row>
    <row r="26" spans="1:6">
      <c r="A26" s="15"/>
      <c r="B26" s="15"/>
      <c r="C26" s="15"/>
      <c r="D26" s="15"/>
      <c r="E26" s="15"/>
      <c r="F26" s="15"/>
    </row>
    <row r="27" spans="1:6">
      <c r="A27" s="15"/>
      <c r="B27" s="15"/>
      <c r="C27" s="15"/>
      <c r="D27" s="15"/>
      <c r="E27" s="15"/>
      <c r="F27" s="1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DF7E0-A5C8-154E-BBF5-B73EDDACC454}">
  <dimension ref="A1:L6"/>
  <sheetViews>
    <sheetView workbookViewId="0">
      <selection activeCell="A2" sqref="A2"/>
    </sheetView>
  </sheetViews>
  <sheetFormatPr defaultColWidth="11.4609375" defaultRowHeight="15.5"/>
  <sheetData>
    <row r="1" spans="1:12">
      <c r="A1" s="25" t="s">
        <v>185</v>
      </c>
      <c r="B1" s="83" t="s">
        <v>186</v>
      </c>
      <c r="C1" s="83"/>
      <c r="D1" s="83"/>
      <c r="E1" s="83"/>
      <c r="F1" s="83"/>
      <c r="G1" s="83"/>
      <c r="H1" s="83" t="s">
        <v>187</v>
      </c>
      <c r="I1" s="83"/>
      <c r="J1" s="83"/>
      <c r="K1" s="83"/>
      <c r="L1" s="83"/>
    </row>
    <row r="2" spans="1:12">
      <c r="A2" t="s">
        <v>5</v>
      </c>
      <c r="B2" t="s">
        <v>657</v>
      </c>
      <c r="C2" t="s">
        <v>658</v>
      </c>
      <c r="D2" t="s">
        <v>659</v>
      </c>
      <c r="E2" t="s">
        <v>660</v>
      </c>
      <c r="F2" t="s">
        <v>661</v>
      </c>
      <c r="H2" t="s">
        <v>662</v>
      </c>
      <c r="I2" t="s">
        <v>663</v>
      </c>
      <c r="J2" t="s">
        <v>664</v>
      </c>
      <c r="K2" t="s">
        <v>665</v>
      </c>
      <c r="L2" s="8"/>
    </row>
    <row r="3" spans="1:12">
      <c r="A3" s="31">
        <v>0</v>
      </c>
      <c r="B3" s="77">
        <v>0.28799999999999998</v>
      </c>
      <c r="C3" s="77">
        <v>0.248</v>
      </c>
      <c r="D3" s="77">
        <v>0.28799999999999998</v>
      </c>
      <c r="E3" s="77">
        <v>0.20799999999999999</v>
      </c>
      <c r="F3" s="77">
        <v>0.19600000000000001</v>
      </c>
      <c r="G3" s="8"/>
      <c r="H3" s="78">
        <v>0.28799999999999998</v>
      </c>
      <c r="I3">
        <v>0.184</v>
      </c>
      <c r="J3">
        <v>0.184</v>
      </c>
      <c r="K3">
        <v>0.224</v>
      </c>
      <c r="L3" s="8"/>
    </row>
    <row r="4" spans="1:12">
      <c r="A4" s="31">
        <v>1</v>
      </c>
      <c r="B4" s="77">
        <v>0.2</v>
      </c>
      <c r="C4" s="77">
        <v>0.224</v>
      </c>
      <c r="D4" s="77">
        <v>0.13600000000000001</v>
      </c>
      <c r="E4" s="77">
        <v>4.3999999999999997E-2</v>
      </c>
      <c r="F4" s="77">
        <v>7.1999999999999995E-2</v>
      </c>
      <c r="G4" s="8"/>
      <c r="H4" s="79">
        <v>0.248</v>
      </c>
      <c r="I4">
        <v>0.312</v>
      </c>
      <c r="J4">
        <v>0.248</v>
      </c>
      <c r="K4">
        <v>0.28000000000000003</v>
      </c>
      <c r="L4" s="8"/>
    </row>
    <row r="5" spans="1:12">
      <c r="A5" s="31">
        <v>2</v>
      </c>
      <c r="B5" s="77">
        <v>0.25600000000000001</v>
      </c>
      <c r="C5" s="77">
        <v>0.112</v>
      </c>
      <c r="D5" s="77">
        <v>0.17199999999999999</v>
      </c>
      <c r="E5" s="77">
        <v>0.19600000000000001</v>
      </c>
      <c r="F5" s="77">
        <v>0.152</v>
      </c>
      <c r="G5" s="8"/>
      <c r="H5" s="79">
        <v>0.19600000000000001</v>
      </c>
      <c r="I5">
        <v>0.44400000000000001</v>
      </c>
      <c r="J5">
        <v>0.316</v>
      </c>
      <c r="K5">
        <v>0.34</v>
      </c>
      <c r="L5" s="8"/>
    </row>
    <row r="6" spans="1:12">
      <c r="A6" s="31"/>
      <c r="G6" s="8"/>
      <c r="H6" s="8"/>
      <c r="I6" s="8"/>
      <c r="J6" s="8"/>
      <c r="K6" s="8"/>
    </row>
  </sheetData>
  <mergeCells count="2">
    <mergeCell ref="B1:G1"/>
    <mergeCell ref="H1:L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76FBD-64B7-F241-9869-EDA1753AC820}">
  <dimension ref="A1:V35"/>
  <sheetViews>
    <sheetView workbookViewId="0">
      <selection activeCell="A4" sqref="A4"/>
    </sheetView>
  </sheetViews>
  <sheetFormatPr defaultColWidth="11.4609375" defaultRowHeight="15.5"/>
  <sheetData>
    <row r="1" spans="1:22">
      <c r="A1" s="26" t="s">
        <v>182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1:22">
      <c r="A2" s="26"/>
      <c r="V2" s="15"/>
    </row>
    <row r="3" spans="1:22">
      <c r="A3" s="26" t="s">
        <v>181</v>
      </c>
      <c r="B3" s="83" t="s">
        <v>180</v>
      </c>
      <c r="C3" s="83"/>
      <c r="D3" s="83"/>
      <c r="E3" s="83"/>
      <c r="F3" s="83"/>
      <c r="G3" s="83"/>
      <c r="H3" s="83"/>
      <c r="I3" s="83"/>
      <c r="J3" s="83"/>
      <c r="K3" s="83"/>
      <c r="L3" s="83"/>
      <c r="M3" s="83" t="s">
        <v>216</v>
      </c>
      <c r="N3" s="83"/>
      <c r="O3" s="83"/>
      <c r="P3" s="83"/>
      <c r="Q3" s="83"/>
      <c r="R3" s="83"/>
      <c r="S3" s="83"/>
      <c r="T3" s="83"/>
      <c r="U3" s="83"/>
      <c r="V3" s="15"/>
    </row>
    <row r="4" spans="1:22">
      <c r="A4" t="s">
        <v>5</v>
      </c>
      <c r="B4" s="68" t="s">
        <v>676</v>
      </c>
      <c r="C4" s="68" t="s">
        <v>677</v>
      </c>
      <c r="D4" s="68" t="s">
        <v>678</v>
      </c>
      <c r="E4" s="68" t="s">
        <v>679</v>
      </c>
      <c r="F4" s="68" t="s">
        <v>680</v>
      </c>
      <c r="G4" s="68" t="s">
        <v>681</v>
      </c>
      <c r="H4" s="68" t="s">
        <v>682</v>
      </c>
      <c r="I4" s="68" t="s">
        <v>683</v>
      </c>
      <c r="J4" s="68" t="s">
        <v>684</v>
      </c>
      <c r="K4" s="68" t="s">
        <v>685</v>
      </c>
      <c r="M4" s="68" t="s">
        <v>666</v>
      </c>
      <c r="N4" s="68" t="s">
        <v>667</v>
      </c>
      <c r="O4" s="68" t="s">
        <v>668</v>
      </c>
      <c r="P4" s="68" t="s">
        <v>669</v>
      </c>
      <c r="Q4" s="68" t="s">
        <v>670</v>
      </c>
      <c r="R4" s="68" t="s">
        <v>671</v>
      </c>
      <c r="S4" s="68" t="s">
        <v>672</v>
      </c>
      <c r="T4" s="68" t="s">
        <v>673</v>
      </c>
      <c r="U4" s="68" t="s">
        <v>674</v>
      </c>
      <c r="V4" s="68" t="s">
        <v>675</v>
      </c>
    </row>
    <row r="5" spans="1:22">
      <c r="A5" s="26">
        <v>1</v>
      </c>
      <c r="B5" s="8">
        <v>8.0000000000000002E-3</v>
      </c>
      <c r="C5" s="8">
        <v>-7.1999999999999995E-2</v>
      </c>
      <c r="D5" s="8">
        <v>8.0000000000000002E-3</v>
      </c>
      <c r="E5" s="8">
        <v>-8.0000000000000002E-3</v>
      </c>
      <c r="F5" s="8">
        <v>1.6E-2</v>
      </c>
      <c r="G5" s="8">
        <v>-2.8000000000000001E-2</v>
      </c>
      <c r="H5" s="8">
        <v>-1.2E-2</v>
      </c>
      <c r="I5" s="8">
        <v>0.04</v>
      </c>
      <c r="J5" s="8">
        <v>4.0000000000000001E-3</v>
      </c>
      <c r="K5" s="8">
        <v>4.8000000000000001E-2</v>
      </c>
      <c r="L5" s="8"/>
      <c r="M5" s="8">
        <v>-3.2000000000000001E-2</v>
      </c>
      <c r="N5" s="8">
        <v>-1.2E-2</v>
      </c>
      <c r="O5" s="8">
        <v>-2.8000000000000001E-2</v>
      </c>
      <c r="P5" s="8">
        <v>0.04</v>
      </c>
      <c r="Q5" s="8">
        <v>5.1999999999999998E-2</v>
      </c>
      <c r="R5" s="8">
        <v>4.0000000000000001E-3</v>
      </c>
      <c r="S5" s="8">
        <v>-0.06</v>
      </c>
      <c r="T5" s="8">
        <v>-8.0000000000000002E-3</v>
      </c>
      <c r="U5" s="8">
        <v>4.0000000000000001E-3</v>
      </c>
      <c r="V5" s="8">
        <v>0.08</v>
      </c>
    </row>
    <row r="6" spans="1:22">
      <c r="A6" s="26">
        <v>2</v>
      </c>
      <c r="B6" s="8">
        <v>0.06</v>
      </c>
      <c r="C6" s="8">
        <v>5.6000000000000001E-2</v>
      </c>
      <c r="D6" s="8">
        <v>8.4000000000000005E-2</v>
      </c>
      <c r="E6" s="8">
        <v>0.17199999999999999</v>
      </c>
      <c r="F6" s="8">
        <v>4.8000000000000001E-2</v>
      </c>
      <c r="G6" s="8">
        <v>1.6E-2</v>
      </c>
      <c r="H6" s="8">
        <v>1.2E-2</v>
      </c>
      <c r="I6" s="8">
        <v>4.0000000000000001E-3</v>
      </c>
      <c r="J6" s="8">
        <v>1.6E-2</v>
      </c>
      <c r="K6" s="8">
        <v>4.3999999999999997E-2</v>
      </c>
      <c r="L6" s="8"/>
      <c r="M6" s="8">
        <v>-2.4E-2</v>
      </c>
      <c r="N6" s="8">
        <v>5.1999999999999998E-2</v>
      </c>
      <c r="O6" s="8">
        <v>6.4000000000000001E-2</v>
      </c>
      <c r="P6" s="8">
        <v>-4.0000000000000001E-3</v>
      </c>
      <c r="Q6" s="8">
        <v>0.112</v>
      </c>
      <c r="R6" s="8">
        <v>3.5999999999999997E-2</v>
      </c>
      <c r="S6" s="8">
        <v>0.128</v>
      </c>
      <c r="T6" s="8">
        <v>0.11600000000000001</v>
      </c>
      <c r="U6" s="8">
        <v>2.4E-2</v>
      </c>
      <c r="V6" s="8">
        <v>-4.3999999999999997E-2</v>
      </c>
    </row>
    <row r="7" spans="1:22">
      <c r="A7" s="26">
        <v>3</v>
      </c>
      <c r="B7" s="8">
        <v>0.14399999999999999</v>
      </c>
      <c r="C7" s="8">
        <v>0.11600000000000001</v>
      </c>
      <c r="D7" s="8">
        <v>4.3999999999999997E-2</v>
      </c>
      <c r="E7" s="8">
        <v>0.16</v>
      </c>
      <c r="F7" s="8">
        <v>8.4000000000000005E-2</v>
      </c>
      <c r="G7" s="8">
        <v>7.1999999999999995E-2</v>
      </c>
      <c r="H7" s="8">
        <v>8.0000000000000002E-3</v>
      </c>
      <c r="I7" s="8">
        <v>0.11600000000000001</v>
      </c>
      <c r="J7" s="8">
        <v>4.0000000000000001E-3</v>
      </c>
      <c r="K7" s="8">
        <v>-0.128</v>
      </c>
      <c r="L7" s="8"/>
      <c r="M7" s="8">
        <v>3.2000000000000001E-2</v>
      </c>
      <c r="N7" s="8">
        <v>7.1999999999999995E-2</v>
      </c>
      <c r="O7" s="8">
        <v>-2.8000000000000001E-2</v>
      </c>
      <c r="P7" s="8">
        <v>0.12</v>
      </c>
      <c r="Q7" s="8">
        <v>3.5999999999999997E-2</v>
      </c>
      <c r="R7" s="8">
        <v>0.14399999999999999</v>
      </c>
      <c r="S7" s="8">
        <v>-0.04</v>
      </c>
      <c r="T7" s="8">
        <v>0.11600000000000001</v>
      </c>
      <c r="U7" s="8">
        <v>-1.2E-2</v>
      </c>
      <c r="V7" s="8">
        <v>-8.0000000000000002E-3</v>
      </c>
    </row>
    <row r="8" spans="1:22">
      <c r="A8" s="26">
        <v>4</v>
      </c>
      <c r="B8" s="8">
        <v>0.06</v>
      </c>
      <c r="C8" s="8">
        <v>0.184</v>
      </c>
      <c r="D8" s="8">
        <v>9.6000000000000002E-2</v>
      </c>
      <c r="E8" s="8">
        <v>0.26800000000000002</v>
      </c>
      <c r="F8" s="8">
        <v>0.14000000000000001</v>
      </c>
      <c r="G8" s="8">
        <v>8.0000000000000002E-3</v>
      </c>
      <c r="H8" s="8">
        <v>0.04</v>
      </c>
      <c r="I8" s="8">
        <v>0.08</v>
      </c>
      <c r="J8" s="8">
        <v>4.3999999999999997E-2</v>
      </c>
      <c r="K8" s="8">
        <v>-8.0000000000000002E-3</v>
      </c>
      <c r="L8" s="8"/>
      <c r="M8" s="8">
        <v>-0.06</v>
      </c>
      <c r="N8" s="8">
        <v>8.4000000000000005E-2</v>
      </c>
      <c r="O8" s="8">
        <v>1.2E-2</v>
      </c>
      <c r="P8" s="8">
        <v>5.1999999999999998E-2</v>
      </c>
      <c r="Q8" s="8">
        <v>6.4000000000000001E-2</v>
      </c>
      <c r="R8" s="8">
        <v>0.16</v>
      </c>
      <c r="S8" s="8">
        <v>-0.08</v>
      </c>
      <c r="T8" s="8">
        <v>0.17199999999999999</v>
      </c>
      <c r="U8" s="8">
        <v>1.2E-2</v>
      </c>
      <c r="V8" s="8">
        <v>8.0000000000000002E-3</v>
      </c>
    </row>
    <row r="9" spans="1:22">
      <c r="A9" s="26">
        <v>5</v>
      </c>
      <c r="B9" s="8">
        <v>4.8000000000000001E-2</v>
      </c>
      <c r="C9" s="8">
        <v>0.13200000000000001</v>
      </c>
      <c r="D9" s="8">
        <v>9.6000000000000002E-2</v>
      </c>
      <c r="E9" s="8">
        <v>0.33600000000000002</v>
      </c>
      <c r="F9" s="8">
        <v>8.0000000000000002E-3</v>
      </c>
      <c r="G9" s="8">
        <v>5.6000000000000001E-2</v>
      </c>
      <c r="H9" s="8">
        <v>6.8000000000000005E-2</v>
      </c>
      <c r="I9" s="8">
        <v>0.216</v>
      </c>
      <c r="J9" s="8">
        <v>0.11600000000000001</v>
      </c>
      <c r="K9" s="8">
        <v>-4.3999999999999997E-2</v>
      </c>
      <c r="L9" s="8"/>
      <c r="M9" s="8">
        <v>-2.8000000000000001E-2</v>
      </c>
      <c r="N9" s="8">
        <v>9.1999999999999998E-2</v>
      </c>
      <c r="O9" s="8">
        <v>0.184</v>
      </c>
      <c r="P9" s="8">
        <v>0.108</v>
      </c>
      <c r="Q9" s="8">
        <v>3.2000000000000001E-2</v>
      </c>
      <c r="R9" s="8">
        <v>0.16400000000000001</v>
      </c>
      <c r="S9" s="8">
        <v>-0.11600000000000001</v>
      </c>
      <c r="T9" s="8">
        <v>0.192</v>
      </c>
      <c r="U9" s="8">
        <v>4.8000000000000001E-2</v>
      </c>
      <c r="V9" s="8">
        <v>0.04</v>
      </c>
    </row>
    <row r="10" spans="1:22">
      <c r="A10" s="26">
        <v>6</v>
      </c>
      <c r="B10" s="8">
        <v>0.22800000000000001</v>
      </c>
      <c r="C10" s="8">
        <v>0.16800000000000001</v>
      </c>
      <c r="D10" s="8">
        <v>0.06</v>
      </c>
      <c r="E10" s="8">
        <v>0.64400000000000002</v>
      </c>
      <c r="F10" s="8">
        <v>9.1999999999999998E-2</v>
      </c>
      <c r="G10" s="8">
        <v>6.8000000000000005E-2</v>
      </c>
      <c r="H10" s="8">
        <v>0.128</v>
      </c>
      <c r="I10" s="8">
        <v>0.16400000000000001</v>
      </c>
      <c r="J10" s="8">
        <v>0.16800000000000001</v>
      </c>
      <c r="K10" s="8">
        <v>-4.8000000000000001E-2</v>
      </c>
      <c r="L10" s="8"/>
      <c r="M10" s="8">
        <v>0.1</v>
      </c>
      <c r="N10" s="8">
        <v>2.8000000000000001E-2</v>
      </c>
      <c r="O10" s="8">
        <v>0.112</v>
      </c>
      <c r="P10" s="8">
        <v>0.06</v>
      </c>
      <c r="Q10" s="8">
        <v>0.08</v>
      </c>
      <c r="R10" s="8">
        <v>0.14799999999999999</v>
      </c>
      <c r="S10" s="8">
        <v>1.6E-2</v>
      </c>
      <c r="T10" s="8">
        <v>0.104</v>
      </c>
      <c r="U10" s="8">
        <v>2.8000000000000001E-2</v>
      </c>
      <c r="V10" s="8">
        <v>9.1999999999999998E-2</v>
      </c>
    </row>
    <row r="11" spans="1:22">
      <c r="A11" s="26">
        <v>7</v>
      </c>
      <c r="B11" s="8">
        <v>0.312</v>
      </c>
      <c r="C11" s="8">
        <v>0.18</v>
      </c>
      <c r="D11" s="8">
        <v>0.02</v>
      </c>
      <c r="E11" s="8">
        <v>0.77600000000000002</v>
      </c>
      <c r="F11" s="8">
        <v>0.224</v>
      </c>
      <c r="G11" s="8">
        <v>0.13600000000000001</v>
      </c>
      <c r="H11" s="8">
        <v>0.21199999999999999</v>
      </c>
      <c r="I11" s="8">
        <v>0.252</v>
      </c>
      <c r="J11" s="8">
        <v>0.1</v>
      </c>
      <c r="K11" s="8">
        <v>0.11600000000000001</v>
      </c>
      <c r="L11" s="8"/>
      <c r="M11" s="8">
        <v>4.0000000000000001E-3</v>
      </c>
      <c r="N11" s="8">
        <v>9.6000000000000002E-2</v>
      </c>
      <c r="O11" s="8">
        <v>-8.0000000000000002E-3</v>
      </c>
      <c r="P11" s="8">
        <v>0.12</v>
      </c>
      <c r="Q11" s="8">
        <v>4.3999999999999997E-2</v>
      </c>
      <c r="R11" s="8">
        <v>0.06</v>
      </c>
      <c r="S11" s="8">
        <v>0.04</v>
      </c>
      <c r="T11" s="8">
        <v>0.04</v>
      </c>
      <c r="U11" s="8">
        <v>-3.2000000000000001E-2</v>
      </c>
      <c r="V11" s="8">
        <v>0.13200000000000001</v>
      </c>
    </row>
    <row r="12" spans="1:22">
      <c r="A12" s="26">
        <v>8</v>
      </c>
      <c r="B12" s="8">
        <v>0.34399999999999997</v>
      </c>
      <c r="C12" s="8">
        <v>0.18</v>
      </c>
      <c r="D12" s="8">
        <v>5.1999999999999998E-2</v>
      </c>
      <c r="E12" s="8">
        <v>0.94399999999999995</v>
      </c>
      <c r="F12" s="8">
        <v>0.248</v>
      </c>
      <c r="G12" s="8">
        <v>0.16</v>
      </c>
      <c r="H12" s="8">
        <v>0.128</v>
      </c>
      <c r="I12" s="8">
        <v>0.128</v>
      </c>
      <c r="J12" s="8">
        <v>0.11600000000000001</v>
      </c>
      <c r="K12" s="8">
        <v>-8.7999999999999995E-2</v>
      </c>
      <c r="L12" s="8"/>
      <c r="M12" s="8">
        <v>8.7999999999999995E-2</v>
      </c>
      <c r="N12" s="8">
        <v>0.108</v>
      </c>
      <c r="O12" s="8">
        <v>0.20399999999999999</v>
      </c>
      <c r="P12" s="8">
        <v>0.2</v>
      </c>
      <c r="Q12" s="8">
        <v>0.12</v>
      </c>
      <c r="R12" s="8">
        <v>9.6000000000000002E-2</v>
      </c>
      <c r="S12" s="8">
        <v>0.16</v>
      </c>
      <c r="T12" s="8">
        <v>0.156</v>
      </c>
      <c r="U12" s="8">
        <v>-4.0000000000000001E-3</v>
      </c>
      <c r="V12" s="8">
        <v>5.1999999999999998E-2</v>
      </c>
    </row>
    <row r="13" spans="1:22">
      <c r="A13" s="26">
        <v>9</v>
      </c>
      <c r="B13" s="8">
        <v>0.1</v>
      </c>
      <c r="C13" s="8">
        <v>0.27600000000000002</v>
      </c>
      <c r="D13" s="8">
        <v>5.6000000000000001E-2</v>
      </c>
      <c r="E13" s="8">
        <v>0.872</v>
      </c>
      <c r="F13" s="8">
        <v>0.28399999999999997</v>
      </c>
      <c r="G13" s="8">
        <v>0.28000000000000003</v>
      </c>
      <c r="H13" s="8">
        <v>0.188</v>
      </c>
      <c r="I13" s="8">
        <v>0.14000000000000001</v>
      </c>
      <c r="J13" s="8">
        <v>0.22</v>
      </c>
      <c r="K13" s="8">
        <v>0.26</v>
      </c>
      <c r="L13" s="8"/>
      <c r="M13" s="8">
        <v>-4.8000000000000001E-2</v>
      </c>
      <c r="N13" s="8">
        <v>0.14000000000000001</v>
      </c>
      <c r="O13" s="8">
        <v>0.29199999999999998</v>
      </c>
      <c r="P13" s="8">
        <v>0.16</v>
      </c>
      <c r="Q13" s="8">
        <v>8.0000000000000002E-3</v>
      </c>
      <c r="R13" s="8">
        <v>0.108</v>
      </c>
      <c r="S13" s="8">
        <v>1.6E-2</v>
      </c>
      <c r="T13" s="8">
        <v>0.14000000000000001</v>
      </c>
      <c r="U13" s="8">
        <v>0.02</v>
      </c>
      <c r="V13" s="8">
        <v>5.6000000000000001E-2</v>
      </c>
    </row>
    <row r="14" spans="1:22">
      <c r="A14" s="26">
        <v>10</v>
      </c>
      <c r="B14" s="8">
        <v>0.11600000000000001</v>
      </c>
      <c r="C14" s="8">
        <v>0.28799999999999998</v>
      </c>
      <c r="D14" s="8">
        <v>4.3999999999999997E-2</v>
      </c>
      <c r="E14" s="8">
        <v>0.91200000000000003</v>
      </c>
      <c r="F14" s="8">
        <v>0.40400000000000003</v>
      </c>
      <c r="G14" s="8">
        <v>0.21199999999999999</v>
      </c>
      <c r="H14" s="8">
        <v>0.17599999999999999</v>
      </c>
      <c r="I14" s="8">
        <v>-4.3999999999999997E-2</v>
      </c>
      <c r="J14" s="8">
        <v>0.22</v>
      </c>
      <c r="K14" s="8">
        <v>0.28399999999999997</v>
      </c>
      <c r="L14" s="8"/>
      <c r="M14" s="8">
        <v>0.02</v>
      </c>
      <c r="N14" s="8">
        <v>0.24</v>
      </c>
      <c r="O14" s="8">
        <v>0.28399999999999997</v>
      </c>
      <c r="P14" s="8">
        <v>0.1</v>
      </c>
      <c r="Q14" s="8">
        <v>0.08</v>
      </c>
      <c r="R14" s="8">
        <v>6.8000000000000005E-2</v>
      </c>
      <c r="S14" s="8">
        <v>9.6000000000000002E-2</v>
      </c>
      <c r="T14" s="8">
        <v>0.18</v>
      </c>
      <c r="U14" s="8">
        <v>2.8000000000000001E-2</v>
      </c>
      <c r="V14" s="8">
        <v>0.11600000000000001</v>
      </c>
    </row>
    <row r="15" spans="1:22">
      <c r="A15" s="26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8"/>
      <c r="M15" s="22"/>
      <c r="N15" s="22"/>
      <c r="O15" s="22"/>
      <c r="P15" s="22"/>
      <c r="Q15" s="22"/>
      <c r="R15" s="22"/>
      <c r="S15" s="22"/>
      <c r="T15" s="22"/>
      <c r="U15" s="22"/>
      <c r="V15" s="15"/>
    </row>
    <row r="16" spans="1:22">
      <c r="A16" s="26">
        <v>11</v>
      </c>
      <c r="B16" s="8">
        <v>0.14399999999999999</v>
      </c>
      <c r="C16" s="8">
        <v>0.27200000000000002</v>
      </c>
      <c r="D16" s="8">
        <v>0.11600000000000001</v>
      </c>
      <c r="E16" s="8">
        <v>0.65200000000000002</v>
      </c>
      <c r="F16" s="8">
        <v>0.38400000000000001</v>
      </c>
      <c r="G16" s="8">
        <v>0.30399999999999999</v>
      </c>
      <c r="H16" s="8">
        <v>0.108</v>
      </c>
      <c r="I16" s="8">
        <v>2.8000000000000001E-2</v>
      </c>
      <c r="J16" s="8">
        <v>0.2</v>
      </c>
      <c r="K16" s="8">
        <v>0.156</v>
      </c>
      <c r="L16" s="8"/>
      <c r="M16" s="8">
        <v>0.04</v>
      </c>
      <c r="N16" s="8">
        <v>7.1999999999999995E-2</v>
      </c>
      <c r="O16" s="8">
        <v>0.3</v>
      </c>
      <c r="P16" s="8">
        <v>0.23599999999999999</v>
      </c>
      <c r="Q16" s="8">
        <v>2.8000000000000001E-2</v>
      </c>
      <c r="R16" s="8">
        <v>0.104</v>
      </c>
      <c r="S16" s="8">
        <v>0.24399999999999999</v>
      </c>
      <c r="T16" s="8">
        <v>0.18</v>
      </c>
      <c r="U16" s="8">
        <v>0.04</v>
      </c>
      <c r="V16" s="8">
        <v>0.08</v>
      </c>
    </row>
    <row r="17" spans="1:22">
      <c r="A17" s="26">
        <v>12</v>
      </c>
      <c r="B17" s="8">
        <v>0.20799999999999999</v>
      </c>
      <c r="C17" s="8">
        <v>0.17599999999999999</v>
      </c>
      <c r="D17" s="8">
        <v>8.4000000000000005E-2</v>
      </c>
      <c r="E17" s="8">
        <v>0.33600000000000002</v>
      </c>
      <c r="F17" s="8">
        <v>0.42799999999999999</v>
      </c>
      <c r="G17" s="8">
        <v>0.44400000000000001</v>
      </c>
      <c r="H17" s="8">
        <v>0.192</v>
      </c>
      <c r="I17" s="8">
        <v>4.8000000000000001E-2</v>
      </c>
      <c r="J17" s="8">
        <v>0.252</v>
      </c>
      <c r="K17" s="8">
        <v>0.36</v>
      </c>
      <c r="L17" s="8"/>
      <c r="M17" s="8">
        <v>0.06</v>
      </c>
      <c r="N17" s="8">
        <v>0.156</v>
      </c>
      <c r="O17" s="8">
        <v>0.38</v>
      </c>
      <c r="P17" s="8">
        <v>0.41199999999999998</v>
      </c>
      <c r="Q17" s="8">
        <v>8.7999999999999995E-2</v>
      </c>
      <c r="R17" s="8">
        <v>4.3999999999999997E-2</v>
      </c>
      <c r="S17" s="8">
        <v>0.29199999999999998</v>
      </c>
      <c r="T17" s="8">
        <v>0.124</v>
      </c>
      <c r="U17" s="8">
        <v>2.8000000000000001E-2</v>
      </c>
      <c r="V17" s="8">
        <v>4.8000000000000001E-2</v>
      </c>
    </row>
    <row r="18" spans="1:22">
      <c r="A18" s="26">
        <v>13</v>
      </c>
      <c r="B18" s="8">
        <v>0.3</v>
      </c>
      <c r="C18" s="8">
        <v>0.14000000000000001</v>
      </c>
      <c r="D18" s="8">
        <v>6.8000000000000005E-2</v>
      </c>
      <c r="E18" s="8">
        <v>0.47599999999999998</v>
      </c>
      <c r="F18" s="8">
        <v>0.372</v>
      </c>
      <c r="G18" s="8">
        <v>0.45200000000000001</v>
      </c>
      <c r="H18" s="8">
        <v>9.6000000000000002E-2</v>
      </c>
      <c r="I18" s="8">
        <v>0.23599999999999999</v>
      </c>
      <c r="J18" s="8">
        <v>0.22800000000000001</v>
      </c>
      <c r="K18" s="8">
        <v>0.17199999999999999</v>
      </c>
      <c r="L18" s="8"/>
      <c r="M18" s="8">
        <v>-2.4E-2</v>
      </c>
      <c r="N18" s="8">
        <v>0.192</v>
      </c>
      <c r="O18" s="8">
        <v>0.36</v>
      </c>
      <c r="P18" s="8">
        <v>0.34799999999999998</v>
      </c>
      <c r="Q18" s="8">
        <v>9.6000000000000002E-2</v>
      </c>
      <c r="R18" s="8">
        <v>9.6000000000000002E-2</v>
      </c>
      <c r="S18" s="8">
        <v>0.26400000000000001</v>
      </c>
      <c r="T18" s="8">
        <v>0.112</v>
      </c>
      <c r="U18" s="8">
        <v>0.08</v>
      </c>
      <c r="V18" s="8">
        <v>9.1999999999999998E-2</v>
      </c>
    </row>
    <row r="19" spans="1:22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</row>
    <row r="20" spans="1:22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</row>
    <row r="21" spans="1:22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</row>
    <row r="22" spans="1:2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</row>
    <row r="23" spans="1:22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</row>
    <row r="24" spans="1:22">
      <c r="A24" s="15"/>
      <c r="B24" s="68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</row>
    <row r="25" spans="1:22">
      <c r="A25" s="15"/>
      <c r="B25" s="68"/>
      <c r="C25" s="15"/>
      <c r="D25" s="68"/>
      <c r="E25" s="68"/>
      <c r="F25" s="15"/>
      <c r="G25" s="15"/>
      <c r="H25" s="15"/>
      <c r="I25" s="15"/>
      <c r="J25" s="15"/>
      <c r="K25" s="15"/>
      <c r="L25" s="15"/>
      <c r="M25" s="15"/>
      <c r="O25" s="15"/>
      <c r="P25" s="15"/>
      <c r="Q25" s="15"/>
      <c r="R25" s="15"/>
      <c r="S25" s="15"/>
      <c r="T25" s="15"/>
      <c r="U25" s="15"/>
      <c r="V25" s="15"/>
    </row>
    <row r="26" spans="1:22">
      <c r="A26" s="15"/>
      <c r="B26" s="68"/>
      <c r="C26" s="15"/>
      <c r="D26" s="68"/>
      <c r="E26" s="68"/>
      <c r="F26" s="15"/>
      <c r="G26" s="15"/>
      <c r="H26" s="15"/>
      <c r="I26" s="15"/>
      <c r="J26" s="15"/>
      <c r="K26" s="15"/>
      <c r="L26" s="15"/>
      <c r="M26" s="15"/>
      <c r="O26" s="15"/>
      <c r="P26" s="15"/>
      <c r="Q26" s="15"/>
      <c r="R26" s="15"/>
      <c r="S26" s="15"/>
      <c r="T26" s="15"/>
      <c r="U26" s="15"/>
      <c r="V26" s="15"/>
    </row>
    <row r="27" spans="1:22">
      <c r="A27" s="15"/>
      <c r="B27" s="68"/>
      <c r="C27" s="15"/>
      <c r="D27" s="68"/>
      <c r="E27" s="68"/>
      <c r="F27" s="15"/>
      <c r="G27" s="15"/>
      <c r="H27" s="15"/>
      <c r="I27" s="15"/>
      <c r="J27" s="15"/>
      <c r="K27" s="15"/>
      <c r="L27" s="15"/>
      <c r="M27" s="15"/>
      <c r="O27" s="15"/>
      <c r="P27" s="15"/>
      <c r="Q27" s="15"/>
      <c r="R27" s="15"/>
      <c r="S27" s="15"/>
      <c r="T27" s="15"/>
      <c r="U27" s="15"/>
      <c r="V27" s="15"/>
    </row>
    <row r="28" spans="1:22">
      <c r="A28" s="15"/>
      <c r="B28" s="68"/>
      <c r="C28" s="15"/>
      <c r="D28" s="68"/>
      <c r="E28" s="15"/>
      <c r="F28" s="15"/>
      <c r="G28" s="15"/>
      <c r="H28" s="15"/>
      <c r="I28" s="15"/>
      <c r="J28" s="15"/>
      <c r="K28" s="15"/>
      <c r="L28" s="15"/>
      <c r="M28" s="15"/>
      <c r="P28" s="15"/>
      <c r="Q28" s="15"/>
      <c r="R28" s="15"/>
      <c r="S28" s="15"/>
      <c r="T28" s="15"/>
      <c r="U28" s="15"/>
      <c r="V28" s="15"/>
    </row>
    <row r="29" spans="1:22">
      <c r="A29" s="15"/>
      <c r="B29" s="68"/>
      <c r="C29" s="15"/>
      <c r="D29" s="68"/>
      <c r="E29" s="15"/>
      <c r="F29" s="15"/>
      <c r="G29" s="15"/>
      <c r="H29" s="15"/>
      <c r="I29" s="15"/>
      <c r="J29" s="15"/>
      <c r="K29" s="15"/>
      <c r="L29" s="15"/>
      <c r="M29" s="15"/>
      <c r="N29" s="15"/>
      <c r="P29" s="15"/>
      <c r="Q29" s="15"/>
      <c r="R29" s="15"/>
      <c r="S29" s="15"/>
      <c r="T29" s="15"/>
      <c r="U29" s="15"/>
      <c r="V29" s="15"/>
    </row>
    <row r="30" spans="1:22">
      <c r="A30" s="15"/>
      <c r="B30" s="68"/>
      <c r="C30" s="15"/>
      <c r="D30" s="68"/>
      <c r="E30" s="15"/>
      <c r="F30" s="15"/>
      <c r="G30" s="15"/>
      <c r="H30" s="15"/>
      <c r="I30" s="15"/>
      <c r="J30" s="15"/>
      <c r="K30" s="15"/>
      <c r="L30" s="15"/>
      <c r="M30" s="15"/>
      <c r="N30" s="15"/>
      <c r="P30" s="15"/>
      <c r="Q30" s="15"/>
      <c r="R30" s="15"/>
      <c r="S30" s="15"/>
      <c r="T30" s="15"/>
      <c r="U30" s="15"/>
      <c r="V30" s="15"/>
    </row>
    <row r="31" spans="1:22">
      <c r="A31" s="15"/>
      <c r="B31" s="68"/>
      <c r="C31" s="15"/>
      <c r="D31" s="68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</row>
    <row r="32" spans="1:22">
      <c r="B32" s="68"/>
      <c r="D32" s="68"/>
    </row>
    <row r="33" spans="2:4">
      <c r="B33" s="68"/>
      <c r="D33" s="68"/>
    </row>
    <row r="34" spans="2:4">
      <c r="D34" s="68"/>
    </row>
    <row r="35" spans="2:4">
      <c r="D35" s="68"/>
    </row>
  </sheetData>
  <mergeCells count="2">
    <mergeCell ref="B3:L3"/>
    <mergeCell ref="M3:U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47808-52DD-FD4E-9706-989E0FAF8600}">
  <dimension ref="A1:D13"/>
  <sheetViews>
    <sheetView workbookViewId="0">
      <selection activeCell="I24" sqref="I24"/>
    </sheetView>
  </sheetViews>
  <sheetFormatPr defaultColWidth="11.4609375" defaultRowHeight="15.5"/>
  <sheetData>
    <row r="1" spans="1:4">
      <c r="A1" s="26" t="s">
        <v>184</v>
      </c>
      <c r="B1" s="26"/>
    </row>
    <row r="2" spans="1:4">
      <c r="B2" s="25" t="s">
        <v>180</v>
      </c>
      <c r="D2" s="25" t="s">
        <v>183</v>
      </c>
    </row>
    <row r="3" spans="1:4">
      <c r="A3" s="68" t="s">
        <v>676</v>
      </c>
      <c r="B3" s="8">
        <v>6</v>
      </c>
      <c r="C3" s="68" t="s">
        <v>666</v>
      </c>
      <c r="D3" s="8">
        <v>13</v>
      </c>
    </row>
    <row r="4" spans="1:4">
      <c r="A4" s="68" t="s">
        <v>677</v>
      </c>
      <c r="B4" s="8">
        <v>3</v>
      </c>
      <c r="C4" s="68" t="s">
        <v>667</v>
      </c>
      <c r="D4" s="8">
        <v>9</v>
      </c>
    </row>
    <row r="5" spans="1:4">
      <c r="A5" s="68" t="s">
        <v>678</v>
      </c>
      <c r="B5" s="8">
        <v>13</v>
      </c>
      <c r="C5" s="68" t="s">
        <v>668</v>
      </c>
      <c r="D5" s="8">
        <v>6</v>
      </c>
    </row>
    <row r="6" spans="1:4">
      <c r="A6" s="68" t="s">
        <v>679</v>
      </c>
      <c r="B6" s="8">
        <v>1</v>
      </c>
      <c r="C6" s="68" t="s">
        <v>669</v>
      </c>
      <c r="D6" s="8">
        <v>8</v>
      </c>
    </row>
    <row r="7" spans="1:4">
      <c r="A7" s="68" t="s">
        <v>680</v>
      </c>
      <c r="B7" s="8">
        <v>5</v>
      </c>
      <c r="C7" s="68" t="s">
        <v>670</v>
      </c>
      <c r="D7" s="8">
        <v>13</v>
      </c>
    </row>
    <row r="8" spans="1:4">
      <c r="A8" s="68" t="s">
        <v>681</v>
      </c>
      <c r="B8" s="8">
        <v>6</v>
      </c>
      <c r="C8" s="68" t="s">
        <v>671</v>
      </c>
      <c r="D8" s="8">
        <v>9</v>
      </c>
    </row>
    <row r="9" spans="1:4">
      <c r="A9" s="68" t="s">
        <v>682</v>
      </c>
      <c r="B9" s="8">
        <v>7</v>
      </c>
      <c r="C9" s="68" t="s">
        <v>672</v>
      </c>
      <c r="D9" s="8">
        <v>8</v>
      </c>
    </row>
    <row r="10" spans="1:4">
      <c r="A10" s="68" t="s">
        <v>683</v>
      </c>
      <c r="B10" s="8">
        <v>7</v>
      </c>
      <c r="C10" s="68" t="s">
        <v>673</v>
      </c>
      <c r="D10" s="8">
        <v>6</v>
      </c>
    </row>
    <row r="11" spans="1:4">
      <c r="A11" s="68" t="s">
        <v>684</v>
      </c>
      <c r="B11" s="8">
        <v>7</v>
      </c>
      <c r="C11" s="68" t="s">
        <v>674</v>
      </c>
      <c r="D11" s="8">
        <v>13</v>
      </c>
    </row>
    <row r="12" spans="1:4">
      <c r="A12" s="68" t="s">
        <v>685</v>
      </c>
      <c r="B12" s="8">
        <v>8</v>
      </c>
      <c r="C12" s="68" t="s">
        <v>675</v>
      </c>
      <c r="D12" s="8">
        <v>12</v>
      </c>
    </row>
    <row r="13" spans="1:4">
      <c r="A13" s="15"/>
      <c r="B13" s="15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708CA-0FCD-D34B-887E-49716277ED27}">
  <dimension ref="A3:Y24"/>
  <sheetViews>
    <sheetView workbookViewId="0">
      <selection activeCell="L16" sqref="L16"/>
    </sheetView>
  </sheetViews>
  <sheetFormatPr defaultColWidth="11.4609375" defaultRowHeight="15.5"/>
  <sheetData>
    <row r="3" spans="1:23">
      <c r="A3" s="30" t="s">
        <v>181</v>
      </c>
      <c r="B3" s="84" t="s">
        <v>190</v>
      </c>
      <c r="C3" s="85"/>
      <c r="D3" s="85"/>
      <c r="E3" s="85"/>
      <c r="F3" s="85"/>
      <c r="G3" s="85"/>
      <c r="H3" s="85"/>
      <c r="I3" s="85"/>
      <c r="J3" s="85"/>
      <c r="K3" s="85"/>
      <c r="L3" s="86"/>
      <c r="M3" s="84" t="s">
        <v>180</v>
      </c>
      <c r="N3" s="85"/>
      <c r="O3" s="85"/>
      <c r="P3" s="85"/>
      <c r="Q3" s="85"/>
      <c r="R3" s="85"/>
      <c r="S3" s="85"/>
      <c r="T3" s="85"/>
      <c r="U3" s="85"/>
      <c r="V3" s="85"/>
      <c r="W3" s="85"/>
    </row>
    <row r="4" spans="1:23">
      <c r="B4" s="11" t="s">
        <v>695</v>
      </c>
      <c r="C4" s="11" t="s">
        <v>696</v>
      </c>
      <c r="D4" s="11" t="s">
        <v>697</v>
      </c>
      <c r="E4" s="11" t="s">
        <v>698</v>
      </c>
      <c r="F4" s="11" t="s">
        <v>699</v>
      </c>
      <c r="G4" s="11" t="s">
        <v>700</v>
      </c>
      <c r="H4" s="11" t="s">
        <v>701</v>
      </c>
      <c r="I4" s="71" t="s">
        <v>707</v>
      </c>
      <c r="J4" s="71" t="s">
        <v>708</v>
      </c>
      <c r="K4" s="71" t="s">
        <v>709</v>
      </c>
      <c r="L4" s="71" t="s">
        <v>710</v>
      </c>
      <c r="M4" s="71" t="s">
        <v>686</v>
      </c>
      <c r="N4" s="11" t="s">
        <v>687</v>
      </c>
      <c r="O4" s="11" t="s">
        <v>688</v>
      </c>
      <c r="P4" s="11" t="s">
        <v>689</v>
      </c>
      <c r="Q4" s="11" t="s">
        <v>690</v>
      </c>
      <c r="R4" s="71" t="s">
        <v>691</v>
      </c>
      <c r="S4" s="11" t="s">
        <v>692</v>
      </c>
      <c r="T4" s="11" t="s">
        <v>693</v>
      </c>
      <c r="U4" s="11" t="s">
        <v>694</v>
      </c>
      <c r="V4" s="8"/>
      <c r="W4" s="8"/>
    </row>
    <row r="5" spans="1:23">
      <c r="A5" s="29">
        <v>0</v>
      </c>
      <c r="B5" s="8">
        <v>100</v>
      </c>
      <c r="C5" s="8">
        <v>100</v>
      </c>
      <c r="D5" s="8">
        <v>100</v>
      </c>
      <c r="E5" s="8">
        <v>100</v>
      </c>
      <c r="F5" s="8">
        <v>100</v>
      </c>
      <c r="G5" s="8">
        <v>100</v>
      </c>
      <c r="H5" s="8">
        <v>100</v>
      </c>
      <c r="I5" s="8">
        <v>100</v>
      </c>
      <c r="J5" s="8">
        <v>100</v>
      </c>
      <c r="K5" s="8">
        <v>100</v>
      </c>
      <c r="L5" s="8">
        <v>100</v>
      </c>
      <c r="M5" s="8">
        <v>100</v>
      </c>
      <c r="N5" s="8">
        <v>100</v>
      </c>
      <c r="O5" s="8">
        <v>100</v>
      </c>
      <c r="P5" s="8">
        <v>100</v>
      </c>
      <c r="Q5" s="8">
        <v>100</v>
      </c>
      <c r="R5" s="8">
        <v>100</v>
      </c>
      <c r="S5" s="8">
        <v>100</v>
      </c>
      <c r="T5" s="8">
        <v>100</v>
      </c>
      <c r="U5" s="8">
        <v>100</v>
      </c>
      <c r="V5" s="8"/>
      <c r="W5" s="8"/>
    </row>
    <row r="6" spans="1:23">
      <c r="A6" s="29">
        <v>1</v>
      </c>
      <c r="B6" s="8">
        <v>113.33329999999999</v>
      </c>
      <c r="C6" s="8">
        <v>55.696199999999997</v>
      </c>
      <c r="D6" s="8">
        <v>10.256410000000001</v>
      </c>
      <c r="E6" s="8">
        <v>125</v>
      </c>
      <c r="F6" s="8">
        <v>44.44444</v>
      </c>
      <c r="G6" s="8">
        <v>41.379309999999997</v>
      </c>
      <c r="H6" s="8">
        <v>104</v>
      </c>
      <c r="I6" s="8">
        <v>100</v>
      </c>
      <c r="J6" s="8">
        <v>103.22580000000001</v>
      </c>
      <c r="K6" s="8">
        <v>65.853660000000005</v>
      </c>
      <c r="L6" s="8">
        <v>146.875</v>
      </c>
      <c r="M6" s="8">
        <v>214.28569999999999</v>
      </c>
      <c r="N6" s="8">
        <v>80.769229999999993</v>
      </c>
      <c r="O6" s="8">
        <v>44.736840000000001</v>
      </c>
      <c r="P6" s="8">
        <v>138</v>
      </c>
      <c r="Q6" s="8">
        <v>194.9153</v>
      </c>
      <c r="R6" s="8">
        <v>147.72730000000001</v>
      </c>
      <c r="S6" s="8">
        <v>131.25</v>
      </c>
      <c r="T6" s="8">
        <v>81.666669999999996</v>
      </c>
      <c r="U6" s="8">
        <v>65.151520000000005</v>
      </c>
      <c r="V6" s="8"/>
      <c r="W6" s="8"/>
    </row>
    <row r="7" spans="1:23">
      <c r="A7" s="29">
        <v>2</v>
      </c>
      <c r="B7" s="8">
        <v>60</v>
      </c>
      <c r="C7" s="8">
        <v>45.56962</v>
      </c>
      <c r="D7" s="8">
        <v>84.615380000000002</v>
      </c>
      <c r="E7" s="8">
        <v>153.84620000000001</v>
      </c>
      <c r="F7" s="8">
        <v>141.66669999999999</v>
      </c>
      <c r="G7" s="8">
        <v>24.137930000000001</v>
      </c>
      <c r="H7" s="8">
        <v>98</v>
      </c>
      <c r="I7" s="8">
        <v>91.428569999999993</v>
      </c>
      <c r="J7" s="8">
        <v>161.2903</v>
      </c>
      <c r="K7" s="8">
        <v>100</v>
      </c>
      <c r="L7" s="8">
        <v>3.125</v>
      </c>
      <c r="M7" s="8">
        <v>197.1429</v>
      </c>
      <c r="N7" s="8">
        <v>317.30770000000001</v>
      </c>
      <c r="O7" s="8">
        <v>123.6842</v>
      </c>
      <c r="P7" s="8">
        <v>136</v>
      </c>
      <c r="Q7" s="8">
        <v>232.20339999999999</v>
      </c>
      <c r="R7" s="8">
        <v>138.63640000000001</v>
      </c>
      <c r="S7" s="8">
        <v>181.25</v>
      </c>
      <c r="T7" s="8">
        <v>105</v>
      </c>
      <c r="U7" s="8">
        <v>113.63639999999999</v>
      </c>
      <c r="V7" s="8"/>
      <c r="W7" s="8"/>
    </row>
    <row r="8" spans="1:23">
      <c r="A8" s="29">
        <v>3</v>
      </c>
      <c r="B8" s="8">
        <v>95.55556</v>
      </c>
      <c r="C8" s="8">
        <v>25.316459999999999</v>
      </c>
      <c r="D8" s="8">
        <v>164.1026</v>
      </c>
      <c r="E8" s="8">
        <v>211.5385</v>
      </c>
      <c r="F8" s="8">
        <v>219.4444</v>
      </c>
      <c r="G8" s="8">
        <v>179.31030000000001</v>
      </c>
      <c r="H8" s="8">
        <v>14</v>
      </c>
      <c r="I8" s="8">
        <v>71.428569999999993</v>
      </c>
      <c r="J8" s="8">
        <v>154.83869999999999</v>
      </c>
      <c r="K8" s="8">
        <v>82.926829999999995</v>
      </c>
      <c r="L8" s="8">
        <v>81.25</v>
      </c>
      <c r="M8" s="8">
        <v>242.8571</v>
      </c>
      <c r="N8" s="8">
        <v>244.23079999999999</v>
      </c>
      <c r="O8" s="8">
        <v>215.7895</v>
      </c>
      <c r="P8" s="8">
        <v>256</v>
      </c>
      <c r="Q8" s="8">
        <v>235.5932</v>
      </c>
      <c r="R8" s="8">
        <v>197.72730000000001</v>
      </c>
      <c r="S8" s="8">
        <v>137.5</v>
      </c>
      <c r="T8" s="8">
        <v>73.333330000000004</v>
      </c>
      <c r="U8" s="8">
        <v>74.242419999999996</v>
      </c>
      <c r="V8" s="8"/>
      <c r="W8" s="8"/>
    </row>
    <row r="9" spans="1:23">
      <c r="A9" s="29" t="s">
        <v>189</v>
      </c>
      <c r="B9" s="8">
        <v>84.44444</v>
      </c>
      <c r="C9" s="8">
        <v>125.3165</v>
      </c>
      <c r="D9" s="8">
        <v>128.20509999999999</v>
      </c>
      <c r="E9" s="8">
        <v>178.84620000000001</v>
      </c>
      <c r="F9" s="8">
        <v>161.11109999999999</v>
      </c>
      <c r="G9" s="8">
        <v>110.34480000000001</v>
      </c>
      <c r="H9" s="8">
        <v>2</v>
      </c>
      <c r="I9" s="8">
        <v>94.285709999999995</v>
      </c>
      <c r="J9" s="8">
        <v>119.3548</v>
      </c>
      <c r="K9" s="8">
        <v>163.41460000000001</v>
      </c>
      <c r="L9" s="8">
        <v>40.625</v>
      </c>
      <c r="M9" s="8">
        <v>185.71430000000001</v>
      </c>
      <c r="N9" s="8">
        <v>328.84620000000001</v>
      </c>
      <c r="O9" s="8">
        <v>252.63159999999999</v>
      </c>
      <c r="P9" s="8">
        <v>302</v>
      </c>
      <c r="Q9" s="8">
        <v>262.71190000000001</v>
      </c>
      <c r="R9" s="8">
        <v>109.0909</v>
      </c>
      <c r="S9" s="8">
        <v>271.875</v>
      </c>
      <c r="T9" s="8">
        <v>96.666669999999996</v>
      </c>
      <c r="U9" s="8">
        <v>118.1818</v>
      </c>
    </row>
    <row r="10" spans="1:23">
      <c r="A10" s="24"/>
    </row>
    <row r="19" spans="1:25">
      <c r="A19" s="11"/>
      <c r="B19" s="11"/>
      <c r="C19" s="11"/>
      <c r="D19" s="11"/>
      <c r="E19" s="11"/>
      <c r="F19" s="11"/>
      <c r="G19" s="11"/>
      <c r="H19" s="11"/>
      <c r="I19" s="11"/>
      <c r="J19" s="69"/>
      <c r="K19" s="69"/>
      <c r="L19" s="11"/>
      <c r="M19" s="11"/>
      <c r="N19" s="14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spans="1:25">
      <c r="A20" s="14"/>
      <c r="B20" s="14"/>
      <c r="C20" s="14"/>
      <c r="D20" s="14"/>
      <c r="E20" s="14"/>
      <c r="F20" s="14"/>
      <c r="G20" s="14"/>
      <c r="H20" s="14"/>
      <c r="I20" s="14"/>
      <c r="J20" s="70"/>
      <c r="K20" s="70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 spans="1:25">
      <c r="A21" s="14"/>
      <c r="B21" s="14"/>
      <c r="C21" s="14"/>
      <c r="D21" s="14"/>
      <c r="E21" s="14"/>
      <c r="F21" s="14"/>
      <c r="G21" s="14"/>
      <c r="H21" s="14"/>
      <c r="I21" s="14"/>
      <c r="J21" s="70"/>
      <c r="K21" s="70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 spans="1:25">
      <c r="A22" s="14"/>
      <c r="B22" s="14"/>
      <c r="C22" s="14"/>
      <c r="D22" s="14"/>
      <c r="E22" s="14"/>
      <c r="F22" s="14"/>
      <c r="G22" s="14"/>
      <c r="H22" s="14"/>
      <c r="I22" s="14"/>
      <c r="J22" s="70"/>
      <c r="K22" s="70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 spans="1:25">
      <c r="A23" s="14"/>
      <c r="B23" s="14"/>
      <c r="C23" s="14"/>
      <c r="D23" s="14"/>
      <c r="E23" s="14"/>
      <c r="F23" s="14"/>
      <c r="G23" s="14"/>
      <c r="H23" s="14"/>
      <c r="I23" s="14"/>
      <c r="J23" s="70"/>
      <c r="K23" s="70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 spans="1:25">
      <c r="A24" s="14"/>
      <c r="B24" s="14"/>
      <c r="C24" s="14"/>
      <c r="D24" s="14"/>
      <c r="E24" s="14"/>
      <c r="F24" s="14"/>
      <c r="G24" s="14"/>
      <c r="H24" s="14"/>
      <c r="I24" s="14"/>
      <c r="J24" s="70"/>
      <c r="K24" s="70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</sheetData>
  <mergeCells count="2">
    <mergeCell ref="B3:L3"/>
    <mergeCell ref="M3:W3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E47C9-1B91-DA43-8DC9-4EAA2C674891}">
  <dimension ref="A1:AE16"/>
  <sheetViews>
    <sheetView workbookViewId="0">
      <selection activeCell="P14" sqref="P14"/>
    </sheetView>
  </sheetViews>
  <sheetFormatPr defaultColWidth="11.4609375" defaultRowHeight="15.5"/>
  <sheetData>
    <row r="1" spans="1:31">
      <c r="A1" t="s">
        <v>303</v>
      </c>
    </row>
    <row r="2" spans="1:31">
      <c r="A2" s="25" t="s">
        <v>185</v>
      </c>
      <c r="B2" s="83" t="s">
        <v>191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 t="s">
        <v>192</v>
      </c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</row>
    <row r="3" spans="1:31" s="24" customFormat="1">
      <c r="A3" s="25"/>
      <c r="B3" s="25" t="s">
        <v>193</v>
      </c>
      <c r="C3" s="25" t="s">
        <v>194</v>
      </c>
      <c r="D3" s="25" t="s">
        <v>195</v>
      </c>
      <c r="E3" s="25" t="s">
        <v>196</v>
      </c>
      <c r="F3" s="25" t="s">
        <v>197</v>
      </c>
      <c r="G3" s="25" t="s">
        <v>198</v>
      </c>
      <c r="H3" s="25" t="s">
        <v>702</v>
      </c>
      <c r="I3" s="25" t="s">
        <v>199</v>
      </c>
      <c r="J3" s="25" t="s">
        <v>200</v>
      </c>
      <c r="K3" s="25" t="s">
        <v>201</v>
      </c>
      <c r="L3" s="25" t="s">
        <v>202</v>
      </c>
      <c r="M3" s="25" t="s">
        <v>203</v>
      </c>
      <c r="N3" s="25" t="s">
        <v>204</v>
      </c>
      <c r="O3" s="25"/>
      <c r="P3" s="25"/>
      <c r="Q3" s="25" t="s">
        <v>205</v>
      </c>
      <c r="R3" s="25" t="s">
        <v>206</v>
      </c>
      <c r="S3" s="25" t="s">
        <v>207</v>
      </c>
      <c r="T3" s="25" t="s">
        <v>208</v>
      </c>
      <c r="U3" s="25" t="s">
        <v>209</v>
      </c>
      <c r="V3" s="25" t="s">
        <v>210</v>
      </c>
      <c r="W3" s="25" t="s">
        <v>211</v>
      </c>
      <c r="X3" s="25" t="s">
        <v>212</v>
      </c>
      <c r="Y3" s="25" t="s">
        <v>213</v>
      </c>
      <c r="Z3" s="25" t="s">
        <v>214</v>
      </c>
      <c r="AA3" s="25" t="s">
        <v>215</v>
      </c>
      <c r="AB3" s="25"/>
      <c r="AC3" s="25"/>
      <c r="AD3" s="25"/>
      <c r="AE3" s="25"/>
    </row>
    <row r="4" spans="1:31">
      <c r="A4" s="31">
        <v>1</v>
      </c>
      <c r="B4" s="8">
        <v>-6.8000000000000005E-2</v>
      </c>
      <c r="C4" s="8">
        <v>6.4000000000000001E-2</v>
      </c>
      <c r="D4" s="8">
        <v>5.6000000000000001E-2</v>
      </c>
      <c r="E4" s="8">
        <v>-5.1999999999999998E-2</v>
      </c>
      <c r="F4" s="8">
        <v>7.1999999999999995E-2</v>
      </c>
      <c r="G4" s="8">
        <v>-5.1999999999999998E-2</v>
      </c>
      <c r="H4" s="8">
        <v>1.6E-2</v>
      </c>
      <c r="I4" s="8">
        <v>0.02</v>
      </c>
      <c r="J4" s="8">
        <v>0</v>
      </c>
      <c r="K4" s="8">
        <v>-8.0000000000000002E-3</v>
      </c>
      <c r="L4" s="8">
        <v>0.02</v>
      </c>
      <c r="M4" s="8">
        <v>2.8000000000000001E-2</v>
      </c>
      <c r="N4" s="8">
        <v>0</v>
      </c>
      <c r="O4" s="8"/>
      <c r="P4" s="8"/>
      <c r="Q4" s="8">
        <v>0</v>
      </c>
      <c r="R4" s="8">
        <v>8.0000000000000002E-3</v>
      </c>
      <c r="S4" s="8">
        <v>-7.1999999999999995E-2</v>
      </c>
      <c r="T4" s="8">
        <v>-3.5999999999999997E-2</v>
      </c>
      <c r="U4" s="8">
        <v>-5.6000000000000001E-2</v>
      </c>
      <c r="V4" s="8">
        <v>-9.1999999999999998E-2</v>
      </c>
      <c r="W4" s="8">
        <v>3.5999999999999997E-2</v>
      </c>
      <c r="X4" s="8">
        <v>4.0000000000000001E-3</v>
      </c>
      <c r="Y4" s="8">
        <v>-4.3999999999999997E-2</v>
      </c>
      <c r="Z4" s="8">
        <v>8.0000000000000002E-3</v>
      </c>
      <c r="AA4" s="8">
        <v>1.6E-2</v>
      </c>
      <c r="AB4" s="8"/>
      <c r="AC4" s="8"/>
      <c r="AD4" s="8"/>
      <c r="AE4" s="8"/>
    </row>
    <row r="5" spans="1:31">
      <c r="A5" s="31">
        <v>2</v>
      </c>
      <c r="B5" s="8">
        <v>1.6E-2</v>
      </c>
      <c r="C5" s="8">
        <v>-1.6E-2</v>
      </c>
      <c r="D5" s="8">
        <v>-0.18</v>
      </c>
      <c r="E5" s="8">
        <v>5.6000000000000001E-2</v>
      </c>
      <c r="F5" s="8">
        <v>-3.5999999999999997E-2</v>
      </c>
      <c r="G5" s="8">
        <v>-4.3999999999999997E-2</v>
      </c>
      <c r="H5" s="8">
        <v>8.0000000000000002E-3</v>
      </c>
      <c r="I5" s="8">
        <v>-1.6E-2</v>
      </c>
      <c r="J5" s="8">
        <v>0</v>
      </c>
      <c r="K5" s="8">
        <v>9.1999999999999998E-2</v>
      </c>
      <c r="L5" s="8">
        <v>-4.0000000000000001E-3</v>
      </c>
      <c r="M5" s="8">
        <v>-8.4000000000000005E-2</v>
      </c>
      <c r="N5" s="8">
        <v>2.8000000000000001E-2</v>
      </c>
      <c r="O5" s="8"/>
      <c r="P5" s="8"/>
      <c r="Q5" s="8">
        <v>0</v>
      </c>
      <c r="R5" s="8">
        <v>5.6000000000000001E-2</v>
      </c>
      <c r="S5" s="8">
        <v>-0.16</v>
      </c>
      <c r="T5" s="8">
        <v>-8.0000000000000002E-3</v>
      </c>
      <c r="U5" s="8">
        <v>3.5999999999999997E-2</v>
      </c>
      <c r="V5" s="8">
        <v>0.04</v>
      </c>
      <c r="W5" s="8">
        <v>-3.2000000000000001E-2</v>
      </c>
      <c r="X5" s="8">
        <v>3.2000000000000001E-2</v>
      </c>
      <c r="Y5" s="8">
        <v>0.13600000000000001</v>
      </c>
      <c r="Z5" s="8">
        <v>-4.0000000000000001E-3</v>
      </c>
      <c r="AA5" s="8">
        <v>0.06</v>
      </c>
      <c r="AB5" s="8"/>
      <c r="AC5" s="8"/>
      <c r="AD5" s="8"/>
      <c r="AE5" s="8"/>
    </row>
    <row r="6" spans="1:31">
      <c r="A6" s="31">
        <v>3</v>
      </c>
      <c r="B6" s="8">
        <v>9.6000000000000002E-2</v>
      </c>
      <c r="C6" s="8">
        <v>-0.152</v>
      </c>
      <c r="D6" s="8">
        <v>-2.4E-2</v>
      </c>
      <c r="E6" s="8">
        <v>1.6E-2</v>
      </c>
      <c r="F6" s="8">
        <v>-4.3999999999999997E-2</v>
      </c>
      <c r="G6" s="8">
        <v>0.11600000000000001</v>
      </c>
      <c r="H6" s="8">
        <v>0.04</v>
      </c>
      <c r="I6" s="8">
        <v>0.26400000000000001</v>
      </c>
      <c r="J6" s="8">
        <v>0.14799999999999999</v>
      </c>
      <c r="K6" s="8">
        <v>-4.3999999999999997E-2</v>
      </c>
      <c r="L6" s="8">
        <v>5.1999999999999998E-2</v>
      </c>
      <c r="M6" s="8">
        <v>-1.6E-2</v>
      </c>
      <c r="N6" s="8">
        <v>2.8000000000000001E-2</v>
      </c>
      <c r="O6" s="8"/>
      <c r="P6" s="8"/>
      <c r="Q6" s="8">
        <v>6.8000000000000005E-2</v>
      </c>
      <c r="R6" s="8">
        <v>0.02</v>
      </c>
      <c r="S6" s="8">
        <v>-0.156</v>
      </c>
      <c r="T6" s="8">
        <v>0.04</v>
      </c>
      <c r="U6" s="8">
        <v>-0.11600000000000001</v>
      </c>
      <c r="V6" s="8">
        <v>0.17199999999999999</v>
      </c>
      <c r="W6" s="8">
        <v>8.0000000000000002E-3</v>
      </c>
      <c r="X6" s="8">
        <v>4.3999999999999997E-2</v>
      </c>
      <c r="Y6" s="8">
        <v>0.26</v>
      </c>
      <c r="Z6" s="8">
        <v>-1.6E-2</v>
      </c>
      <c r="AA6" s="8">
        <v>-8.0000000000000002E-3</v>
      </c>
      <c r="AB6" s="8"/>
      <c r="AC6" s="8"/>
      <c r="AD6" s="8"/>
      <c r="AE6" s="8"/>
    </row>
    <row r="7" spans="1:31">
      <c r="A7" s="31">
        <v>4</v>
      </c>
      <c r="B7" s="8">
        <v>0.1</v>
      </c>
      <c r="C7" s="8">
        <v>-5.6000000000000001E-2</v>
      </c>
      <c r="D7" s="8">
        <v>8.4000000000000005E-2</v>
      </c>
      <c r="E7" s="8">
        <v>4.0000000000000001E-3</v>
      </c>
      <c r="F7" s="8">
        <v>-1.2E-2</v>
      </c>
      <c r="G7" s="8">
        <v>9.6000000000000002E-2</v>
      </c>
      <c r="H7" s="8">
        <v>7.1999999999999995E-2</v>
      </c>
      <c r="I7" s="8">
        <v>0.19600000000000001</v>
      </c>
      <c r="J7" s="8">
        <v>0.08</v>
      </c>
      <c r="K7" s="8">
        <v>-2.4E-2</v>
      </c>
      <c r="L7" s="8">
        <v>0.112</v>
      </c>
      <c r="M7" s="8">
        <v>-1.2E-2</v>
      </c>
      <c r="N7" s="8">
        <v>0.06</v>
      </c>
      <c r="O7" s="8"/>
      <c r="P7" s="8"/>
      <c r="Q7" s="8">
        <v>0.152</v>
      </c>
      <c r="R7" s="8">
        <v>0.26400000000000001</v>
      </c>
      <c r="S7" s="8">
        <v>0.24</v>
      </c>
      <c r="T7" s="8">
        <v>0.17199999999999999</v>
      </c>
      <c r="U7" s="8">
        <v>-0.14000000000000001</v>
      </c>
      <c r="V7" s="8">
        <v>0.316</v>
      </c>
      <c r="W7" s="8">
        <v>0.17599999999999999</v>
      </c>
      <c r="X7" s="8">
        <v>0.12</v>
      </c>
      <c r="Y7" s="8">
        <v>0.4</v>
      </c>
      <c r="Z7" s="8">
        <v>0.16800000000000001</v>
      </c>
      <c r="AA7" s="8">
        <v>0.02</v>
      </c>
      <c r="AB7" s="8"/>
      <c r="AC7" s="8"/>
      <c r="AD7" s="8"/>
      <c r="AE7" s="8"/>
    </row>
    <row r="8" spans="1:31">
      <c r="A8" s="31">
        <v>5</v>
      </c>
      <c r="B8" s="8">
        <v>0.22</v>
      </c>
      <c r="C8" s="8">
        <v>-0.08</v>
      </c>
      <c r="D8" s="8">
        <v>0.28000000000000003</v>
      </c>
      <c r="E8" s="8">
        <v>1.2E-2</v>
      </c>
      <c r="F8" s="8">
        <v>3.5999999999999997E-2</v>
      </c>
      <c r="G8" s="8">
        <v>3.5999999999999997E-2</v>
      </c>
      <c r="H8" s="8">
        <v>0.18</v>
      </c>
      <c r="I8" s="8">
        <v>0.19600000000000001</v>
      </c>
      <c r="J8" s="8">
        <v>0.27600000000000002</v>
      </c>
      <c r="K8" s="8">
        <v>5.1999999999999998E-2</v>
      </c>
      <c r="L8" s="8">
        <v>3.2000000000000001E-2</v>
      </c>
      <c r="M8" s="8">
        <v>0.188</v>
      </c>
      <c r="N8" s="8">
        <v>9.1999999999999998E-2</v>
      </c>
      <c r="O8" s="8"/>
      <c r="P8" s="8"/>
      <c r="Q8" s="8">
        <v>0.22800000000000001</v>
      </c>
      <c r="R8" s="8">
        <v>0.24399999999999999</v>
      </c>
      <c r="S8" s="8">
        <v>0.02</v>
      </c>
      <c r="T8" s="8">
        <v>0.08</v>
      </c>
      <c r="U8" s="8">
        <v>0.112</v>
      </c>
      <c r="V8" s="8">
        <v>0.504</v>
      </c>
      <c r="W8" s="8">
        <v>0.248</v>
      </c>
      <c r="X8" s="8">
        <v>6.8000000000000005E-2</v>
      </c>
      <c r="Y8" s="8">
        <v>0.44800000000000001</v>
      </c>
      <c r="Z8" s="8">
        <v>0.188</v>
      </c>
      <c r="AA8" s="8">
        <v>8.4000000000000005E-2</v>
      </c>
      <c r="AB8" s="8"/>
      <c r="AC8" s="8"/>
      <c r="AD8" s="8"/>
      <c r="AE8" s="8"/>
    </row>
    <row r="9" spans="1:31">
      <c r="A9" s="31">
        <v>6</v>
      </c>
      <c r="B9" s="8">
        <v>0.08</v>
      </c>
      <c r="C9" s="8">
        <v>-0.24</v>
      </c>
      <c r="D9" s="8">
        <v>2.8000000000000001E-2</v>
      </c>
      <c r="E9" s="8">
        <v>6.8000000000000005E-2</v>
      </c>
      <c r="F9" s="8">
        <v>-2.8000000000000001E-2</v>
      </c>
      <c r="G9" s="8">
        <v>-7.1999999999999995E-2</v>
      </c>
      <c r="H9" s="8">
        <v>0.112</v>
      </c>
      <c r="I9" s="8">
        <v>0.2</v>
      </c>
      <c r="J9" s="8">
        <v>0.45200000000000001</v>
      </c>
      <c r="K9" s="8">
        <v>0.11600000000000001</v>
      </c>
      <c r="L9" s="8">
        <v>6.4000000000000001E-2</v>
      </c>
      <c r="M9" s="8">
        <v>0.17199999999999999</v>
      </c>
      <c r="N9" s="8">
        <v>7.5999999999999998E-2</v>
      </c>
      <c r="O9" s="8"/>
      <c r="P9" s="8"/>
      <c r="Q9" s="8">
        <v>0.24</v>
      </c>
      <c r="R9" s="8">
        <v>0.33600000000000002</v>
      </c>
      <c r="S9" s="8">
        <v>1.6E-2</v>
      </c>
      <c r="T9" s="8">
        <v>0.152</v>
      </c>
      <c r="U9" s="8">
        <v>0.432</v>
      </c>
      <c r="V9" s="8">
        <v>0.68</v>
      </c>
      <c r="W9" s="8">
        <v>0.28799999999999998</v>
      </c>
      <c r="X9" s="8">
        <v>0.108</v>
      </c>
      <c r="Y9" s="8">
        <v>0.35599999999999998</v>
      </c>
      <c r="Z9" s="8">
        <v>0.28399999999999997</v>
      </c>
      <c r="AA9" s="8">
        <v>0.192</v>
      </c>
      <c r="AB9" s="8"/>
      <c r="AC9" s="8"/>
      <c r="AD9" s="8"/>
      <c r="AE9" s="8"/>
    </row>
    <row r="10" spans="1:31">
      <c r="A10" s="31">
        <v>7</v>
      </c>
      <c r="B10" s="8">
        <v>6.8000000000000005E-2</v>
      </c>
      <c r="C10" s="8">
        <v>-1.6E-2</v>
      </c>
      <c r="D10" s="8">
        <v>-2.4E-2</v>
      </c>
      <c r="E10" s="8">
        <v>6.4000000000000001E-2</v>
      </c>
      <c r="F10" s="8">
        <v>-7.1999999999999995E-2</v>
      </c>
      <c r="G10" s="8">
        <v>-3.5999999999999997E-2</v>
      </c>
      <c r="H10" s="8">
        <v>0.192</v>
      </c>
      <c r="I10" s="8">
        <v>0.20799999999999999</v>
      </c>
      <c r="J10" s="8">
        <v>0.192</v>
      </c>
      <c r="K10" s="8">
        <v>0.16400000000000001</v>
      </c>
      <c r="L10" s="8">
        <v>5.6000000000000001E-2</v>
      </c>
      <c r="M10" s="8">
        <v>0.11600000000000001</v>
      </c>
      <c r="N10" s="8">
        <v>0.1</v>
      </c>
      <c r="O10" s="8"/>
      <c r="P10" s="8"/>
      <c r="Q10" s="8">
        <v>0.36399999999999999</v>
      </c>
      <c r="R10" s="8">
        <v>0.30399999999999999</v>
      </c>
      <c r="S10" s="8">
        <v>0.23599999999999999</v>
      </c>
      <c r="T10" s="8">
        <v>0.216</v>
      </c>
      <c r="U10" s="8">
        <v>0.47199999999999998</v>
      </c>
      <c r="V10" s="8">
        <v>0.45200000000000001</v>
      </c>
      <c r="W10" s="8">
        <v>0.3</v>
      </c>
      <c r="X10" s="8">
        <v>-3.2000000000000001E-2</v>
      </c>
      <c r="Y10" s="8">
        <v>0.52400000000000002</v>
      </c>
      <c r="Z10" s="8">
        <v>0.2</v>
      </c>
      <c r="AA10" s="8">
        <v>0.42799999999999999</v>
      </c>
      <c r="AB10" s="8"/>
      <c r="AC10" s="8"/>
      <c r="AD10" s="8"/>
      <c r="AE10" s="8"/>
    </row>
    <row r="11" spans="1:31">
      <c r="A11" s="31">
        <v>8</v>
      </c>
      <c r="B11" s="8">
        <v>0.38</v>
      </c>
      <c r="C11" s="8">
        <v>-0.1</v>
      </c>
      <c r="D11" s="8">
        <v>0.372</v>
      </c>
      <c r="E11" s="8">
        <v>-0.02</v>
      </c>
      <c r="F11" s="8">
        <v>0.104</v>
      </c>
      <c r="G11" s="8">
        <v>8.4000000000000005E-2</v>
      </c>
      <c r="H11" s="8">
        <v>8.4000000000000005E-2</v>
      </c>
      <c r="I11" s="8">
        <v>0.23200000000000001</v>
      </c>
      <c r="J11" s="8">
        <v>0.35199999999999998</v>
      </c>
      <c r="K11" s="8">
        <v>0.112</v>
      </c>
      <c r="L11" s="8">
        <v>0.13200000000000001</v>
      </c>
      <c r="M11" s="8">
        <v>0.06</v>
      </c>
      <c r="N11" s="8">
        <v>0.188</v>
      </c>
      <c r="O11" s="8"/>
      <c r="P11" s="8"/>
      <c r="Q11" s="8">
        <v>0.436</v>
      </c>
      <c r="R11" s="8">
        <v>0.27200000000000002</v>
      </c>
      <c r="S11" s="8">
        <v>0.57199999999999995</v>
      </c>
      <c r="T11" s="8">
        <v>0.156</v>
      </c>
      <c r="U11" s="8">
        <v>9.1999999999999998E-2</v>
      </c>
      <c r="V11" s="8">
        <v>0.48</v>
      </c>
      <c r="W11" s="8">
        <v>0.36399999999999999</v>
      </c>
      <c r="X11" s="8">
        <v>1.2E-2</v>
      </c>
      <c r="Y11" s="8">
        <v>0.83199999999999996</v>
      </c>
      <c r="Z11" s="8">
        <v>0.35199999999999998</v>
      </c>
      <c r="AA11" s="8">
        <v>0.54800000000000004</v>
      </c>
      <c r="AB11" s="8"/>
      <c r="AC11" s="8"/>
      <c r="AD11" s="8"/>
      <c r="AE11" s="8"/>
    </row>
    <row r="12" spans="1:31">
      <c r="A12" s="31">
        <v>9</v>
      </c>
      <c r="B12" s="8">
        <v>0.17599999999999999</v>
      </c>
      <c r="C12" s="8">
        <v>0.13600000000000001</v>
      </c>
      <c r="D12" s="8">
        <v>0.63600000000000001</v>
      </c>
      <c r="E12" s="8">
        <v>0.17199999999999999</v>
      </c>
      <c r="F12" s="8">
        <v>-2.4E-2</v>
      </c>
      <c r="G12" s="8">
        <v>-2.8000000000000001E-2</v>
      </c>
      <c r="H12" s="8">
        <v>0.108</v>
      </c>
      <c r="I12" s="8">
        <v>0.18</v>
      </c>
      <c r="J12" s="8">
        <v>0.42</v>
      </c>
      <c r="K12" s="8">
        <v>7.5999999999999998E-2</v>
      </c>
      <c r="L12" s="8">
        <v>0.16800000000000001</v>
      </c>
      <c r="M12" s="8">
        <v>0.36</v>
      </c>
      <c r="N12" s="8">
        <v>0.04</v>
      </c>
      <c r="O12" s="8"/>
      <c r="P12" s="8"/>
      <c r="Q12" s="8">
        <v>0.71199999999999997</v>
      </c>
      <c r="R12" s="8">
        <v>0.316</v>
      </c>
      <c r="S12" s="8">
        <v>0.46800000000000003</v>
      </c>
      <c r="T12" s="8">
        <v>0.20799999999999999</v>
      </c>
      <c r="U12" s="8">
        <v>0.14000000000000001</v>
      </c>
      <c r="V12" s="8">
        <v>0.42</v>
      </c>
      <c r="W12" s="8">
        <v>0.24</v>
      </c>
      <c r="X12" s="8">
        <v>0.112</v>
      </c>
      <c r="Y12" s="8">
        <v>0.73599999999999999</v>
      </c>
      <c r="Z12" s="8">
        <v>0.34799999999999998</v>
      </c>
      <c r="AA12" s="8">
        <v>0.30399999999999999</v>
      </c>
      <c r="AB12" s="8"/>
      <c r="AC12" s="8"/>
      <c r="AD12" s="8"/>
      <c r="AE12" s="8"/>
    </row>
    <row r="13" spans="1:31">
      <c r="A13" s="31">
        <v>10</v>
      </c>
      <c r="B13" s="8">
        <v>0.248</v>
      </c>
      <c r="C13" s="8">
        <v>0.252</v>
      </c>
      <c r="D13" s="8">
        <v>0.52</v>
      </c>
      <c r="E13" s="8">
        <v>6.8000000000000005E-2</v>
      </c>
      <c r="F13" s="8">
        <v>-0.188</v>
      </c>
      <c r="G13" s="8">
        <v>0.28399999999999997</v>
      </c>
      <c r="H13" s="8">
        <v>0.312</v>
      </c>
      <c r="I13" s="8">
        <v>0.432</v>
      </c>
      <c r="J13" s="8">
        <v>0.32</v>
      </c>
      <c r="K13" s="8">
        <v>6.4000000000000001E-2</v>
      </c>
      <c r="L13" s="8">
        <v>-2.4E-2</v>
      </c>
      <c r="M13" s="8">
        <v>0.36799999999999999</v>
      </c>
      <c r="N13" s="8">
        <v>0</v>
      </c>
      <c r="O13" s="8"/>
      <c r="P13" s="8"/>
      <c r="Q13" s="8">
        <v>0.71199999999999997</v>
      </c>
      <c r="R13" s="8">
        <v>0.41599999999999998</v>
      </c>
      <c r="S13" s="8">
        <v>0.51600000000000001</v>
      </c>
      <c r="T13" s="8">
        <v>0.25600000000000001</v>
      </c>
      <c r="U13" s="8">
        <v>0.20799999999999999</v>
      </c>
      <c r="V13" s="8">
        <v>0.38</v>
      </c>
      <c r="W13" s="8">
        <v>0.28799999999999998</v>
      </c>
      <c r="X13" s="8">
        <v>-8.0000000000000002E-3</v>
      </c>
      <c r="Y13" s="8">
        <v>0.69199999999999995</v>
      </c>
      <c r="Z13" s="8">
        <v>0.42799999999999999</v>
      </c>
      <c r="AA13" s="8">
        <v>0.47199999999999998</v>
      </c>
      <c r="AB13" s="8"/>
      <c r="AC13" s="8"/>
      <c r="AD13" s="8"/>
      <c r="AE13" s="8"/>
    </row>
    <row r="14" spans="1:31">
      <c r="A14" s="31">
        <v>11</v>
      </c>
      <c r="B14" s="8">
        <v>0.39200000000000002</v>
      </c>
      <c r="C14" s="8">
        <v>0.28799999999999998</v>
      </c>
      <c r="D14" s="8">
        <v>0.36399999999999999</v>
      </c>
      <c r="E14" s="8">
        <v>8.0000000000000002E-3</v>
      </c>
      <c r="F14" s="8">
        <v>2.4E-2</v>
      </c>
      <c r="G14" s="8">
        <v>2.4E-2</v>
      </c>
      <c r="H14" s="8">
        <v>0.3</v>
      </c>
      <c r="I14" s="8">
        <v>0.216</v>
      </c>
      <c r="J14" s="8">
        <v>0.40799999999999997</v>
      </c>
      <c r="K14" s="8">
        <v>0.14399999999999999</v>
      </c>
      <c r="L14" s="8">
        <v>0.16</v>
      </c>
      <c r="M14" s="8">
        <v>0.224</v>
      </c>
      <c r="N14" s="8">
        <v>0.27200000000000002</v>
      </c>
      <c r="O14" s="8"/>
      <c r="P14" s="8"/>
      <c r="Q14" s="8">
        <v>0.99199999999999999</v>
      </c>
      <c r="R14" s="8">
        <v>0.65600000000000003</v>
      </c>
      <c r="S14" s="8">
        <v>0.66800000000000004</v>
      </c>
      <c r="T14" s="8">
        <v>0.14000000000000001</v>
      </c>
      <c r="U14" s="8">
        <v>1.6E-2</v>
      </c>
      <c r="V14" s="8">
        <v>0.436</v>
      </c>
      <c r="W14" s="8">
        <v>8.7999999999999995E-2</v>
      </c>
      <c r="X14" s="8">
        <v>-5.6000000000000001E-2</v>
      </c>
      <c r="Y14" s="8">
        <v>0.68400000000000005</v>
      </c>
      <c r="Z14" s="8">
        <v>0.33200000000000002</v>
      </c>
      <c r="AA14" s="8">
        <v>-1.6E-2</v>
      </c>
      <c r="AB14" s="8"/>
      <c r="AC14" s="8"/>
      <c r="AD14" s="8"/>
      <c r="AE14" s="8"/>
    </row>
    <row r="15" spans="1:31">
      <c r="A15" s="31">
        <v>12</v>
      </c>
      <c r="B15" s="8">
        <v>0.112</v>
      </c>
      <c r="C15" s="8">
        <v>4.3999999999999997E-2</v>
      </c>
      <c r="D15" s="8">
        <v>0.60799999999999998</v>
      </c>
      <c r="E15" s="8">
        <v>1.6E-2</v>
      </c>
      <c r="F15" s="8">
        <v>3.5999999999999997E-2</v>
      </c>
      <c r="G15" s="8">
        <v>4.8000000000000001E-2</v>
      </c>
      <c r="H15" s="8">
        <v>0.20399999999999999</v>
      </c>
      <c r="I15" s="8">
        <v>0.312</v>
      </c>
      <c r="J15" s="8">
        <v>0.14000000000000001</v>
      </c>
      <c r="K15" s="8">
        <v>0.17199999999999999</v>
      </c>
      <c r="L15" s="8">
        <v>0.23200000000000001</v>
      </c>
      <c r="M15" s="8">
        <v>0.252</v>
      </c>
      <c r="N15" s="8">
        <v>0.70399999999999996</v>
      </c>
      <c r="O15" s="8"/>
      <c r="P15" s="8"/>
      <c r="Q15" s="8">
        <v>0.94399999999999995</v>
      </c>
      <c r="R15" s="8">
        <v>0.73599999999999999</v>
      </c>
      <c r="S15" s="8">
        <v>0.80400000000000005</v>
      </c>
      <c r="T15" s="8">
        <v>0.152</v>
      </c>
      <c r="U15" s="8">
        <v>0.192</v>
      </c>
      <c r="V15" s="8">
        <v>0.28399999999999997</v>
      </c>
      <c r="W15" s="8">
        <v>0.11600000000000001</v>
      </c>
      <c r="X15" s="8">
        <v>3.2000000000000001E-2</v>
      </c>
      <c r="Y15" s="8">
        <v>0.41199999999999998</v>
      </c>
      <c r="Z15" s="8">
        <v>0.16</v>
      </c>
      <c r="AA15" s="8">
        <v>0.28399999999999997</v>
      </c>
      <c r="AB15" s="8"/>
      <c r="AC15" s="8"/>
      <c r="AD15" s="8"/>
      <c r="AE15" s="8"/>
    </row>
    <row r="16" spans="1:31">
      <c r="A16" s="31">
        <v>13</v>
      </c>
      <c r="B16" s="8">
        <v>2.4E-2</v>
      </c>
      <c r="C16" s="8">
        <v>7.1999999999999995E-2</v>
      </c>
      <c r="D16" s="8">
        <v>0.372</v>
      </c>
      <c r="E16" s="8">
        <v>-0.08</v>
      </c>
      <c r="F16" s="8">
        <v>3.2000000000000001E-2</v>
      </c>
      <c r="G16" s="8">
        <v>0.40400000000000003</v>
      </c>
      <c r="H16" s="8">
        <v>0.47199999999999998</v>
      </c>
      <c r="I16" s="8">
        <v>0.13200000000000001</v>
      </c>
      <c r="J16" s="8">
        <v>0.40799999999999997</v>
      </c>
      <c r="K16" s="8">
        <v>0.08</v>
      </c>
      <c r="L16" s="8">
        <v>0.20799999999999999</v>
      </c>
      <c r="M16" s="8">
        <v>0.20799999999999999</v>
      </c>
      <c r="N16" s="8">
        <v>0.72</v>
      </c>
      <c r="O16" s="8"/>
      <c r="P16" s="8"/>
      <c r="Q16" s="8">
        <v>0.42799999999999999</v>
      </c>
      <c r="R16" s="8">
        <v>0.41599999999999998</v>
      </c>
      <c r="S16" s="8">
        <v>0.82</v>
      </c>
      <c r="T16" s="8">
        <v>0.33200000000000002</v>
      </c>
      <c r="U16" s="8">
        <v>0.17599999999999999</v>
      </c>
      <c r="V16" s="8">
        <v>0.23200000000000001</v>
      </c>
      <c r="W16" s="8">
        <v>8.4000000000000005E-2</v>
      </c>
      <c r="X16" s="8">
        <v>5.1999999999999998E-2</v>
      </c>
      <c r="Y16" s="8">
        <v>0.20399999999999999</v>
      </c>
      <c r="Z16" s="8">
        <v>0.41599999999999998</v>
      </c>
      <c r="AA16" s="8">
        <v>0.26400000000000001</v>
      </c>
      <c r="AB16" s="8"/>
      <c r="AC16" s="8"/>
      <c r="AD16" s="8"/>
      <c r="AE16" s="8"/>
    </row>
  </sheetData>
  <mergeCells count="2">
    <mergeCell ref="B2:P2"/>
    <mergeCell ref="Q2:AE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6BE2D-3439-9A43-8368-5266B27DF466}">
  <dimension ref="A1:K34"/>
  <sheetViews>
    <sheetView workbookViewId="0">
      <selection activeCell="J39" sqref="J39"/>
    </sheetView>
  </sheetViews>
  <sheetFormatPr defaultColWidth="11.4609375" defaultRowHeight="15.5"/>
  <cols>
    <col min="1" max="1" width="24.3046875" customWidth="1"/>
  </cols>
  <sheetData>
    <row r="1" spans="1:9">
      <c r="A1" s="4" t="s">
        <v>217</v>
      </c>
      <c r="B1" s="14" t="s">
        <v>218</v>
      </c>
      <c r="C1" s="14" t="s">
        <v>219</v>
      </c>
      <c r="D1" s="14" t="s">
        <v>220</v>
      </c>
      <c r="E1" s="14" t="s">
        <v>221</v>
      </c>
      <c r="F1" s="14" t="s">
        <v>222</v>
      </c>
      <c r="G1" s="14" t="s">
        <v>223</v>
      </c>
      <c r="H1" s="14" t="s">
        <v>224</v>
      </c>
    </row>
    <row r="2" spans="1:9">
      <c r="A2" s="14" t="s">
        <v>225</v>
      </c>
      <c r="B2" s="32">
        <v>0</v>
      </c>
      <c r="C2" s="32">
        <v>0</v>
      </c>
      <c r="D2" s="32">
        <v>0</v>
      </c>
      <c r="E2" s="32">
        <v>15</v>
      </c>
      <c r="F2" s="32">
        <f t="shared" ref="F2:F9" si="0">B2/E2*100</f>
        <v>0</v>
      </c>
      <c r="G2" s="32">
        <f t="shared" ref="G2:G9" si="1">C2/E2*100</f>
        <v>0</v>
      </c>
      <c r="H2" s="32">
        <f t="shared" ref="H2:H9" si="2">D2/E2*100</f>
        <v>0</v>
      </c>
      <c r="I2" s="32"/>
    </row>
    <row r="3" spans="1:9">
      <c r="A3" s="14" t="s">
        <v>226</v>
      </c>
      <c r="B3" s="32">
        <v>0</v>
      </c>
      <c r="C3" s="32">
        <v>0</v>
      </c>
      <c r="D3" s="32">
        <v>0</v>
      </c>
      <c r="E3" s="32">
        <v>15</v>
      </c>
      <c r="F3" s="32">
        <f t="shared" si="0"/>
        <v>0</v>
      </c>
      <c r="G3" s="32">
        <f t="shared" si="1"/>
        <v>0</v>
      </c>
      <c r="H3" s="32">
        <f t="shared" si="2"/>
        <v>0</v>
      </c>
      <c r="I3" s="32"/>
    </row>
    <row r="4" spans="1:9">
      <c r="A4" s="14" t="s">
        <v>227</v>
      </c>
      <c r="B4" s="32">
        <v>0</v>
      </c>
      <c r="C4" s="32">
        <v>0</v>
      </c>
      <c r="D4" s="32">
        <v>0</v>
      </c>
      <c r="E4" s="32">
        <v>15</v>
      </c>
      <c r="F4" s="32">
        <f t="shared" si="0"/>
        <v>0</v>
      </c>
      <c r="G4" s="32">
        <f t="shared" si="1"/>
        <v>0</v>
      </c>
      <c r="H4" s="32">
        <f t="shared" si="2"/>
        <v>0</v>
      </c>
      <c r="I4" s="32"/>
    </row>
    <row r="5" spans="1:9">
      <c r="A5" s="14" t="s">
        <v>228</v>
      </c>
      <c r="B5" s="32">
        <v>0</v>
      </c>
      <c r="C5" s="32">
        <v>0</v>
      </c>
      <c r="D5" s="32">
        <v>0</v>
      </c>
      <c r="E5" s="32">
        <v>15</v>
      </c>
      <c r="F5" s="32">
        <f t="shared" si="0"/>
        <v>0</v>
      </c>
      <c r="G5" s="32">
        <f t="shared" si="1"/>
        <v>0</v>
      </c>
      <c r="H5" s="32">
        <f t="shared" si="2"/>
        <v>0</v>
      </c>
      <c r="I5" s="32"/>
    </row>
    <row r="6" spans="1:9">
      <c r="A6" s="14" t="s">
        <v>229</v>
      </c>
      <c r="B6" s="32">
        <v>0</v>
      </c>
      <c r="C6" s="32">
        <v>0</v>
      </c>
      <c r="D6" s="32">
        <v>0</v>
      </c>
      <c r="E6" s="32">
        <v>10</v>
      </c>
      <c r="F6" s="32">
        <f t="shared" si="0"/>
        <v>0</v>
      </c>
      <c r="G6" s="32">
        <f t="shared" si="1"/>
        <v>0</v>
      </c>
      <c r="H6" s="32">
        <f t="shared" si="2"/>
        <v>0</v>
      </c>
      <c r="I6" s="32"/>
    </row>
    <row r="7" spans="1:9">
      <c r="A7" s="14" t="s">
        <v>230</v>
      </c>
      <c r="B7" s="32">
        <v>1</v>
      </c>
      <c r="C7" s="32">
        <v>1</v>
      </c>
      <c r="D7" s="32">
        <v>1</v>
      </c>
      <c r="E7" s="32">
        <v>15</v>
      </c>
      <c r="F7" s="32">
        <f t="shared" si="0"/>
        <v>6.666666666666667</v>
      </c>
      <c r="G7" s="32">
        <f t="shared" si="1"/>
        <v>6.666666666666667</v>
      </c>
      <c r="H7" s="32">
        <f t="shared" si="2"/>
        <v>6.666666666666667</v>
      </c>
      <c r="I7" s="32"/>
    </row>
    <row r="8" spans="1:9">
      <c r="A8" s="14" t="s">
        <v>231</v>
      </c>
      <c r="B8" s="32">
        <v>6</v>
      </c>
      <c r="C8" s="32">
        <v>5</v>
      </c>
      <c r="D8" s="32">
        <v>7</v>
      </c>
      <c r="E8" s="32">
        <v>36</v>
      </c>
      <c r="F8" s="32">
        <f t="shared" si="0"/>
        <v>16.666666666666664</v>
      </c>
      <c r="G8" s="32">
        <f t="shared" si="1"/>
        <v>13.888888888888889</v>
      </c>
      <c r="H8" s="32">
        <f t="shared" si="2"/>
        <v>19.444444444444446</v>
      </c>
      <c r="I8" s="32"/>
    </row>
    <row r="9" spans="1:9">
      <c r="A9" s="14" t="s">
        <v>232</v>
      </c>
      <c r="B9" s="32">
        <v>12</v>
      </c>
      <c r="C9" s="32">
        <v>9</v>
      </c>
      <c r="D9" s="32">
        <v>8</v>
      </c>
      <c r="E9" s="32">
        <v>66</v>
      </c>
      <c r="F9" s="32">
        <f t="shared" si="0"/>
        <v>18.181818181818183</v>
      </c>
      <c r="G9" s="32">
        <f t="shared" si="1"/>
        <v>13.636363636363635</v>
      </c>
      <c r="H9" s="32">
        <f t="shared" si="2"/>
        <v>12.121212121212121</v>
      </c>
      <c r="I9" s="32"/>
    </row>
    <row r="14" spans="1:9">
      <c r="A14" s="14"/>
      <c r="B14" s="14" t="s">
        <v>218</v>
      </c>
      <c r="C14" s="14" t="s">
        <v>219</v>
      </c>
      <c r="D14" s="14" t="s">
        <v>220</v>
      </c>
      <c r="E14" s="14" t="s">
        <v>221</v>
      </c>
      <c r="F14" s="14" t="s">
        <v>222</v>
      </c>
      <c r="G14" s="14" t="s">
        <v>223</v>
      </c>
      <c r="H14" s="14" t="s">
        <v>224</v>
      </c>
    </row>
    <row r="15" spans="1:9">
      <c r="A15" s="33" t="s">
        <v>240</v>
      </c>
      <c r="B15" s="34">
        <v>6</v>
      </c>
      <c r="C15" s="34">
        <v>8</v>
      </c>
      <c r="D15" s="34">
        <v>8</v>
      </c>
      <c r="E15" s="34">
        <v>15</v>
      </c>
      <c r="F15" s="34">
        <f t="shared" ref="F15:F22" si="3">B15/E15*100</f>
        <v>40</v>
      </c>
      <c r="G15" s="34">
        <f t="shared" ref="G15:G22" si="4">C15/E15*100</f>
        <v>53.333333333333336</v>
      </c>
      <c r="H15" s="34">
        <f t="shared" ref="H15:H22" si="5">D15/E15*100</f>
        <v>53.333333333333336</v>
      </c>
      <c r="I15" s="21"/>
    </row>
    <row r="16" spans="1:9">
      <c r="A16" s="33" t="s">
        <v>242</v>
      </c>
      <c r="B16" s="34">
        <v>9</v>
      </c>
      <c r="C16" s="34">
        <v>9</v>
      </c>
      <c r="D16" s="34">
        <v>8</v>
      </c>
      <c r="E16" s="34">
        <v>36</v>
      </c>
      <c r="F16" s="34">
        <f t="shared" si="3"/>
        <v>25</v>
      </c>
      <c r="G16" s="34">
        <f t="shared" si="4"/>
        <v>25</v>
      </c>
      <c r="H16" s="34">
        <f t="shared" si="5"/>
        <v>22.222222222222221</v>
      </c>
    </row>
    <row r="17" spans="1:11">
      <c r="A17" s="33" t="s">
        <v>241</v>
      </c>
      <c r="B17" s="34">
        <v>3</v>
      </c>
      <c r="C17" s="34">
        <v>5</v>
      </c>
      <c r="D17" s="34">
        <v>3</v>
      </c>
      <c r="E17" s="34">
        <v>15</v>
      </c>
      <c r="F17" s="34">
        <f t="shared" si="3"/>
        <v>20</v>
      </c>
      <c r="G17" s="34">
        <f t="shared" si="4"/>
        <v>33.333333333333329</v>
      </c>
      <c r="H17" s="34">
        <f t="shared" si="5"/>
        <v>20</v>
      </c>
    </row>
    <row r="18" spans="1:11">
      <c r="A18" s="33" t="s">
        <v>246</v>
      </c>
      <c r="B18" s="34">
        <v>6</v>
      </c>
      <c r="C18" s="34">
        <v>6</v>
      </c>
      <c r="D18" s="34">
        <v>6</v>
      </c>
      <c r="E18" s="34">
        <v>28</v>
      </c>
      <c r="F18" s="34">
        <f t="shared" si="3"/>
        <v>21.428571428571427</v>
      </c>
      <c r="G18" s="34">
        <f t="shared" si="4"/>
        <v>21.428571428571427</v>
      </c>
      <c r="H18" s="34">
        <f t="shared" si="5"/>
        <v>21.428571428571427</v>
      </c>
      <c r="I18" s="21"/>
      <c r="J18" s="21"/>
      <c r="K18" s="21"/>
    </row>
    <row r="19" spans="1:11">
      <c r="A19" s="33" t="s">
        <v>245</v>
      </c>
      <c r="B19" s="34">
        <v>4</v>
      </c>
      <c r="C19" s="34">
        <v>4</v>
      </c>
      <c r="D19" s="34">
        <v>8</v>
      </c>
      <c r="E19" s="34">
        <v>21</v>
      </c>
      <c r="F19" s="34">
        <f t="shared" si="3"/>
        <v>19.047619047619047</v>
      </c>
      <c r="G19" s="34">
        <f t="shared" si="4"/>
        <v>19.047619047619047</v>
      </c>
      <c r="H19" s="34">
        <f t="shared" si="5"/>
        <v>38.095238095238095</v>
      </c>
    </row>
    <row r="20" spans="1:11">
      <c r="A20" s="33" t="s">
        <v>243</v>
      </c>
      <c r="B20" s="34">
        <v>8</v>
      </c>
      <c r="C20" s="34">
        <v>5</v>
      </c>
      <c r="D20" s="34">
        <v>5</v>
      </c>
      <c r="E20" s="34">
        <v>45</v>
      </c>
      <c r="F20" s="34">
        <f t="shared" si="3"/>
        <v>17.777777777777779</v>
      </c>
      <c r="G20" s="34">
        <f t="shared" si="4"/>
        <v>11.111111111111111</v>
      </c>
      <c r="H20" s="34">
        <f t="shared" si="5"/>
        <v>11.111111111111111</v>
      </c>
      <c r="I20" s="21"/>
    </row>
    <row r="21" spans="1:11">
      <c r="A21" s="33" t="s">
        <v>244</v>
      </c>
      <c r="B21" s="34">
        <v>6</v>
      </c>
      <c r="C21" s="34">
        <v>5</v>
      </c>
      <c r="D21" s="34">
        <v>7</v>
      </c>
      <c r="E21" s="34">
        <v>55</v>
      </c>
      <c r="F21" s="34">
        <f t="shared" si="3"/>
        <v>10.909090909090908</v>
      </c>
      <c r="G21" s="34">
        <f t="shared" si="4"/>
        <v>9.0909090909090917</v>
      </c>
      <c r="H21" s="34">
        <f t="shared" si="5"/>
        <v>12.727272727272727</v>
      </c>
    </row>
    <row r="22" spans="1:11">
      <c r="A22" s="33" t="s">
        <v>247</v>
      </c>
      <c r="B22" s="34">
        <v>81</v>
      </c>
      <c r="C22" s="34">
        <v>79</v>
      </c>
      <c r="D22" s="34">
        <v>81</v>
      </c>
      <c r="E22" s="34">
        <v>276</v>
      </c>
      <c r="F22" s="34">
        <f t="shared" si="3"/>
        <v>29.347826086956523</v>
      </c>
      <c r="G22" s="34">
        <f t="shared" si="4"/>
        <v>28.623188405797102</v>
      </c>
      <c r="H22" s="34">
        <f t="shared" si="5"/>
        <v>29.347826086956523</v>
      </c>
    </row>
    <row r="27" spans="1:11">
      <c r="B27" s="14" t="s">
        <v>218</v>
      </c>
      <c r="C27" s="14" t="s">
        <v>219</v>
      </c>
      <c r="D27" s="14" t="s">
        <v>220</v>
      </c>
      <c r="E27" s="14" t="s">
        <v>221</v>
      </c>
      <c r="F27" s="14" t="s">
        <v>222</v>
      </c>
      <c r="G27" s="14" t="s">
        <v>223</v>
      </c>
      <c r="H27" s="14" t="s">
        <v>224</v>
      </c>
    </row>
    <row r="28" spans="1:11">
      <c r="A28" s="14" t="s">
        <v>233</v>
      </c>
      <c r="B28" s="32">
        <v>7</v>
      </c>
      <c r="C28" s="32">
        <v>7</v>
      </c>
      <c r="D28" s="32">
        <v>7</v>
      </c>
      <c r="E28" s="32">
        <v>66</v>
      </c>
      <c r="F28" s="32">
        <v>10.6061</v>
      </c>
      <c r="G28" s="32">
        <v>10.6061</v>
      </c>
      <c r="H28" s="32">
        <v>10.6061</v>
      </c>
    </row>
    <row r="29" spans="1:11">
      <c r="A29" s="14" t="s">
        <v>234</v>
      </c>
      <c r="B29" s="32">
        <v>2</v>
      </c>
      <c r="C29" s="32">
        <v>2</v>
      </c>
      <c r="D29" s="32">
        <v>2</v>
      </c>
      <c r="E29" s="32">
        <v>21</v>
      </c>
      <c r="F29" s="32">
        <v>9.5237999999999996</v>
      </c>
      <c r="G29" s="32">
        <v>9.5237999999999996</v>
      </c>
      <c r="H29" s="32">
        <v>9.5237999999999996</v>
      </c>
    </row>
    <row r="30" spans="1:11">
      <c r="A30" s="14" t="s">
        <v>235</v>
      </c>
      <c r="B30" s="32">
        <v>2</v>
      </c>
      <c r="C30" s="32">
        <v>2</v>
      </c>
      <c r="D30" s="32">
        <v>2</v>
      </c>
      <c r="E30" s="32">
        <v>21</v>
      </c>
      <c r="F30" s="32">
        <v>9.5237999999999996</v>
      </c>
      <c r="G30" s="32">
        <v>9.5237999999999996</v>
      </c>
      <c r="H30" s="32">
        <v>9.5237999999999996</v>
      </c>
    </row>
    <row r="31" spans="1:11">
      <c r="A31" s="14" t="s">
        <v>236</v>
      </c>
      <c r="B31" s="32">
        <v>1</v>
      </c>
      <c r="C31" s="32">
        <v>1</v>
      </c>
      <c r="D31" s="32">
        <v>1</v>
      </c>
      <c r="E31" s="32">
        <v>28</v>
      </c>
      <c r="F31" s="32">
        <v>3.5714000000000001</v>
      </c>
      <c r="G31" s="32">
        <v>3.5714000000000001</v>
      </c>
      <c r="H31" s="32">
        <v>3.5714000000000001</v>
      </c>
    </row>
    <row r="32" spans="1:11">
      <c r="A32" s="14" t="s">
        <v>237</v>
      </c>
      <c r="B32" s="32">
        <v>1</v>
      </c>
      <c r="C32" s="32">
        <v>1</v>
      </c>
      <c r="D32" s="32">
        <v>1</v>
      </c>
      <c r="E32" s="32">
        <v>28</v>
      </c>
      <c r="F32" s="32">
        <v>3.5714000000000001</v>
      </c>
      <c r="G32" s="32">
        <v>3.5714000000000001</v>
      </c>
      <c r="H32" s="32">
        <v>3.5714000000000001</v>
      </c>
    </row>
    <row r="33" spans="1:8">
      <c r="A33" s="14" t="s">
        <v>238</v>
      </c>
      <c r="B33" s="32">
        <v>1</v>
      </c>
      <c r="C33" s="32">
        <v>1</v>
      </c>
      <c r="D33" s="32">
        <v>1</v>
      </c>
      <c r="E33" s="32">
        <v>10</v>
      </c>
      <c r="F33" s="32">
        <v>10</v>
      </c>
      <c r="G33" s="32">
        <v>10</v>
      </c>
      <c r="H33" s="32">
        <v>10</v>
      </c>
    </row>
    <row r="34" spans="1:8">
      <c r="A34" s="14" t="s">
        <v>239</v>
      </c>
      <c r="B34" s="32">
        <v>0</v>
      </c>
      <c r="C34" s="32">
        <v>2</v>
      </c>
      <c r="D34" s="32">
        <v>3</v>
      </c>
      <c r="E34" s="32">
        <v>91</v>
      </c>
      <c r="F34" s="32">
        <f t="shared" ref="F34:H34" si="6">B34/91 * 100</f>
        <v>0</v>
      </c>
      <c r="G34" s="32">
        <f t="shared" si="6"/>
        <v>2.197802197802198</v>
      </c>
      <c r="H34" s="32">
        <f t="shared" si="6"/>
        <v>3.296703296703297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4EDF7-873E-094B-94D7-4C16A0FCF44B}">
  <dimension ref="A1:H43"/>
  <sheetViews>
    <sheetView workbookViewId="0">
      <selection activeCell="E53" sqref="E53"/>
    </sheetView>
  </sheetViews>
  <sheetFormatPr defaultColWidth="11.4609375" defaultRowHeight="15.5"/>
  <cols>
    <col min="1" max="1" width="28.69140625" customWidth="1"/>
  </cols>
  <sheetData>
    <row r="1" spans="1:8">
      <c r="B1" s="20"/>
      <c r="C1" s="20"/>
      <c r="D1" s="20"/>
      <c r="E1" s="20"/>
      <c r="F1" s="20"/>
      <c r="G1" s="20"/>
      <c r="H1" s="20"/>
    </row>
    <row r="2" spans="1:8">
      <c r="A2" s="35" t="s">
        <v>275</v>
      </c>
      <c r="B2" s="35" t="s">
        <v>248</v>
      </c>
      <c r="C2" s="35" t="s">
        <v>249</v>
      </c>
      <c r="D2" s="35" t="s">
        <v>250</v>
      </c>
      <c r="E2" s="35" t="s">
        <v>251</v>
      </c>
      <c r="F2" s="35" t="s">
        <v>252</v>
      </c>
      <c r="G2" s="35" t="s">
        <v>253</v>
      </c>
      <c r="H2" s="35" t="s">
        <v>254</v>
      </c>
    </row>
    <row r="3" spans="1:8">
      <c r="A3" s="14" t="s">
        <v>258</v>
      </c>
      <c r="B3" s="32">
        <v>5</v>
      </c>
      <c r="C3" s="32">
        <v>4</v>
      </c>
      <c r="D3" s="32">
        <v>5</v>
      </c>
      <c r="E3" s="32">
        <v>45</v>
      </c>
      <c r="F3" s="32">
        <f t="shared" ref="F3:H4" si="0">(B3/$E3)*100</f>
        <v>11.111111111111111</v>
      </c>
      <c r="G3" s="32">
        <f t="shared" si="0"/>
        <v>8.8888888888888893</v>
      </c>
      <c r="H3" s="32">
        <f t="shared" si="0"/>
        <v>11.111111111111111</v>
      </c>
    </row>
    <row r="4" spans="1:8">
      <c r="A4" s="14" t="s">
        <v>259</v>
      </c>
      <c r="B4" s="32">
        <v>0</v>
      </c>
      <c r="C4" s="32">
        <v>0</v>
      </c>
      <c r="D4" s="32">
        <v>1</v>
      </c>
      <c r="E4" s="32">
        <v>21</v>
      </c>
      <c r="F4" s="32">
        <f t="shared" si="0"/>
        <v>0</v>
      </c>
      <c r="G4" s="32">
        <f t="shared" si="0"/>
        <v>0</v>
      </c>
      <c r="H4" s="32">
        <f t="shared" si="0"/>
        <v>4.7619047619047619</v>
      </c>
    </row>
    <row r="5" spans="1:8">
      <c r="A5" s="20"/>
      <c r="B5" s="20"/>
      <c r="C5" s="20"/>
      <c r="D5" s="20"/>
      <c r="E5" s="20"/>
      <c r="F5" s="32">
        <f t="shared" ref="F5:H5" si="1">F4/F3*100</f>
        <v>0</v>
      </c>
      <c r="G5" s="32">
        <f t="shared" si="1"/>
        <v>0</v>
      </c>
      <c r="H5" s="32">
        <f t="shared" si="1"/>
        <v>42.857142857142861</v>
      </c>
    </row>
    <row r="6" spans="1:8">
      <c r="A6" s="20"/>
      <c r="B6" s="20"/>
      <c r="C6" s="20"/>
      <c r="D6" s="20"/>
      <c r="E6" s="20"/>
      <c r="F6" s="32"/>
      <c r="G6" s="32"/>
      <c r="H6" s="32"/>
    </row>
    <row r="7" spans="1:8">
      <c r="A7" s="14" t="s">
        <v>260</v>
      </c>
      <c r="B7" s="32">
        <v>15</v>
      </c>
      <c r="C7" s="32">
        <v>13</v>
      </c>
      <c r="D7" s="32">
        <v>12</v>
      </c>
      <c r="E7" s="32">
        <v>45</v>
      </c>
      <c r="F7" s="32">
        <f t="shared" ref="F7:H8" si="2">(B7/$E7)*100</f>
        <v>33.333333333333329</v>
      </c>
      <c r="G7" s="32">
        <f t="shared" si="2"/>
        <v>28.888888888888886</v>
      </c>
      <c r="H7" s="32">
        <f t="shared" si="2"/>
        <v>26.666666666666668</v>
      </c>
    </row>
    <row r="8" spans="1:8">
      <c r="A8" s="14" t="s">
        <v>261</v>
      </c>
      <c r="B8" s="32">
        <v>0</v>
      </c>
      <c r="C8" s="32">
        <v>0</v>
      </c>
      <c r="D8" s="32">
        <v>0</v>
      </c>
      <c r="E8" s="32">
        <v>21</v>
      </c>
      <c r="F8" s="32">
        <f t="shared" si="2"/>
        <v>0</v>
      </c>
      <c r="G8" s="32">
        <f t="shared" si="2"/>
        <v>0</v>
      </c>
      <c r="H8" s="32">
        <f t="shared" si="2"/>
        <v>0</v>
      </c>
    </row>
    <row r="9" spans="1:8">
      <c r="A9" s="20"/>
      <c r="B9" s="20"/>
      <c r="C9" s="20"/>
      <c r="D9" s="20"/>
      <c r="E9" s="20"/>
      <c r="F9" s="32">
        <f t="shared" ref="F9:H9" si="3">F8/F7*100</f>
        <v>0</v>
      </c>
      <c r="G9" s="32">
        <f t="shared" si="3"/>
        <v>0</v>
      </c>
      <c r="H9" s="32">
        <f t="shared" si="3"/>
        <v>0</v>
      </c>
    </row>
    <row r="10" spans="1:8">
      <c r="A10" s="20"/>
      <c r="B10" s="20"/>
      <c r="C10" s="20"/>
      <c r="D10" s="20"/>
      <c r="E10" s="20"/>
      <c r="F10" s="20"/>
      <c r="G10" s="20"/>
      <c r="H10" s="20"/>
    </row>
    <row r="11" spans="1:8">
      <c r="A11" s="14" t="s">
        <v>262</v>
      </c>
      <c r="B11" s="32">
        <v>5</v>
      </c>
      <c r="C11" s="32">
        <v>4</v>
      </c>
      <c r="D11" s="32">
        <v>11</v>
      </c>
      <c r="E11" s="32">
        <v>55</v>
      </c>
      <c r="F11" s="32">
        <f t="shared" ref="F11:H12" si="4">(B11/$E11)*100</f>
        <v>9.0909090909090917</v>
      </c>
      <c r="G11" s="32">
        <f t="shared" si="4"/>
        <v>7.2727272727272725</v>
      </c>
      <c r="H11" s="32">
        <f t="shared" si="4"/>
        <v>20</v>
      </c>
    </row>
    <row r="12" spans="1:8">
      <c r="A12" s="14" t="s">
        <v>263</v>
      </c>
      <c r="B12" s="32">
        <v>7</v>
      </c>
      <c r="C12" s="32">
        <v>5</v>
      </c>
      <c r="D12" s="32">
        <v>10</v>
      </c>
      <c r="E12" s="32">
        <v>91</v>
      </c>
      <c r="F12" s="32">
        <f t="shared" si="4"/>
        <v>7.6923076923076925</v>
      </c>
      <c r="G12" s="32">
        <f t="shared" si="4"/>
        <v>5.4945054945054945</v>
      </c>
      <c r="H12" s="32">
        <f t="shared" si="4"/>
        <v>10.989010989010989</v>
      </c>
    </row>
    <row r="13" spans="1:8">
      <c r="A13" s="20" t="s">
        <v>255</v>
      </c>
      <c r="B13" s="20"/>
      <c r="C13" s="20"/>
      <c r="D13" s="20"/>
      <c r="E13" s="32">
        <v>28</v>
      </c>
      <c r="F13" s="32">
        <f t="shared" ref="F13:H13" si="5">F12/F11*100</f>
        <v>84.615384615384613</v>
      </c>
      <c r="G13" s="32">
        <f t="shared" si="5"/>
        <v>75.54945054945054</v>
      </c>
      <c r="H13" s="32">
        <f t="shared" si="5"/>
        <v>54.945054945054949</v>
      </c>
    </row>
    <row r="14" spans="1:8">
      <c r="A14" s="20"/>
      <c r="B14" s="20"/>
      <c r="C14" s="20"/>
      <c r="D14" s="20"/>
      <c r="E14" s="20"/>
      <c r="F14" s="20"/>
      <c r="G14" s="20"/>
      <c r="H14" s="20"/>
    </row>
    <row r="15" spans="1:8">
      <c r="A15" s="14" t="s">
        <v>264</v>
      </c>
      <c r="B15" s="32">
        <v>6</v>
      </c>
      <c r="C15" s="32">
        <v>6</v>
      </c>
      <c r="D15" s="32">
        <v>3</v>
      </c>
      <c r="E15" s="32">
        <v>15</v>
      </c>
      <c r="F15" s="32">
        <f t="shared" ref="F15:H16" si="6">(B15/$E15)*100</f>
        <v>40</v>
      </c>
      <c r="G15" s="32">
        <f t="shared" si="6"/>
        <v>40</v>
      </c>
      <c r="H15" s="32">
        <f t="shared" si="6"/>
        <v>20</v>
      </c>
    </row>
    <row r="16" spans="1:8">
      <c r="A16" s="14" t="s">
        <v>265</v>
      </c>
      <c r="B16" s="32">
        <v>3</v>
      </c>
      <c r="C16" s="32">
        <v>2</v>
      </c>
      <c r="D16" s="32">
        <v>1</v>
      </c>
      <c r="E16" s="32">
        <v>21</v>
      </c>
      <c r="F16" s="32">
        <f t="shared" si="6"/>
        <v>14.285714285714285</v>
      </c>
      <c r="G16" s="32">
        <f t="shared" si="6"/>
        <v>9.5238095238095237</v>
      </c>
      <c r="H16" s="32">
        <f t="shared" si="6"/>
        <v>4.7619047619047619</v>
      </c>
    </row>
    <row r="17" spans="1:8">
      <c r="A17" s="14"/>
      <c r="B17" s="20"/>
      <c r="C17" s="20"/>
      <c r="D17" s="20"/>
      <c r="E17" s="20"/>
      <c r="F17" s="32">
        <f t="shared" ref="F17:H17" si="7">F16/F15*100</f>
        <v>35.714285714285708</v>
      </c>
      <c r="G17" s="32">
        <f t="shared" si="7"/>
        <v>23.809523809523807</v>
      </c>
      <c r="H17" s="32">
        <f t="shared" si="7"/>
        <v>23.809523809523807</v>
      </c>
    </row>
    <row r="18" spans="1:8">
      <c r="A18" s="20"/>
      <c r="B18" s="20"/>
      <c r="C18" s="20"/>
      <c r="D18" s="20"/>
      <c r="E18" s="20"/>
      <c r="F18" s="20"/>
      <c r="G18" s="20"/>
      <c r="H18" s="20"/>
    </row>
    <row r="19" spans="1:8">
      <c r="A19" s="14" t="s">
        <v>266</v>
      </c>
      <c r="B19" s="32">
        <v>6</v>
      </c>
      <c r="C19" s="32">
        <v>6</v>
      </c>
      <c r="D19" s="32">
        <v>3</v>
      </c>
      <c r="E19" s="32">
        <v>21</v>
      </c>
      <c r="F19" s="32">
        <f t="shared" ref="F19:H20" si="8">(B19/$E19)*100</f>
        <v>28.571428571428569</v>
      </c>
      <c r="G19" s="32">
        <f t="shared" si="8"/>
        <v>28.571428571428569</v>
      </c>
      <c r="H19" s="32">
        <f t="shared" si="8"/>
        <v>14.285714285714285</v>
      </c>
    </row>
    <row r="20" spans="1:8">
      <c r="A20" s="14" t="s">
        <v>267</v>
      </c>
      <c r="B20" s="36">
        <v>1</v>
      </c>
      <c r="C20" s="36">
        <v>0</v>
      </c>
      <c r="D20" s="36">
        <v>1</v>
      </c>
      <c r="E20" s="36">
        <v>10</v>
      </c>
      <c r="F20" s="32">
        <f t="shared" si="8"/>
        <v>10</v>
      </c>
      <c r="G20" s="32">
        <f t="shared" si="8"/>
        <v>0</v>
      </c>
      <c r="H20" s="32">
        <f t="shared" si="8"/>
        <v>10</v>
      </c>
    </row>
    <row r="21" spans="1:8">
      <c r="A21" s="20"/>
      <c r="B21" s="20"/>
      <c r="C21" s="20"/>
      <c r="D21" s="20"/>
      <c r="E21" s="20"/>
      <c r="F21" s="32">
        <f t="shared" ref="F21:H21" si="9">F20/F19*100</f>
        <v>35</v>
      </c>
      <c r="G21" s="32">
        <f t="shared" si="9"/>
        <v>0</v>
      </c>
      <c r="H21" s="32">
        <f t="shared" si="9"/>
        <v>70</v>
      </c>
    </row>
    <row r="22" spans="1:8">
      <c r="A22" s="20"/>
      <c r="B22" s="20"/>
      <c r="C22" s="20"/>
      <c r="D22" s="20"/>
      <c r="E22" s="20"/>
      <c r="F22" s="20"/>
      <c r="G22" s="20"/>
      <c r="H22" s="20"/>
    </row>
    <row r="23" spans="1:8">
      <c r="A23" s="20"/>
      <c r="B23" s="36"/>
      <c r="C23" s="36"/>
      <c r="D23" s="36"/>
      <c r="E23" s="36"/>
      <c r="F23" s="32"/>
      <c r="G23" s="32"/>
      <c r="H23" s="32"/>
    </row>
    <row r="24" spans="1:8">
      <c r="A24" s="20"/>
      <c r="B24" s="36"/>
      <c r="C24" s="36"/>
      <c r="D24" s="36"/>
      <c r="E24" s="36"/>
      <c r="F24" s="32"/>
      <c r="G24" s="32"/>
      <c r="H24" s="32"/>
    </row>
    <row r="25" spans="1:8">
      <c r="A25" s="20"/>
      <c r="B25" s="20"/>
      <c r="C25" s="20"/>
      <c r="D25" s="20"/>
      <c r="E25" s="20"/>
      <c r="F25" s="32"/>
      <c r="G25" s="32"/>
      <c r="H25" s="32"/>
    </row>
    <row r="26" spans="1:8">
      <c r="A26" s="20"/>
      <c r="B26" s="20"/>
      <c r="C26" s="20"/>
      <c r="D26" s="20"/>
      <c r="E26" s="20"/>
      <c r="F26" s="32"/>
      <c r="G26" s="32"/>
      <c r="H26" s="32"/>
    </row>
    <row r="27" spans="1:8">
      <c r="A27" s="20"/>
      <c r="B27" s="20"/>
      <c r="C27" s="20"/>
      <c r="D27" s="20"/>
      <c r="E27" s="20"/>
      <c r="F27" s="20"/>
      <c r="G27" s="20"/>
      <c r="H27" s="20"/>
    </row>
    <row r="28" spans="1:8">
      <c r="A28" s="35" t="s">
        <v>180</v>
      </c>
      <c r="B28" s="35" t="s">
        <v>248</v>
      </c>
      <c r="C28" s="35" t="s">
        <v>249</v>
      </c>
      <c r="D28" s="35" t="s">
        <v>250</v>
      </c>
      <c r="E28" s="35" t="s">
        <v>251</v>
      </c>
      <c r="F28" s="35" t="s">
        <v>252</v>
      </c>
      <c r="G28" s="35" t="s">
        <v>253</v>
      </c>
      <c r="H28" s="35" t="s">
        <v>254</v>
      </c>
    </row>
    <row r="29" spans="1:8">
      <c r="A29" s="14" t="s">
        <v>268</v>
      </c>
      <c r="B29" s="32">
        <v>4</v>
      </c>
      <c r="C29" s="32">
        <v>6</v>
      </c>
      <c r="D29" s="32">
        <v>8</v>
      </c>
      <c r="E29" s="32">
        <v>28</v>
      </c>
      <c r="F29" s="32">
        <f t="shared" ref="F29:H30" si="10">B29/$E29*100</f>
        <v>14.285714285714285</v>
      </c>
      <c r="G29" s="32">
        <f t="shared" si="10"/>
        <v>21.428571428571427</v>
      </c>
      <c r="H29" s="32">
        <f t="shared" si="10"/>
        <v>28.571428571428569</v>
      </c>
    </row>
    <row r="30" spans="1:8">
      <c r="A30" s="14" t="s">
        <v>269</v>
      </c>
      <c r="B30" s="32">
        <v>6</v>
      </c>
      <c r="C30" s="32">
        <v>5</v>
      </c>
      <c r="D30" s="32">
        <v>6</v>
      </c>
      <c r="E30" s="32">
        <v>21</v>
      </c>
      <c r="F30" s="32">
        <f t="shared" si="10"/>
        <v>28.571428571428569</v>
      </c>
      <c r="G30" s="32">
        <f t="shared" si="10"/>
        <v>23.809523809523807</v>
      </c>
      <c r="H30" s="32">
        <f t="shared" si="10"/>
        <v>28.571428571428569</v>
      </c>
    </row>
    <row r="31" spans="1:8">
      <c r="A31" s="20"/>
      <c r="B31" s="20"/>
      <c r="C31" s="20"/>
      <c r="D31" s="20"/>
      <c r="E31" s="20"/>
      <c r="F31" s="32">
        <f t="shared" ref="F31:H31" si="11">F30/F29*100</f>
        <v>200</v>
      </c>
      <c r="G31" s="32">
        <f t="shared" si="11"/>
        <v>111.11111111111111</v>
      </c>
      <c r="H31" s="32">
        <f t="shared" si="11"/>
        <v>100</v>
      </c>
    </row>
    <row r="32" spans="1:8">
      <c r="A32" s="20"/>
      <c r="B32" s="20"/>
      <c r="C32" s="20"/>
      <c r="D32" s="20"/>
      <c r="E32" s="20"/>
      <c r="F32" s="20"/>
      <c r="G32" s="20"/>
      <c r="H32" s="20"/>
    </row>
    <row r="33" spans="1:8">
      <c r="A33" s="33" t="s">
        <v>270</v>
      </c>
      <c r="B33" s="34">
        <v>11</v>
      </c>
      <c r="C33" s="34">
        <v>11</v>
      </c>
      <c r="D33" s="34">
        <v>10</v>
      </c>
      <c r="E33" s="32">
        <v>55</v>
      </c>
      <c r="F33" s="32">
        <f t="shared" ref="F33:H34" si="12">B33/$E33*100</f>
        <v>20</v>
      </c>
      <c r="G33" s="32">
        <f t="shared" si="12"/>
        <v>20</v>
      </c>
      <c r="H33" s="32">
        <f t="shared" si="12"/>
        <v>18.181818181818183</v>
      </c>
    </row>
    <row r="34" spans="1:8">
      <c r="A34" s="33" t="s">
        <v>271</v>
      </c>
      <c r="B34" s="34">
        <v>4</v>
      </c>
      <c r="C34" s="34">
        <v>6</v>
      </c>
      <c r="D34" s="34">
        <v>8</v>
      </c>
      <c r="E34" s="32">
        <v>28</v>
      </c>
      <c r="F34" s="32">
        <f t="shared" si="12"/>
        <v>14.285714285714285</v>
      </c>
      <c r="G34" s="32">
        <f t="shared" si="12"/>
        <v>21.428571428571427</v>
      </c>
      <c r="H34" s="32">
        <f t="shared" si="12"/>
        <v>28.571428571428569</v>
      </c>
    </row>
    <row r="35" spans="1:8">
      <c r="A35" s="13"/>
      <c r="B35" s="13"/>
      <c r="C35" s="13"/>
      <c r="D35" s="13"/>
      <c r="E35" s="20"/>
      <c r="F35" s="32">
        <f t="shared" ref="F35:H35" si="13">F34/F33*100</f>
        <v>71.428571428571416</v>
      </c>
      <c r="G35" s="32">
        <f t="shared" si="13"/>
        <v>107.14285714285714</v>
      </c>
      <c r="H35" s="32">
        <f t="shared" si="13"/>
        <v>157.14285714285711</v>
      </c>
    </row>
    <row r="36" spans="1:8">
      <c r="A36" s="13"/>
      <c r="B36" s="13"/>
      <c r="C36" s="13"/>
      <c r="D36" s="13"/>
      <c r="E36" s="20"/>
      <c r="F36" s="20"/>
      <c r="G36" s="20"/>
      <c r="H36" s="20"/>
    </row>
    <row r="37" spans="1:8">
      <c r="A37" s="33" t="s">
        <v>256</v>
      </c>
      <c r="B37" s="34">
        <v>3</v>
      </c>
      <c r="C37" s="34">
        <v>4</v>
      </c>
      <c r="D37" s="34">
        <v>5</v>
      </c>
      <c r="E37" s="32">
        <v>36</v>
      </c>
      <c r="F37" s="32">
        <f t="shared" ref="F37:H38" si="14">B37/$E37*100</f>
        <v>8.3333333333333321</v>
      </c>
      <c r="G37" s="32">
        <f t="shared" si="14"/>
        <v>11.111111111111111</v>
      </c>
      <c r="H37" s="32">
        <f t="shared" si="14"/>
        <v>13.888888888888889</v>
      </c>
    </row>
    <row r="38" spans="1:8">
      <c r="A38" s="33" t="s">
        <v>272</v>
      </c>
      <c r="B38" s="34">
        <v>6</v>
      </c>
      <c r="C38" s="34">
        <v>9</v>
      </c>
      <c r="D38" s="34">
        <v>12</v>
      </c>
      <c r="E38" s="32">
        <v>78</v>
      </c>
      <c r="F38" s="32">
        <f t="shared" si="14"/>
        <v>7.6923076923076925</v>
      </c>
      <c r="G38" s="32">
        <f t="shared" si="14"/>
        <v>11.538461538461538</v>
      </c>
      <c r="H38" s="32">
        <f t="shared" si="14"/>
        <v>15.384615384615385</v>
      </c>
    </row>
    <row r="39" spans="1:8">
      <c r="A39" s="13" t="s">
        <v>257</v>
      </c>
      <c r="B39" s="13"/>
      <c r="C39" s="13"/>
      <c r="D39" s="13"/>
      <c r="E39" s="20"/>
      <c r="F39" s="32">
        <f t="shared" ref="F39:H39" si="15">F38/F37*100</f>
        <v>92.307692307692321</v>
      </c>
      <c r="G39" s="32">
        <f t="shared" si="15"/>
        <v>103.84615384615385</v>
      </c>
      <c r="H39" s="32">
        <f t="shared" si="15"/>
        <v>110.76923076923077</v>
      </c>
    </row>
    <row r="40" spans="1:8">
      <c r="A40" s="20"/>
      <c r="B40" s="20"/>
      <c r="C40" s="20"/>
      <c r="D40" s="20"/>
      <c r="E40" s="20"/>
      <c r="F40" s="20"/>
      <c r="G40" s="20"/>
      <c r="H40" s="20"/>
    </row>
    <row r="41" spans="1:8">
      <c r="A41" s="20" t="s">
        <v>273</v>
      </c>
      <c r="B41" s="36">
        <v>2</v>
      </c>
      <c r="C41" s="36">
        <v>2</v>
      </c>
      <c r="D41" s="36">
        <v>1</v>
      </c>
      <c r="E41" s="36">
        <v>10</v>
      </c>
      <c r="F41" s="36">
        <v>20</v>
      </c>
      <c r="G41" s="36">
        <v>20</v>
      </c>
      <c r="H41" s="36">
        <v>10</v>
      </c>
    </row>
    <row r="42" spans="1:8">
      <c r="A42" s="20" t="s">
        <v>274</v>
      </c>
      <c r="B42" s="36">
        <v>5</v>
      </c>
      <c r="C42" s="36">
        <v>3</v>
      </c>
      <c r="D42" s="36">
        <v>7</v>
      </c>
      <c r="E42" s="36">
        <v>28</v>
      </c>
      <c r="F42" s="36">
        <f t="shared" ref="F42:H42" si="16">B42/$E$42*100</f>
        <v>17.857142857142858</v>
      </c>
      <c r="G42" s="36">
        <f t="shared" si="16"/>
        <v>10.714285714285714</v>
      </c>
      <c r="H42" s="36">
        <f t="shared" si="16"/>
        <v>25</v>
      </c>
    </row>
    <row r="43" spans="1:8">
      <c r="F43" s="32">
        <f t="shared" ref="F43:H43" si="17">F42/F41*100</f>
        <v>89.285714285714292</v>
      </c>
      <c r="G43" s="32">
        <f t="shared" si="17"/>
        <v>53.571428571428569</v>
      </c>
      <c r="H43" s="32">
        <f t="shared" si="17"/>
        <v>250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E1CF-604A-A946-8019-F66541BC3A66}">
  <dimension ref="A2:M26"/>
  <sheetViews>
    <sheetView topLeftCell="A7" workbookViewId="0">
      <selection activeCell="D19" sqref="D19"/>
    </sheetView>
  </sheetViews>
  <sheetFormatPr defaultColWidth="11.4609375" defaultRowHeight="15.5"/>
  <sheetData>
    <row r="2" spans="1:13">
      <c r="B2" t="s">
        <v>284</v>
      </c>
    </row>
    <row r="4" spans="1:13">
      <c r="A4" s="20" t="s">
        <v>5</v>
      </c>
      <c r="B4" s="20" t="s">
        <v>276</v>
      </c>
      <c r="C4" s="36">
        <v>5</v>
      </c>
      <c r="D4" s="36">
        <v>10</v>
      </c>
      <c r="E4" s="36">
        <v>15</v>
      </c>
      <c r="F4" s="36">
        <v>20</v>
      </c>
      <c r="G4" s="36">
        <v>25</v>
      </c>
      <c r="H4" s="36">
        <v>30</v>
      </c>
      <c r="I4" s="36">
        <v>35</v>
      </c>
      <c r="J4" s="36">
        <v>40</v>
      </c>
      <c r="K4" s="36">
        <v>45</v>
      </c>
      <c r="L4" s="36">
        <v>50</v>
      </c>
    </row>
    <row r="5" spans="1:13">
      <c r="A5" s="20" t="s">
        <v>277</v>
      </c>
      <c r="B5" s="36">
        <f t="shared" ref="B5:B8" si="0">AVERAGE(C5:L5)</f>
        <v>9.3333333333333321</v>
      </c>
      <c r="C5" s="36">
        <v>8.8888888888888893</v>
      </c>
      <c r="D5" s="36">
        <v>6.6666666666666696</v>
      </c>
      <c r="E5" s="36">
        <v>4.44444444444445</v>
      </c>
      <c r="F5" s="36">
        <v>4.44444444444445</v>
      </c>
      <c r="G5" s="36">
        <v>6.6666666666666696</v>
      </c>
      <c r="H5" s="36">
        <v>11.1111111111111</v>
      </c>
      <c r="I5" s="36">
        <v>13.3333333333333</v>
      </c>
      <c r="J5" s="36">
        <v>8.8888888888888893</v>
      </c>
      <c r="K5" s="36">
        <v>11.1111111111111</v>
      </c>
      <c r="L5" s="36">
        <v>17.7777777777778</v>
      </c>
      <c r="M5" s="36"/>
    </row>
    <row r="6" spans="1:13">
      <c r="A6" s="20" t="s">
        <v>278</v>
      </c>
      <c r="B6" s="36">
        <f t="shared" si="0"/>
        <v>15</v>
      </c>
      <c r="C6" s="36">
        <v>22.2222222222222</v>
      </c>
      <c r="D6" s="36">
        <v>11.1111111111111</v>
      </c>
      <c r="E6" s="36">
        <v>11.1111111111111</v>
      </c>
      <c r="F6" s="36">
        <v>8.3333333333333304</v>
      </c>
      <c r="G6" s="36">
        <v>25</v>
      </c>
      <c r="H6" s="36">
        <v>11.1111111111111</v>
      </c>
      <c r="I6" s="36">
        <v>11.1111111111111</v>
      </c>
      <c r="J6" s="36">
        <v>16.6666666666667</v>
      </c>
      <c r="K6" s="37">
        <v>30.5555555555556</v>
      </c>
      <c r="L6" s="36">
        <v>2.7777777777777799</v>
      </c>
      <c r="M6" s="36"/>
    </row>
    <row r="7" spans="1:13">
      <c r="A7" s="20" t="s">
        <v>279</v>
      </c>
      <c r="B7" s="36">
        <f t="shared" si="0"/>
        <v>20.000000000000021</v>
      </c>
      <c r="C7" s="36">
        <v>17.8571428571429</v>
      </c>
      <c r="D7" s="36">
        <v>14.285714285714301</v>
      </c>
      <c r="E7" s="36">
        <v>42.857142857142897</v>
      </c>
      <c r="F7" s="36">
        <v>10.714285714285699</v>
      </c>
      <c r="G7" s="36">
        <v>14.285714285714301</v>
      </c>
      <c r="H7" s="36">
        <v>17.8571428571429</v>
      </c>
      <c r="I7" s="36">
        <v>17.8571428571429</v>
      </c>
      <c r="J7" s="36">
        <v>25</v>
      </c>
      <c r="K7" s="36">
        <v>14.285714285714301</v>
      </c>
      <c r="L7" s="36">
        <v>25</v>
      </c>
      <c r="M7" s="36"/>
    </row>
    <row r="8" spans="1:13">
      <c r="A8" s="20" t="s">
        <v>280</v>
      </c>
      <c r="B8" s="36">
        <f t="shared" si="0"/>
        <v>10.545454545454534</v>
      </c>
      <c r="C8" s="36">
        <v>14.545454545454501</v>
      </c>
      <c r="D8" s="36">
        <v>3.6363636363636398</v>
      </c>
      <c r="E8" s="36">
        <v>12.7272727272727</v>
      </c>
      <c r="F8" s="36">
        <v>7.2727272727272698</v>
      </c>
      <c r="G8" s="36">
        <v>9.0909090909090899</v>
      </c>
      <c r="H8" s="36">
        <v>14.545454545454501</v>
      </c>
      <c r="I8" s="36">
        <v>5.4545454545454497</v>
      </c>
      <c r="J8" s="36">
        <v>7.2727272727272698</v>
      </c>
      <c r="K8" s="36">
        <v>16.363636363636399</v>
      </c>
      <c r="L8" s="36">
        <v>14.545454545454501</v>
      </c>
      <c r="M8" s="36"/>
    </row>
    <row r="9" spans="1:13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</row>
    <row r="10" spans="1:13">
      <c r="A10" s="20"/>
      <c r="B10" s="20" t="s">
        <v>281</v>
      </c>
      <c r="C10" s="36">
        <f t="shared" ref="C10:L10" si="1">AVERAGE(C5:C8)</f>
        <v>15.878427128427123</v>
      </c>
      <c r="D10" s="36">
        <f t="shared" si="1"/>
        <v>8.9249639249639277</v>
      </c>
      <c r="E10" s="36">
        <f t="shared" si="1"/>
        <v>17.784992784992788</v>
      </c>
      <c r="F10" s="36">
        <f t="shared" si="1"/>
        <v>7.6911976911976874</v>
      </c>
      <c r="G10" s="36">
        <f t="shared" si="1"/>
        <v>13.760822510822514</v>
      </c>
      <c r="H10" s="36">
        <f t="shared" si="1"/>
        <v>13.656204906204902</v>
      </c>
      <c r="I10" s="36">
        <f t="shared" si="1"/>
        <v>11.939033189033189</v>
      </c>
      <c r="J10" s="36">
        <f t="shared" si="1"/>
        <v>14.457070707070713</v>
      </c>
      <c r="K10" s="36">
        <f t="shared" si="1"/>
        <v>18.079004329004349</v>
      </c>
      <c r="L10" s="36">
        <f t="shared" si="1"/>
        <v>15.025252525252519</v>
      </c>
      <c r="M10" s="36"/>
    </row>
    <row r="11" spans="1:13">
      <c r="A11" s="20"/>
      <c r="B11" s="20" t="s">
        <v>282</v>
      </c>
      <c r="C11" s="36">
        <f t="shared" ref="C11:L11" si="2">STDEV(B5:B8)/ SQRT(COUNT(B5:B8))</f>
        <v>2.4220752623888218</v>
      </c>
      <c r="D11" s="36">
        <f t="shared" si="2"/>
        <v>2.810538394982498</v>
      </c>
      <c r="E11" s="36">
        <f t="shared" si="2"/>
        <v>2.3555976500879838</v>
      </c>
      <c r="F11" s="36">
        <f t="shared" si="2"/>
        <v>8.5474370819862404</v>
      </c>
      <c r="G11" s="36">
        <f t="shared" si="2"/>
        <v>1.2996128755221887</v>
      </c>
      <c r="H11" s="36">
        <f t="shared" si="2"/>
        <v>4.0694979266411666</v>
      </c>
      <c r="I11" s="36">
        <f t="shared" si="2"/>
        <v>1.6174478209045506</v>
      </c>
      <c r="J11" s="36">
        <f t="shared" si="2"/>
        <v>2.5771775757276525</v>
      </c>
      <c r="K11" s="36">
        <f t="shared" si="2"/>
        <v>4.0687335429599987</v>
      </c>
      <c r="L11" s="36">
        <f t="shared" si="2"/>
        <v>4.2967759523260982</v>
      </c>
    </row>
    <row r="12" spans="1:13">
      <c r="A12" s="20"/>
      <c r="B12" s="20" t="s">
        <v>283</v>
      </c>
      <c r="C12" s="36">
        <v>4</v>
      </c>
      <c r="D12" s="36">
        <v>4</v>
      </c>
      <c r="E12" s="36">
        <v>4</v>
      </c>
      <c r="F12" s="36">
        <v>4</v>
      </c>
      <c r="G12" s="36">
        <v>4</v>
      </c>
      <c r="H12" s="36">
        <v>4</v>
      </c>
      <c r="I12" s="36">
        <v>4</v>
      </c>
      <c r="J12" s="36">
        <v>4</v>
      </c>
      <c r="K12" s="36">
        <v>4</v>
      </c>
      <c r="L12" s="36">
        <v>4</v>
      </c>
    </row>
    <row r="13" spans="1:1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</row>
    <row r="14" spans="1:13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</row>
    <row r="15" spans="1:13">
      <c r="A15" s="20"/>
      <c r="B15" s="38" t="s">
        <v>285</v>
      </c>
      <c r="C15" s="20"/>
      <c r="D15" s="20"/>
      <c r="E15" s="20"/>
      <c r="F15" s="36"/>
      <c r="G15" s="36"/>
      <c r="H15" s="36"/>
      <c r="I15" s="36"/>
      <c r="J15" s="36"/>
      <c r="K15" s="36"/>
      <c r="L15" s="36"/>
    </row>
    <row r="16" spans="1:13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</row>
    <row r="17" spans="1:13">
      <c r="A17" s="20" t="s">
        <v>217</v>
      </c>
      <c r="B17" s="20" t="s">
        <v>276</v>
      </c>
      <c r="C17" s="36">
        <v>5</v>
      </c>
      <c r="D17" s="36">
        <v>10</v>
      </c>
      <c r="E17" s="36">
        <v>15</v>
      </c>
      <c r="F17" s="36">
        <v>20</v>
      </c>
      <c r="G17" s="36">
        <v>25</v>
      </c>
      <c r="H17" s="36">
        <v>30</v>
      </c>
      <c r="I17" s="36">
        <v>35</v>
      </c>
      <c r="J17" s="36">
        <v>40</v>
      </c>
      <c r="K17" s="36">
        <v>45</v>
      </c>
      <c r="L17" s="36">
        <v>50</v>
      </c>
    </row>
    <row r="18" spans="1:13">
      <c r="A18" s="20" t="s">
        <v>277</v>
      </c>
      <c r="B18" s="36">
        <f>AVERAGE(C18:L18)</f>
        <v>48.8888888888889</v>
      </c>
      <c r="C18" s="36">
        <v>75.5555555555556</v>
      </c>
      <c r="D18" s="36">
        <v>37.7777777777778</v>
      </c>
      <c r="E18" s="36">
        <v>42.2222222222222</v>
      </c>
      <c r="F18" s="36">
        <v>55.5555555555556</v>
      </c>
      <c r="G18" s="36">
        <v>57.7777777777778</v>
      </c>
      <c r="H18" s="36">
        <v>48.8888888888889</v>
      </c>
      <c r="I18" s="36">
        <v>46.6666666666667</v>
      </c>
      <c r="J18" s="36">
        <v>44.4444444444444</v>
      </c>
      <c r="K18" s="36">
        <v>71.1111111111111</v>
      </c>
      <c r="L18" s="36">
        <v>8.8888888888888893</v>
      </c>
      <c r="M18" s="36"/>
    </row>
    <row r="19" spans="1:13">
      <c r="A19" s="20" t="s">
        <v>278</v>
      </c>
      <c r="B19" s="36">
        <f t="shared" ref="B19:B21" si="3">AVERAGE(C19:L19)</f>
        <v>73.888888888888886</v>
      </c>
      <c r="C19" s="36">
        <v>83.3333333333333</v>
      </c>
      <c r="D19" s="36">
        <v>97.2222222222222</v>
      </c>
      <c r="E19" s="36">
        <v>100</v>
      </c>
      <c r="F19" s="36">
        <v>72.2222222222222</v>
      </c>
      <c r="G19" s="36">
        <v>75</v>
      </c>
      <c r="H19" s="36">
        <v>41.6666666666667</v>
      </c>
      <c r="I19" s="36">
        <v>33.3333333333333</v>
      </c>
      <c r="J19" s="36">
        <v>100</v>
      </c>
      <c r="K19" s="36">
        <v>86.1111111111111</v>
      </c>
      <c r="L19" s="36">
        <v>50</v>
      </c>
      <c r="M19" s="36"/>
    </row>
    <row r="20" spans="1:13">
      <c r="A20" s="20" t="s">
        <v>279</v>
      </c>
      <c r="B20" s="36">
        <f>AVERAGE(C20:L20)</f>
        <v>28.571428571428562</v>
      </c>
      <c r="C20" s="36">
        <v>21.428571428571399</v>
      </c>
      <c r="D20" s="36">
        <v>25</v>
      </c>
      <c r="E20" s="36">
        <v>50</v>
      </c>
      <c r="F20" s="36">
        <v>32.142857142857103</v>
      </c>
      <c r="G20" s="36">
        <v>32.142857142857103</v>
      </c>
      <c r="H20" s="36">
        <v>21.428571428571399</v>
      </c>
      <c r="I20" s="36">
        <v>32.142857142857103</v>
      </c>
      <c r="J20" s="36">
        <v>28.571428571428601</v>
      </c>
      <c r="K20" s="36">
        <v>14.285714285714301</v>
      </c>
      <c r="L20" s="36">
        <v>28.571428571428601</v>
      </c>
      <c r="M20" s="36"/>
    </row>
    <row r="21" spans="1:13">
      <c r="A21" s="20" t="s">
        <v>280</v>
      </c>
      <c r="B21" s="36">
        <f t="shared" si="3"/>
        <v>58.545454545454547</v>
      </c>
      <c r="C21" s="36">
        <v>63.636363636363598</v>
      </c>
      <c r="D21" s="36">
        <v>65.454545454545496</v>
      </c>
      <c r="E21" s="36">
        <v>45.454545454545503</v>
      </c>
      <c r="F21" s="36">
        <v>56.363636363636402</v>
      </c>
      <c r="G21" s="36">
        <v>52.727272727272698</v>
      </c>
      <c r="H21" s="36">
        <v>61.818181818181799</v>
      </c>
      <c r="I21" s="36">
        <v>63.636363636363598</v>
      </c>
      <c r="J21" s="36">
        <v>52.727272727272698</v>
      </c>
      <c r="K21" s="36">
        <v>58.181818181818201</v>
      </c>
      <c r="L21" s="36">
        <v>65.454545454545496</v>
      </c>
      <c r="M21" s="36"/>
    </row>
    <row r="22" spans="1:13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</row>
    <row r="23" spans="1:1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</row>
    <row r="24" spans="1:13">
      <c r="A24" s="20"/>
      <c r="B24" t="s">
        <v>281</v>
      </c>
      <c r="C24" s="36">
        <f t="shared" ref="C24:L24" si="4">AVERAGE(C18:C21)</f>
        <v>60.988455988455975</v>
      </c>
      <c r="D24" s="36">
        <f t="shared" si="4"/>
        <v>56.363636363636374</v>
      </c>
      <c r="E24" s="36">
        <f t="shared" si="4"/>
        <v>59.419191919191924</v>
      </c>
      <c r="F24" s="36">
        <f t="shared" si="4"/>
        <v>54.071067821067828</v>
      </c>
      <c r="G24" s="36">
        <f t="shared" si="4"/>
        <v>54.4119769119769</v>
      </c>
      <c r="H24" s="36">
        <f t="shared" si="4"/>
        <v>43.4505772005772</v>
      </c>
      <c r="I24" s="36">
        <f t="shared" si="4"/>
        <v>43.944805194805177</v>
      </c>
      <c r="J24" s="36">
        <f t="shared" si="4"/>
        <v>56.435786435786426</v>
      </c>
      <c r="K24" s="36">
        <f t="shared" si="4"/>
        <v>57.422438672438673</v>
      </c>
      <c r="L24" s="36">
        <f t="shared" si="4"/>
        <v>38.228715728715741</v>
      </c>
    </row>
    <row r="25" spans="1:13">
      <c r="A25" s="20"/>
      <c r="B25" t="s">
        <v>282</v>
      </c>
      <c r="C25" s="36">
        <f t="shared" ref="C25:L25" si="5">STDEV(C18:C21)/ SQRT(COUNT(C18:C21))</f>
        <v>13.794593792070151</v>
      </c>
      <c r="D25" s="36">
        <f t="shared" si="5"/>
        <v>16.023889695770272</v>
      </c>
      <c r="E25" s="36">
        <f t="shared" si="5"/>
        <v>13.620665299900633</v>
      </c>
      <c r="F25" s="36">
        <f t="shared" si="5"/>
        <v>8.2551519469094874</v>
      </c>
      <c r="G25" s="36">
        <f t="shared" si="5"/>
        <v>8.8220709663442154</v>
      </c>
      <c r="H25" s="36">
        <f t="shared" si="5"/>
        <v>8.4414414666726678</v>
      </c>
      <c r="I25" s="36">
        <f t="shared" si="5"/>
        <v>7.3431108111447152</v>
      </c>
      <c r="J25" s="36">
        <f t="shared" si="5"/>
        <v>15.361772085659497</v>
      </c>
      <c r="K25" s="36">
        <f t="shared" si="5"/>
        <v>15.46979133527179</v>
      </c>
      <c r="L25" s="36">
        <f t="shared" si="5"/>
        <v>12.362232713270247</v>
      </c>
    </row>
    <row r="26" spans="1:13">
      <c r="A26" s="20"/>
      <c r="B26" t="s">
        <v>283</v>
      </c>
      <c r="C26" s="36">
        <v>4</v>
      </c>
      <c r="D26" s="36">
        <v>4</v>
      </c>
      <c r="E26" s="36">
        <v>4</v>
      </c>
      <c r="F26" s="36">
        <v>4</v>
      </c>
      <c r="G26" s="36">
        <v>4</v>
      </c>
      <c r="H26" s="36">
        <v>4</v>
      </c>
      <c r="I26" s="36">
        <v>4</v>
      </c>
      <c r="J26" s="36">
        <v>4</v>
      </c>
      <c r="K26" s="36">
        <v>4</v>
      </c>
      <c r="L26" s="36">
        <v>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0A401-C65F-2542-92CB-D1602D39818B}">
  <dimension ref="A1:G42"/>
  <sheetViews>
    <sheetView workbookViewId="0">
      <selection activeCell="H9" sqref="H9"/>
    </sheetView>
  </sheetViews>
  <sheetFormatPr defaultColWidth="11.4609375" defaultRowHeight="15.5"/>
  <sheetData>
    <row r="1" spans="1:7">
      <c r="A1" t="s">
        <v>289</v>
      </c>
      <c r="E1" t="s">
        <v>291</v>
      </c>
    </row>
    <row r="2" spans="1:7">
      <c r="A2" s="23" t="s">
        <v>121</v>
      </c>
      <c r="B2" s="23" t="s">
        <v>122</v>
      </c>
      <c r="C2" s="23" t="s">
        <v>290</v>
      </c>
      <c r="E2" s="23" t="s">
        <v>121</v>
      </c>
      <c r="F2" s="23" t="s">
        <v>122</v>
      </c>
      <c r="G2" s="23" t="s">
        <v>290</v>
      </c>
    </row>
    <row r="3" spans="1:7">
      <c r="A3" s="8">
        <v>7.3266330000000002</v>
      </c>
      <c r="B3" s="8">
        <v>7.8814814814814804</v>
      </c>
      <c r="C3" s="8">
        <v>8.1923080000000006</v>
      </c>
      <c r="E3" s="8">
        <v>7.247706</v>
      </c>
      <c r="F3" s="8">
        <v>10.79339</v>
      </c>
      <c r="G3" s="8">
        <v>26.375</v>
      </c>
    </row>
    <row r="4" spans="1:7">
      <c r="A4" s="8">
        <v>4.3097349999999999</v>
      </c>
      <c r="B4" s="8">
        <v>14.924050632911401</v>
      </c>
      <c r="C4" s="8">
        <v>10.78571</v>
      </c>
      <c r="E4" s="8">
        <v>4.7796609999999999</v>
      </c>
      <c r="F4" s="8">
        <v>19.46632</v>
      </c>
      <c r="G4" s="8">
        <v>9.2828280000000003</v>
      </c>
    </row>
    <row r="5" spans="1:7">
      <c r="A5" s="8">
        <v>3.7880790000000002</v>
      </c>
      <c r="B5" s="8">
        <v>10.7777777777778</v>
      </c>
      <c r="C5" s="8">
        <v>10.78571</v>
      </c>
      <c r="E5" s="8">
        <v>4.8524589999999996</v>
      </c>
      <c r="F5" s="8">
        <v>17.35238</v>
      </c>
      <c r="G5" s="8">
        <v>9.4591840000000005</v>
      </c>
    </row>
    <row r="6" spans="1:7">
      <c r="A6" s="8">
        <v>3.9838710000000002</v>
      </c>
      <c r="B6" s="8">
        <v>14.9789029535865</v>
      </c>
      <c r="C6" s="8">
        <v>4.5833329999999997</v>
      </c>
      <c r="E6" s="8">
        <v>4.0144929999999999</v>
      </c>
      <c r="F6" s="8">
        <v>19.601040000000001</v>
      </c>
      <c r="G6" s="8">
        <v>5.2012580000000002</v>
      </c>
    </row>
    <row r="7" spans="1:7">
      <c r="A7" s="8">
        <v>4.4408599999999998</v>
      </c>
      <c r="B7" s="8">
        <v>5.34375</v>
      </c>
      <c r="C7" s="8">
        <v>4.8979590000000002</v>
      </c>
      <c r="E7" s="8">
        <v>4.461538</v>
      </c>
      <c r="F7" s="8">
        <v>5.3819739999999996</v>
      </c>
      <c r="G7" s="8">
        <v>4.8979590000000002</v>
      </c>
    </row>
    <row r="8" spans="1:7">
      <c r="A8" s="8">
        <v>7.6865670000000001</v>
      </c>
      <c r="B8" s="8">
        <v>7.7191010000000002</v>
      </c>
      <c r="C8" s="8">
        <v>5.2806119999999996</v>
      </c>
      <c r="E8" s="8">
        <v>7.5921050000000001</v>
      </c>
      <c r="F8" s="8">
        <v>9.3923079999999999</v>
      </c>
      <c r="G8" s="8">
        <v>5.8156679999999996</v>
      </c>
    </row>
    <row r="9" spans="1:7">
      <c r="A9" s="8">
        <v>6.8965519999999998</v>
      </c>
      <c r="B9" s="8">
        <v>7.0149809999999997</v>
      </c>
      <c r="C9" s="8">
        <v>6.0478870000000002</v>
      </c>
      <c r="E9" s="8">
        <v>6.6280489999999999</v>
      </c>
      <c r="F9" s="8">
        <v>9.2599280000000004</v>
      </c>
      <c r="G9" s="8">
        <v>6.4746189999999997</v>
      </c>
    </row>
    <row r="10" spans="1:7">
      <c r="A10" s="8">
        <v>11.260870000000001</v>
      </c>
      <c r="B10" s="8">
        <v>4.2687499999999998</v>
      </c>
      <c r="C10" s="8">
        <v>4.2571430000000001</v>
      </c>
      <c r="E10" s="8">
        <v>10.134729999999999</v>
      </c>
      <c r="F10" s="8">
        <v>5.1534880000000003</v>
      </c>
      <c r="G10" s="8">
        <v>5.2948719999999998</v>
      </c>
    </row>
    <row r="11" spans="1:7">
      <c r="A11" s="8">
        <v>7.5321639999999999</v>
      </c>
      <c r="B11" s="8">
        <v>4.8582090000000004</v>
      </c>
      <c r="C11" s="8">
        <v>4.6079549999999996</v>
      </c>
      <c r="E11" s="8">
        <v>6.6927539999999999</v>
      </c>
      <c r="F11" s="8">
        <v>5.3250770000000003</v>
      </c>
      <c r="G11" s="8">
        <v>4.6666670000000003</v>
      </c>
    </row>
    <row r="12" spans="1:7">
      <c r="A12" s="8">
        <v>8.2687500000000007</v>
      </c>
      <c r="B12" s="8">
        <v>5.0408160000000004</v>
      </c>
      <c r="C12" s="8">
        <v>5.5</v>
      </c>
      <c r="E12" s="8">
        <v>8.042484</v>
      </c>
      <c r="F12" s="8">
        <v>7.5673469999999998</v>
      </c>
      <c r="G12" s="8">
        <v>5.6556290000000002</v>
      </c>
    </row>
    <row r="13" spans="1:7">
      <c r="A13" s="8">
        <v>4.1967210000000001</v>
      </c>
      <c r="B13" s="8">
        <v>6.0967739999999999</v>
      </c>
      <c r="C13" s="8">
        <v>5.2610840000000003</v>
      </c>
      <c r="E13" s="8">
        <v>4.3529410000000004</v>
      </c>
      <c r="F13" s="8">
        <v>9.4600000000000009</v>
      </c>
      <c r="G13" s="8">
        <v>5.874396</v>
      </c>
    </row>
    <row r="14" spans="1:7">
      <c r="A14" s="8">
        <v>4.4901960000000001</v>
      </c>
      <c r="B14" s="8">
        <v>4.2012200000000002</v>
      </c>
      <c r="C14" s="8">
        <v>7.2704399999999998</v>
      </c>
      <c r="E14" s="8">
        <v>4.5843369999999997</v>
      </c>
      <c r="F14" s="8">
        <v>4.1721849999999998</v>
      </c>
      <c r="G14" s="8">
        <v>6.8940400000000004</v>
      </c>
    </row>
    <row r="15" spans="1:7">
      <c r="A15" s="8">
        <v>5.6818179999999998</v>
      </c>
      <c r="B15" s="8">
        <v>7.35989</v>
      </c>
      <c r="C15" s="8">
        <v>23.07865</v>
      </c>
      <c r="E15" s="8">
        <v>5.2867920000000002</v>
      </c>
      <c r="F15" s="8">
        <v>8.0459180000000003</v>
      </c>
      <c r="G15" s="8">
        <v>25.908570000000001</v>
      </c>
    </row>
    <row r="16" spans="1:7">
      <c r="A16" s="8">
        <v>4.7071820000000004</v>
      </c>
      <c r="B16" s="8">
        <v>4.3819100000000004</v>
      </c>
      <c r="C16" s="8">
        <v>5.3267329999999999</v>
      </c>
      <c r="E16" s="8">
        <v>4.2838710000000004</v>
      </c>
      <c r="F16" s="8">
        <v>4.5882350000000001</v>
      </c>
      <c r="G16" s="8">
        <v>5.8708130000000001</v>
      </c>
    </row>
    <row r="17" spans="1:7">
      <c r="A17" s="8">
        <v>10.31884</v>
      </c>
      <c r="B17" s="8">
        <v>10.462590000000001</v>
      </c>
      <c r="C17" s="8">
        <v>4.5316460000000003</v>
      </c>
      <c r="E17" s="8">
        <v>10.65672</v>
      </c>
      <c r="F17" s="8">
        <v>11.71987</v>
      </c>
      <c r="G17" s="8">
        <v>4.5434780000000003</v>
      </c>
    </row>
    <row r="18" spans="1:7">
      <c r="A18" s="8">
        <v>7.3405019999999999</v>
      </c>
      <c r="B18" s="8">
        <v>8.2857140000000005</v>
      </c>
      <c r="C18" s="8">
        <v>3.677419</v>
      </c>
      <c r="E18" s="8">
        <v>7.0454549999999996</v>
      </c>
      <c r="F18" s="8">
        <v>8.0651039999999998</v>
      </c>
      <c r="G18" s="8">
        <v>5.3783779999999997</v>
      </c>
    </row>
    <row r="19" spans="1:7">
      <c r="A19" s="8">
        <v>6.135135</v>
      </c>
      <c r="B19" s="8">
        <v>4.3405800000000001</v>
      </c>
      <c r="C19" s="8">
        <v>5.0411989999999998</v>
      </c>
      <c r="E19" s="8">
        <v>6.234483</v>
      </c>
      <c r="F19" s="8">
        <v>4.36747</v>
      </c>
      <c r="G19" s="8">
        <v>4.9964909999999998</v>
      </c>
    </row>
    <row r="20" spans="1:7">
      <c r="A20" s="8">
        <v>6.3159850000000004</v>
      </c>
      <c r="B20" s="8">
        <v>7.0842109999999998</v>
      </c>
      <c r="C20" s="8">
        <v>4.4759039999999999</v>
      </c>
      <c r="E20" s="8">
        <v>5.7553190000000001</v>
      </c>
      <c r="F20" s="8">
        <v>5.9583329999999997</v>
      </c>
      <c r="G20" s="8">
        <v>5.6590910000000001</v>
      </c>
    </row>
    <row r="21" spans="1:7">
      <c r="A21" s="8">
        <v>4.7727269999999997</v>
      </c>
      <c r="B21" s="8">
        <v>4.248062</v>
      </c>
      <c r="C21" s="8">
        <v>9.3192769999999996</v>
      </c>
      <c r="E21" s="8">
        <v>4.1785709999999998</v>
      </c>
      <c r="F21" s="8">
        <v>4.3492059999999997</v>
      </c>
      <c r="G21" s="8">
        <v>13.15714</v>
      </c>
    </row>
    <row r="22" spans="1:7">
      <c r="A22" s="8">
        <v>4.9571430000000003</v>
      </c>
      <c r="B22" s="8">
        <v>4.5583600000000004</v>
      </c>
      <c r="C22" s="8">
        <v>9.5568860000000004</v>
      </c>
      <c r="E22" s="8">
        <v>4.8918920000000004</v>
      </c>
      <c r="F22" s="8">
        <v>6.2156330000000004</v>
      </c>
      <c r="G22" s="8">
        <v>13.13889</v>
      </c>
    </row>
    <row r="23" spans="1:7">
      <c r="A23" s="8">
        <v>4.71875</v>
      </c>
      <c r="B23" s="8">
        <v>6.0674599999999996</v>
      </c>
      <c r="C23" s="8">
        <v>4.4626869999999998</v>
      </c>
      <c r="E23" s="8">
        <v>4.6258990000000004</v>
      </c>
      <c r="F23" s="8">
        <v>9.5762710000000002</v>
      </c>
      <c r="G23" s="8">
        <v>10.82249</v>
      </c>
    </row>
    <row r="24" spans="1:7">
      <c r="A24" s="8">
        <v>10.098179999999999</v>
      </c>
      <c r="B24" s="8">
        <v>4.9399139999999999</v>
      </c>
      <c r="C24" s="8">
        <v>4.0559010000000004</v>
      </c>
      <c r="E24" s="8">
        <v>10.492190000000001</v>
      </c>
      <c r="F24" s="8">
        <v>6.9255810000000002</v>
      </c>
      <c r="G24" s="8">
        <v>4.3296700000000001</v>
      </c>
    </row>
    <row r="25" spans="1:7">
      <c r="A25" s="8">
        <v>4.4140129999999997</v>
      </c>
      <c r="B25" s="8">
        <v>4.7030570000000003</v>
      </c>
      <c r="C25" s="8">
        <v>4.5223209999999998</v>
      </c>
      <c r="E25" s="8">
        <v>4.4726030000000003</v>
      </c>
      <c r="F25" s="8">
        <v>5.5891469999999996</v>
      </c>
      <c r="G25" s="8">
        <v>5.0518520000000002</v>
      </c>
    </row>
    <row r="26" spans="1:7">
      <c r="A26" s="8">
        <v>3.4318179999999998</v>
      </c>
      <c r="B26" s="8">
        <v>7.9681980000000001</v>
      </c>
      <c r="C26" s="8">
        <v>4.6104419999999999</v>
      </c>
      <c r="E26" s="8">
        <v>4.1758240000000004</v>
      </c>
      <c r="F26" s="8">
        <v>6.3915660000000001</v>
      </c>
      <c r="G26" s="8">
        <v>5.8028570000000004</v>
      </c>
    </row>
    <row r="27" spans="1:7">
      <c r="A27" s="8">
        <v>4.0517240000000001</v>
      </c>
      <c r="B27" s="8">
        <v>3.7551019999999999</v>
      </c>
      <c r="C27" s="8">
        <v>4.1140939999999997</v>
      </c>
      <c r="E27" s="8">
        <v>4.7371790000000003</v>
      </c>
      <c r="F27" s="8">
        <v>5.2907799999999998</v>
      </c>
      <c r="G27" s="8">
        <v>5.1553129999999996</v>
      </c>
    </row>
    <row r="28" spans="1:7">
      <c r="A28" s="8">
        <v>8.5537189999999992</v>
      </c>
      <c r="B28" s="8">
        <v>4.2783509999999998</v>
      </c>
      <c r="C28" s="8">
        <v>5.9569380000000001</v>
      </c>
      <c r="E28" s="8">
        <v>7.5412840000000001</v>
      </c>
      <c r="F28" s="8">
        <v>4.42</v>
      </c>
      <c r="G28" s="8">
        <v>5.2456139999999998</v>
      </c>
    </row>
    <row r="29" spans="1:7">
      <c r="A29" s="8">
        <v>3.9534883719999998</v>
      </c>
      <c r="B29" s="8">
        <v>6.3691760000000004</v>
      </c>
      <c r="C29" s="8">
        <v>4.3333329999999997</v>
      </c>
      <c r="E29" s="8">
        <v>4.103448276</v>
      </c>
      <c r="F29" s="8">
        <v>15.14052</v>
      </c>
      <c r="G29" s="8">
        <v>4.7823130000000003</v>
      </c>
    </row>
    <row r="30" spans="1:7">
      <c r="A30" s="8">
        <v>4.1311475409999998</v>
      </c>
      <c r="B30" s="8">
        <v>5.6156459999999999</v>
      </c>
      <c r="C30" s="8">
        <v>3.6086960000000001</v>
      </c>
      <c r="E30" s="8">
        <v>4.4874999999999998</v>
      </c>
      <c r="F30" s="8">
        <v>7.766667</v>
      </c>
      <c r="G30" s="8">
        <v>4.2660549999999997</v>
      </c>
    </row>
    <row r="31" spans="1:7">
      <c r="A31" s="8">
        <v>3.769230769</v>
      </c>
      <c r="B31" s="8">
        <v>3.7058823529999998</v>
      </c>
      <c r="C31" s="8">
        <v>8.0528849999999998</v>
      </c>
      <c r="E31" s="8">
        <v>3.5625</v>
      </c>
      <c r="F31" s="8">
        <v>3.3333330000000001</v>
      </c>
      <c r="G31" s="8">
        <v>6.0495049999999999</v>
      </c>
    </row>
    <row r="32" spans="1:7">
      <c r="A32" s="8">
        <v>3.692307692</v>
      </c>
      <c r="B32" s="8">
        <v>62.707142859999998</v>
      </c>
      <c r="C32" s="8">
        <v>6.8396229999999996</v>
      </c>
      <c r="E32" s="8">
        <v>3.5333333329999999</v>
      </c>
      <c r="F32" s="8">
        <v>64.180000000000007</v>
      </c>
      <c r="G32" s="8">
        <v>6.897119</v>
      </c>
    </row>
    <row r="33" spans="1:7">
      <c r="A33" s="8">
        <v>4.6666666670000003</v>
      </c>
      <c r="B33" s="8">
        <v>12.307689999999999</v>
      </c>
      <c r="C33" s="8">
        <v>5.1111110000000002</v>
      </c>
      <c r="E33" s="8">
        <v>5.1287128710000003</v>
      </c>
      <c r="F33" s="8">
        <v>12.22594</v>
      </c>
      <c r="G33" s="8">
        <v>6.725581</v>
      </c>
    </row>
    <row r="34" spans="1:7">
      <c r="A34" s="8"/>
      <c r="B34" s="8">
        <v>11.62069</v>
      </c>
      <c r="C34" s="8">
        <v>4.9030610000000001</v>
      </c>
      <c r="E34" s="8"/>
      <c r="F34" s="8">
        <v>26.771429999999999</v>
      </c>
      <c r="G34" s="8">
        <v>5.3019800000000004</v>
      </c>
    </row>
    <row r="35" spans="1:7">
      <c r="A35" s="8"/>
      <c r="B35" s="8">
        <v>22.25301</v>
      </c>
      <c r="C35" s="8">
        <v>5.1308410000000002</v>
      </c>
      <c r="E35" s="8"/>
      <c r="F35" s="8">
        <v>22.639240000000001</v>
      </c>
      <c r="G35" s="8">
        <v>7.0562769999999997</v>
      </c>
    </row>
    <row r="36" spans="1:7">
      <c r="A36" s="8"/>
      <c r="B36" s="8">
        <v>8.5454550000000005</v>
      </c>
      <c r="C36" s="8">
        <v>3.7394959999999999</v>
      </c>
      <c r="E36" s="8"/>
      <c r="F36" s="8">
        <v>7.2439020000000003</v>
      </c>
      <c r="G36" s="8">
        <v>5.0408160000000004</v>
      </c>
    </row>
    <row r="37" spans="1:7">
      <c r="A37" s="8"/>
      <c r="B37" s="8">
        <v>19.153410000000001</v>
      </c>
      <c r="C37" s="8">
        <v>9.2365270000000006</v>
      </c>
      <c r="E37" s="8"/>
      <c r="F37" s="8">
        <v>14.113989999999999</v>
      </c>
      <c r="G37" s="8">
        <v>11.393190000000001</v>
      </c>
    </row>
    <row r="38" spans="1:7">
      <c r="A38" s="8"/>
      <c r="B38" s="8">
        <v>9.2670159999999999</v>
      </c>
      <c r="C38" s="8">
        <v>3.7088610000000002</v>
      </c>
      <c r="E38" s="8"/>
      <c r="F38" s="8">
        <v>11.962160000000001</v>
      </c>
      <c r="G38" s="8">
        <v>4.7483870000000001</v>
      </c>
    </row>
    <row r="39" spans="1:7">
      <c r="A39" s="8"/>
      <c r="B39" s="8">
        <v>3.5084749999999998</v>
      </c>
      <c r="C39" s="8">
        <v>4.8333329999999997</v>
      </c>
      <c r="E39" s="8"/>
      <c r="F39" s="8">
        <v>4.2043799999999996</v>
      </c>
      <c r="G39" s="8">
        <v>5.2268039999999996</v>
      </c>
    </row>
    <row r="40" spans="1:7">
      <c r="A40" s="8"/>
      <c r="B40" s="8">
        <v>40.49635</v>
      </c>
      <c r="C40" s="8">
        <v>6.8690100000000003</v>
      </c>
      <c r="E40" s="8"/>
      <c r="F40" s="8">
        <v>37.297440000000002</v>
      </c>
      <c r="G40" s="8">
        <v>8.6129029999999993</v>
      </c>
    </row>
    <row r="41" spans="1:7">
      <c r="A41" s="8"/>
      <c r="B41" s="8"/>
      <c r="C41" s="8">
        <v>5.4402169999999996</v>
      </c>
      <c r="E41" s="8"/>
      <c r="F41" s="8"/>
      <c r="G41" s="8">
        <v>7.0061920000000004</v>
      </c>
    </row>
    <row r="42" spans="1:7">
      <c r="A42" s="8"/>
      <c r="B42" s="8"/>
      <c r="C42" s="8">
        <v>7.7329840000000001</v>
      </c>
      <c r="E42" s="8"/>
      <c r="F42" s="8"/>
      <c r="G42" s="8">
        <v>7.139303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DA9B1-39FA-434D-A09E-64FC4C353AC1}">
  <dimension ref="A1:E58"/>
  <sheetViews>
    <sheetView workbookViewId="0">
      <selection activeCell="C12" sqref="C12"/>
    </sheetView>
  </sheetViews>
  <sheetFormatPr defaultColWidth="11.4609375" defaultRowHeight="15.5"/>
  <sheetData>
    <row r="1" spans="1:5">
      <c r="A1" t="s">
        <v>293</v>
      </c>
    </row>
    <row r="2" spans="1:5">
      <c r="A2" t="s">
        <v>253</v>
      </c>
      <c r="D2" t="s">
        <v>732</v>
      </c>
    </row>
    <row r="3" spans="1:5">
      <c r="A3" s="23" t="s">
        <v>292</v>
      </c>
      <c r="B3" s="23" t="s">
        <v>190</v>
      </c>
      <c r="D3" s="23" t="s">
        <v>292</v>
      </c>
      <c r="E3" s="23" t="s">
        <v>183</v>
      </c>
    </row>
    <row r="4" spans="1:5">
      <c r="A4" s="8">
        <v>83.815866290000002</v>
      </c>
      <c r="B4" s="8">
        <v>94.127880809999994</v>
      </c>
      <c r="D4" s="8">
        <v>79.730139809999997</v>
      </c>
      <c r="E4" s="8">
        <v>95.614613770000005</v>
      </c>
    </row>
    <row r="5" spans="1:5">
      <c r="A5" s="8">
        <v>78.513797760000003</v>
      </c>
      <c r="B5" s="8">
        <v>129.20225360000001</v>
      </c>
      <c r="D5" s="8">
        <v>75.343982749999995</v>
      </c>
      <c r="E5" s="8">
        <v>183.97692649999999</v>
      </c>
    </row>
    <row r="6" spans="1:5">
      <c r="A6" s="8">
        <v>99.321727350000003</v>
      </c>
      <c r="B6" s="8">
        <v>53.666375019999997</v>
      </c>
      <c r="D6" s="8">
        <v>74.682365149999995</v>
      </c>
      <c r="E6" s="8">
        <v>40.96586559</v>
      </c>
    </row>
    <row r="7" spans="1:5">
      <c r="A7" s="8">
        <v>81.299409920000002</v>
      </c>
      <c r="B7" s="8">
        <v>64.976825109999993</v>
      </c>
      <c r="D7" s="8">
        <v>96.391846630000003</v>
      </c>
      <c r="E7" s="8">
        <v>73.295062639999998</v>
      </c>
    </row>
    <row r="8" spans="1:5">
      <c r="A8" s="8">
        <v>114.53654040000001</v>
      </c>
      <c r="B8" s="8">
        <v>49.718847650000001</v>
      </c>
      <c r="D8" s="8">
        <v>74.118429129999996</v>
      </c>
      <c r="E8" s="8">
        <v>55.328004749999998</v>
      </c>
    </row>
    <row r="9" spans="1:5">
      <c r="A9" s="8">
        <v>83.92618865</v>
      </c>
      <c r="B9" s="8">
        <v>65.034941439999997</v>
      </c>
      <c r="D9" s="8">
        <v>71.792745350000004</v>
      </c>
      <c r="E9" s="8">
        <v>68.214941969999998</v>
      </c>
    </row>
    <row r="10" spans="1:5">
      <c r="A10" s="8">
        <v>75.174705169999996</v>
      </c>
      <c r="B10" s="8">
        <v>96.626946829999994</v>
      </c>
      <c r="D10" s="8">
        <v>77.277108190000007</v>
      </c>
      <c r="E10" s="8">
        <v>71.284592570000001</v>
      </c>
    </row>
    <row r="11" spans="1:5">
      <c r="A11" s="8">
        <v>165.1138656</v>
      </c>
      <c r="B11" s="8">
        <v>64.326625539999995</v>
      </c>
      <c r="D11" s="8">
        <v>146.5138906</v>
      </c>
      <c r="E11" s="8">
        <v>76.867347960000004</v>
      </c>
    </row>
    <row r="12" spans="1:5">
      <c r="A12" s="8">
        <v>73.279549459999998</v>
      </c>
      <c r="B12" s="8">
        <v>63.762727640000001</v>
      </c>
      <c r="D12" s="8">
        <v>69.591900019999997</v>
      </c>
      <c r="E12" s="8">
        <v>61.087783459999997</v>
      </c>
    </row>
    <row r="13" spans="1:5">
      <c r="A13" s="8">
        <v>135.0504541</v>
      </c>
      <c r="B13" s="8">
        <v>115.3152405</v>
      </c>
      <c r="D13" s="8">
        <v>104.63059920000001</v>
      </c>
      <c r="E13" t="s">
        <v>295</v>
      </c>
    </row>
    <row r="14" spans="1:5">
      <c r="A14" s="8">
        <v>102.312449</v>
      </c>
      <c r="B14" s="8">
        <v>50.968062109999998</v>
      </c>
      <c r="D14" s="8">
        <v>101.9346491</v>
      </c>
      <c r="E14" s="8">
        <v>108.6491985</v>
      </c>
    </row>
    <row r="15" spans="1:5">
      <c r="A15" s="8">
        <v>486.54653020000001</v>
      </c>
      <c r="B15" s="8">
        <v>127.4201553</v>
      </c>
      <c r="D15" s="8">
        <v>449.1968766</v>
      </c>
      <c r="E15" s="8">
        <v>62.705081229999998</v>
      </c>
    </row>
    <row r="16" spans="1:5">
      <c r="A16" s="8">
        <v>108.4098204</v>
      </c>
      <c r="B16" s="8">
        <v>82.008758709999995</v>
      </c>
      <c r="D16" s="8">
        <v>120.5421822</v>
      </c>
      <c r="E16" s="8">
        <v>59.886369469999998</v>
      </c>
    </row>
    <row r="17" spans="1:5">
      <c r="A17" s="8">
        <v>95.816968020000004</v>
      </c>
      <c r="B17" s="8">
        <v>81.872202529999996</v>
      </c>
      <c r="D17" s="8">
        <v>89.36416097</v>
      </c>
      <c r="E17" s="8">
        <v>59.886369469999998</v>
      </c>
    </row>
    <row r="18" spans="1:5">
      <c r="A18" s="8">
        <v>111.7513129</v>
      </c>
      <c r="B18" s="8">
        <v>98.061863419999995</v>
      </c>
      <c r="D18" s="8">
        <v>123.2603628</v>
      </c>
      <c r="E18" s="8">
        <v>109.266572</v>
      </c>
    </row>
    <row r="19" spans="1:5">
      <c r="A19" s="8">
        <v>77.282206700000003</v>
      </c>
      <c r="B19" s="8">
        <v>67.537715390000002</v>
      </c>
      <c r="D19" s="8">
        <v>81.339199480000005</v>
      </c>
      <c r="E19" s="8">
        <v>69.474373450000002</v>
      </c>
    </row>
    <row r="20" spans="1:5">
      <c r="A20" s="8">
        <v>83.222008819999999</v>
      </c>
      <c r="B20" s="8">
        <v>57.833370879999997</v>
      </c>
      <c r="D20" s="8">
        <v>75.911351870000004</v>
      </c>
      <c r="E20" s="8">
        <v>61.331748269999999</v>
      </c>
    </row>
    <row r="21" spans="1:5">
      <c r="A21" s="8">
        <v>186.9220244</v>
      </c>
      <c r="B21" s="8">
        <v>98.234046280000001</v>
      </c>
      <c r="D21" s="8">
        <v>147.49746490000001</v>
      </c>
      <c r="E21" s="8">
        <v>108.4593971</v>
      </c>
    </row>
    <row r="22" spans="1:5">
      <c r="A22" s="8">
        <v>82.768316810000002</v>
      </c>
      <c r="B22" s="8">
        <v>42.776768230000002</v>
      </c>
      <c r="D22" s="8">
        <v>75.460969730000002</v>
      </c>
      <c r="E22" s="8">
        <v>40.504994740000001</v>
      </c>
    </row>
    <row r="23" spans="1:5">
      <c r="A23" s="8">
        <v>62.731727749999997</v>
      </c>
      <c r="B23" s="8">
        <v>56.59106259</v>
      </c>
      <c r="D23" s="8">
        <v>56.117430079999998</v>
      </c>
      <c r="E23" s="8">
        <v>60.604361730000001</v>
      </c>
    </row>
    <row r="24" spans="1:5">
      <c r="A24" s="8">
        <v>102.7003359</v>
      </c>
      <c r="B24" s="8">
        <v>66.944587310000003</v>
      </c>
      <c r="D24" s="8">
        <v>81.217978869999996</v>
      </c>
      <c r="E24" s="8">
        <v>57.352204950000001</v>
      </c>
    </row>
    <row r="25" spans="1:5">
      <c r="A25" s="8">
        <v>89.269733389999999</v>
      </c>
      <c r="B25" s="8">
        <v>141.59628459999999</v>
      </c>
      <c r="D25" s="8">
        <v>80.358011469999994</v>
      </c>
      <c r="E25" s="8">
        <v>99.522948600000007</v>
      </c>
    </row>
    <row r="26" spans="1:5">
      <c r="A26" s="8">
        <v>95.651759279999993</v>
      </c>
      <c r="B26" s="8">
        <v>52.988143020000003</v>
      </c>
      <c r="D26" s="8">
        <v>77.628361620000007</v>
      </c>
      <c r="E26" s="8">
        <v>50.547709939999997</v>
      </c>
    </row>
    <row r="27" spans="1:5">
      <c r="A27" s="8">
        <v>253.66467159999999</v>
      </c>
      <c r="B27" s="8">
        <v>71.871631640000004</v>
      </c>
      <c r="D27" s="8">
        <v>206.8035328</v>
      </c>
      <c r="E27" s="8">
        <v>66.146213529999997</v>
      </c>
    </row>
    <row r="28" spans="1:5">
      <c r="A28" s="8">
        <v>87.630121790000004</v>
      </c>
      <c r="B28" s="8">
        <v>56.879312470000002</v>
      </c>
      <c r="D28" s="8">
        <v>90.485182219999999</v>
      </c>
      <c r="E28" s="8">
        <v>70.34223849</v>
      </c>
    </row>
    <row r="29" spans="1:5">
      <c r="A29" s="8">
        <v>76.943526939999998</v>
      </c>
      <c r="B29" s="8">
        <v>70.326127099999994</v>
      </c>
      <c r="D29" s="8">
        <v>76.810592040000003</v>
      </c>
      <c r="E29" s="8">
        <v>77.425476680000003</v>
      </c>
    </row>
    <row r="30" spans="1:5">
      <c r="A30" s="8">
        <v>104.9294632</v>
      </c>
      <c r="B30" s="8">
        <v>70.350285959999994</v>
      </c>
      <c r="D30" s="8">
        <v>107.9345151</v>
      </c>
      <c r="E30" s="8">
        <v>101.9119547</v>
      </c>
    </row>
    <row r="31" spans="1:5">
      <c r="A31" s="8">
        <v>71.700246930000006</v>
      </c>
      <c r="B31" s="8">
        <v>63.08852212</v>
      </c>
      <c r="D31" s="8">
        <v>56.940587919999999</v>
      </c>
      <c r="E31" s="8">
        <v>59.767031000000003</v>
      </c>
    </row>
    <row r="32" spans="1:5">
      <c r="A32" s="8">
        <v>96.367627189999993</v>
      </c>
      <c r="B32" s="8">
        <v>105.09009159999999</v>
      </c>
      <c r="D32" s="8">
        <v>101.8040991</v>
      </c>
      <c r="E32" s="8">
        <v>184.87047390000001</v>
      </c>
    </row>
    <row r="33" spans="1:5">
      <c r="A33" s="8">
        <v>70.397776219999997</v>
      </c>
      <c r="B33" s="8">
        <v>99.179083340000005</v>
      </c>
      <c r="D33" s="8">
        <v>71.36325429</v>
      </c>
      <c r="E33" s="8">
        <v>58.269840219999999</v>
      </c>
    </row>
    <row r="34" spans="1:5">
      <c r="A34" s="8">
        <v>64.798119450000002</v>
      </c>
      <c r="B34" s="8">
        <v>54.006548610000003</v>
      </c>
      <c r="D34" s="8">
        <v>62.938575759999999</v>
      </c>
      <c r="E34" s="8">
        <v>81.613701739999996</v>
      </c>
    </row>
    <row r="35" spans="1:5">
      <c r="A35" s="8">
        <v>120.516921</v>
      </c>
      <c r="B35" s="8">
        <v>61.877890479999998</v>
      </c>
      <c r="D35" s="8">
        <v>148.4656133</v>
      </c>
      <c r="E35" s="8">
        <v>50.299432250000002</v>
      </c>
    </row>
    <row r="36" spans="1:5">
      <c r="A36" s="8">
        <v>156.48237739999999</v>
      </c>
      <c r="B36" s="8">
        <v>50.421977550000001</v>
      </c>
      <c r="D36" s="8">
        <v>151.0098606</v>
      </c>
      <c r="E36" s="8">
        <v>55.846709570000002</v>
      </c>
    </row>
    <row r="37" spans="1:5">
      <c r="A37" s="8">
        <v>127.803015</v>
      </c>
      <c r="B37" s="8">
        <v>51.979332169999999</v>
      </c>
      <c r="D37" s="8">
        <v>79.360396929999993</v>
      </c>
      <c r="E37" s="8">
        <v>35.685815140000003</v>
      </c>
    </row>
    <row r="38" spans="1:5">
      <c r="A38" s="8">
        <v>188.74595239999999</v>
      </c>
      <c r="B38" s="8">
        <v>63.636428780000003</v>
      </c>
      <c r="D38" s="8">
        <v>77.038084670000003</v>
      </c>
      <c r="E38" s="8">
        <v>58.48590892</v>
      </c>
    </row>
    <row r="39" spans="1:5">
      <c r="A39" s="8">
        <v>85.889347779999994</v>
      </c>
      <c r="B39" s="8">
        <v>52.333279879999999</v>
      </c>
      <c r="D39" s="8">
        <v>77.794120100000001</v>
      </c>
      <c r="E39" s="8">
        <v>51.068399139999997</v>
      </c>
    </row>
    <row r="40" spans="1:5">
      <c r="A40" s="8">
        <v>308.31216280000001</v>
      </c>
      <c r="B40" s="8">
        <v>48.237626570000003</v>
      </c>
      <c r="D40" s="8">
        <v>248.53304309999999</v>
      </c>
      <c r="E40" s="8">
        <v>57.239748740000003</v>
      </c>
    </row>
    <row r="41" spans="1:5">
      <c r="A41" s="8">
        <v>220.72679650000001</v>
      </c>
      <c r="B41" s="8">
        <v>59.178392549999998</v>
      </c>
      <c r="D41" s="8">
        <v>82.686312400000006</v>
      </c>
      <c r="E41" s="8">
        <v>73.226905279999997</v>
      </c>
    </row>
    <row r="42" spans="1:5">
      <c r="A42" s="8">
        <v>106.05098839999999</v>
      </c>
      <c r="B42" s="8">
        <v>94.181932439999997</v>
      </c>
      <c r="D42" s="8">
        <v>85.975418309999995</v>
      </c>
      <c r="E42" s="8">
        <v>84.498919110000003</v>
      </c>
    </row>
    <row r="43" spans="1:5">
      <c r="A43" s="8">
        <v>78.937170359999996</v>
      </c>
      <c r="B43" s="8">
        <v>58.400900249999999</v>
      </c>
      <c r="D43" s="8">
        <v>77.038330990000006</v>
      </c>
      <c r="E43" s="8">
        <v>66.069740100000004</v>
      </c>
    </row>
    <row r="44" spans="1:5">
      <c r="A44" s="8">
        <v>89.222046730000002</v>
      </c>
      <c r="B44" s="8">
        <v>48.401323240000004</v>
      </c>
      <c r="D44" s="8">
        <v>59.919945460000001</v>
      </c>
      <c r="E44" s="8">
        <v>60.111603049999999</v>
      </c>
    </row>
    <row r="45" spans="1:5">
      <c r="A45" s="8">
        <v>99.854689519999994</v>
      </c>
      <c r="B45" s="8">
        <v>59.744456589999999</v>
      </c>
      <c r="D45" s="8">
        <v>108.6621313</v>
      </c>
      <c r="E45" s="8">
        <v>79.190158139999994</v>
      </c>
    </row>
    <row r="46" spans="1:5">
      <c r="A46" s="8">
        <v>269.7160073</v>
      </c>
      <c r="B46" s="8">
        <v>51.970247110000003</v>
      </c>
      <c r="D46" s="8">
        <v>88.52152839</v>
      </c>
      <c r="E46" s="8">
        <v>70.790950670000001</v>
      </c>
    </row>
    <row r="47" spans="1:5">
      <c r="A47" s="8">
        <v>81.840249630000002</v>
      </c>
      <c r="B47" s="8">
        <v>126.4225574</v>
      </c>
      <c r="D47" s="8">
        <v>98.114706490000003</v>
      </c>
      <c r="E47" s="8">
        <v>143.44405860000001</v>
      </c>
    </row>
    <row r="48" spans="1:5">
      <c r="A48" s="8">
        <v>72.636741259999994</v>
      </c>
      <c r="B48" s="8">
        <v>61.556498619999999</v>
      </c>
      <c r="D48" s="8">
        <v>70.112391209999998</v>
      </c>
      <c r="E48" s="8">
        <v>47.69288924</v>
      </c>
    </row>
    <row r="49" spans="1:5">
      <c r="A49" s="8">
        <v>89.041559199999995</v>
      </c>
      <c r="B49" s="8">
        <v>74.392779579999996</v>
      </c>
      <c r="D49" s="8">
        <v>120.4290132</v>
      </c>
      <c r="E49" s="8">
        <v>98.404305309999998</v>
      </c>
    </row>
    <row r="50" spans="1:5">
      <c r="A50" s="8">
        <v>68.481479359999994</v>
      </c>
      <c r="B50" s="8">
        <v>76.804409890000002</v>
      </c>
      <c r="D50" s="8">
        <v>238.16016740000001</v>
      </c>
      <c r="E50" s="8">
        <v>61.653620320000002</v>
      </c>
    </row>
    <row r="51" spans="1:5">
      <c r="A51" s="8">
        <v>120.72999969999999</v>
      </c>
      <c r="B51" s="8">
        <v>58.838129770000002</v>
      </c>
      <c r="D51" s="8">
        <v>136.26637679999999</v>
      </c>
      <c r="E51" s="8">
        <v>57.985052119999999</v>
      </c>
    </row>
    <row r="52" spans="1:5">
      <c r="A52" s="8">
        <v>113.3276843</v>
      </c>
      <c r="B52" s="8">
        <v>50.437140550000002</v>
      </c>
      <c r="D52" s="8">
        <v>92.446880859999993</v>
      </c>
      <c r="E52" s="8">
        <v>60.395381759999999</v>
      </c>
    </row>
    <row r="53" spans="1:5">
      <c r="A53" s="8">
        <v>79.182620209999996</v>
      </c>
      <c r="B53" s="8"/>
      <c r="D53" s="8">
        <v>168.3547073</v>
      </c>
      <c r="E53" s="8"/>
    </row>
    <row r="54" spans="1:5">
      <c r="A54" s="8">
        <v>58.012982770000001</v>
      </c>
      <c r="B54" s="8"/>
      <c r="D54" s="8">
        <v>102.2159628</v>
      </c>
      <c r="E54" s="8"/>
    </row>
    <row r="55" spans="1:5">
      <c r="A55" s="8">
        <v>157.6867268</v>
      </c>
      <c r="B55" s="8"/>
      <c r="D55" s="8">
        <v>138.07266240000001</v>
      </c>
      <c r="E55" s="8"/>
    </row>
    <row r="56" spans="1:5">
      <c r="A56" s="8">
        <v>219.341813</v>
      </c>
      <c r="B56" s="8"/>
      <c r="D56" s="8">
        <v>139.94794870000001</v>
      </c>
      <c r="E56" s="8"/>
    </row>
    <row r="57" spans="1:5">
      <c r="A57" s="8">
        <v>188.0569414</v>
      </c>
      <c r="B57" s="8"/>
      <c r="D57" s="8">
        <v>278.91178430000002</v>
      </c>
      <c r="E57" s="8"/>
    </row>
    <row r="58" spans="1:5">
      <c r="A58" s="8">
        <v>100.5274874</v>
      </c>
      <c r="B58" s="8"/>
      <c r="D58" s="8">
        <v>174.01315729999999</v>
      </c>
      <c r="E58" s="8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E1F1D-3206-5F42-A79E-98AFA1BEDDB7}">
  <dimension ref="A1:E32"/>
  <sheetViews>
    <sheetView workbookViewId="0">
      <selection activeCell="A2" sqref="A2:D2"/>
    </sheetView>
  </sheetViews>
  <sheetFormatPr defaultColWidth="11.4609375" defaultRowHeight="15.5"/>
  <sheetData>
    <row r="1" spans="1:5">
      <c r="A1" t="s">
        <v>298</v>
      </c>
    </row>
    <row r="2" spans="1:5">
      <c r="A2" s="20" t="s">
        <v>297</v>
      </c>
      <c r="B2" s="20"/>
      <c r="D2" t="s">
        <v>296</v>
      </c>
    </row>
    <row r="3" spans="1:5">
      <c r="A3" s="20" t="s">
        <v>187</v>
      </c>
      <c r="B3" s="20" t="s">
        <v>186</v>
      </c>
      <c r="D3" s="23" t="s">
        <v>187</v>
      </c>
      <c r="E3" s="23" t="s">
        <v>186</v>
      </c>
    </row>
    <row r="4" spans="1:5">
      <c r="A4" s="8">
        <v>156.34260209999999</v>
      </c>
      <c r="B4" s="8">
        <v>123.8113699</v>
      </c>
      <c r="D4" s="8">
        <v>135.3258371</v>
      </c>
      <c r="E4" s="8">
        <v>108.0678506</v>
      </c>
    </row>
    <row r="5" spans="1:5">
      <c r="A5" s="8">
        <v>305.65382879999999</v>
      </c>
      <c r="B5" s="8">
        <v>77.524341919999998</v>
      </c>
      <c r="D5" s="8">
        <v>397.92319509999999</v>
      </c>
      <c r="E5" s="8">
        <v>56.971409749999999</v>
      </c>
    </row>
    <row r="6" spans="1:5">
      <c r="A6" s="8">
        <v>101.0627516</v>
      </c>
      <c r="B6" s="8">
        <v>38.046793360000002</v>
      </c>
      <c r="D6" s="8">
        <v>148.0636662</v>
      </c>
      <c r="E6" s="8">
        <v>53.059119549999998</v>
      </c>
    </row>
    <row r="7" spans="1:5">
      <c r="A7" s="8">
        <v>65.630350010000001</v>
      </c>
      <c r="B7" s="8">
        <v>49.060560559999999</v>
      </c>
      <c r="D7" s="8">
        <v>67.633979240000002</v>
      </c>
      <c r="E7" s="8">
        <v>60.617188110000001</v>
      </c>
    </row>
    <row r="8" spans="1:5">
      <c r="A8" s="8">
        <v>124.7360704</v>
      </c>
      <c r="B8" s="8">
        <v>40.385217529999998</v>
      </c>
      <c r="D8" s="8">
        <v>132.78383289999999</v>
      </c>
      <c r="E8" s="8">
        <v>33.974865540000003</v>
      </c>
    </row>
    <row r="9" spans="1:5">
      <c r="A9" s="8">
        <v>86.815584090000002</v>
      </c>
      <c r="B9" s="8">
        <v>38.659353539999998</v>
      </c>
      <c r="D9" s="8">
        <v>82.901494749999998</v>
      </c>
      <c r="E9" s="8">
        <v>57.126791420000004</v>
      </c>
    </row>
    <row r="10" spans="1:5">
      <c r="A10" s="8">
        <v>94.355046849999994</v>
      </c>
      <c r="B10" s="8">
        <v>130.33724900000001</v>
      </c>
      <c r="D10" s="8">
        <v>107.4332623</v>
      </c>
      <c r="E10" s="8">
        <v>122.1689018</v>
      </c>
    </row>
    <row r="11" spans="1:5">
      <c r="A11" s="8">
        <v>108.9794435</v>
      </c>
      <c r="B11" s="8">
        <v>39.543858829999998</v>
      </c>
      <c r="D11" s="8">
        <v>137.5108907</v>
      </c>
      <c r="E11" s="8">
        <v>46.912121370000001</v>
      </c>
    </row>
    <row r="12" spans="1:5">
      <c r="A12" s="8">
        <v>66.622436690000001</v>
      </c>
      <c r="B12" s="8">
        <v>70.292825260000001</v>
      </c>
      <c r="D12" s="8">
        <v>72.604039009999994</v>
      </c>
      <c r="E12" s="8">
        <v>67.308695880000002</v>
      </c>
    </row>
    <row r="13" spans="1:5">
      <c r="A13" s="8">
        <v>55.020664400000001</v>
      </c>
      <c r="B13" s="8">
        <v>45.919488080000001</v>
      </c>
      <c r="D13" s="8">
        <v>70.383412359999994</v>
      </c>
      <c r="E13" s="8">
        <v>57.34228547</v>
      </c>
    </row>
    <row r="14" spans="1:5">
      <c r="A14" s="8">
        <v>60.109904819999997</v>
      </c>
      <c r="B14" s="8">
        <v>56.96310003</v>
      </c>
      <c r="D14" s="8">
        <v>79.220424640000005</v>
      </c>
      <c r="E14" s="8">
        <v>58.334203100000003</v>
      </c>
    </row>
    <row r="15" spans="1:5">
      <c r="A15" s="8">
        <v>101.4726287</v>
      </c>
      <c r="B15" s="8">
        <v>72.750675549999997</v>
      </c>
      <c r="D15" s="8">
        <v>141.3015312</v>
      </c>
      <c r="E15" s="8">
        <v>79.318678879999993</v>
      </c>
    </row>
    <row r="16" spans="1:5">
      <c r="A16" s="8"/>
      <c r="B16" s="8">
        <v>43.922223510000002</v>
      </c>
      <c r="D16" s="8"/>
      <c r="E16" s="8">
        <v>49.632415889999997</v>
      </c>
    </row>
    <row r="17" spans="1:5">
      <c r="A17" s="8"/>
      <c r="B17" s="8">
        <v>37.114851510000001</v>
      </c>
      <c r="D17" s="8"/>
      <c r="E17" s="8">
        <v>46.72175335</v>
      </c>
    </row>
    <row r="18" spans="1:5">
      <c r="A18" s="8"/>
      <c r="B18" s="8">
        <v>41.313613340000003</v>
      </c>
      <c r="D18" s="8"/>
      <c r="E18" s="8">
        <v>39.579814329999998</v>
      </c>
    </row>
    <row r="19" spans="1:5">
      <c r="A19" s="8"/>
      <c r="B19" s="8">
        <v>54.589207989999998</v>
      </c>
      <c r="D19" s="8"/>
      <c r="E19" s="8">
        <v>64.244589129999994</v>
      </c>
    </row>
    <row r="20" spans="1:5">
      <c r="A20" s="8"/>
      <c r="B20" s="8">
        <v>79.488364660000002</v>
      </c>
      <c r="D20" s="8"/>
      <c r="E20" s="8">
        <v>69.249126759999996</v>
      </c>
    </row>
    <row r="21" spans="1:5">
      <c r="A21" s="8"/>
      <c r="B21" s="8">
        <v>44.249235259999999</v>
      </c>
      <c r="D21" s="8"/>
      <c r="E21" s="8">
        <v>47.691884219999999</v>
      </c>
    </row>
    <row r="22" spans="1:5">
      <c r="A22" s="8"/>
      <c r="B22" s="8">
        <v>69.504582420000006</v>
      </c>
      <c r="D22" s="8"/>
      <c r="E22" s="8">
        <v>80.630208609999997</v>
      </c>
    </row>
    <row r="23" spans="1:5">
      <c r="A23" s="8"/>
      <c r="B23" s="8">
        <v>48.905943819999997</v>
      </c>
      <c r="D23" s="8"/>
      <c r="E23" s="8">
        <v>75.655439169999994</v>
      </c>
    </row>
    <row r="24" spans="1:5">
      <c r="A24" s="8"/>
      <c r="B24" s="8">
        <v>32.906473550000001</v>
      </c>
      <c r="D24" s="8"/>
      <c r="E24" s="8">
        <v>53.846956710000001</v>
      </c>
    </row>
    <row r="25" spans="1:5">
      <c r="A25" s="8"/>
      <c r="B25" s="8">
        <v>33.946994449999998</v>
      </c>
      <c r="D25" s="8"/>
      <c r="E25" s="8">
        <v>38.224691489999998</v>
      </c>
    </row>
    <row r="26" spans="1:5">
      <c r="A26" s="8"/>
      <c r="B26" s="8">
        <v>34.900805269999999</v>
      </c>
      <c r="D26" s="8"/>
      <c r="E26" s="8">
        <v>38.889468729999997</v>
      </c>
    </row>
    <row r="27" spans="1:5">
      <c r="A27" s="8"/>
      <c r="B27" s="8">
        <v>29.167101550000002</v>
      </c>
      <c r="D27" s="8"/>
      <c r="E27" s="8">
        <v>26.92347835</v>
      </c>
    </row>
    <row r="28" spans="1:5">
      <c r="A28" s="8"/>
      <c r="B28" s="8">
        <v>32.53253634</v>
      </c>
      <c r="D28" s="8"/>
      <c r="E28" s="8">
        <v>40.883800469999997</v>
      </c>
    </row>
    <row r="29" spans="1:5">
      <c r="A29" s="8"/>
      <c r="B29" s="8">
        <v>37.294003349999997</v>
      </c>
      <c r="D29" s="8"/>
      <c r="E29" s="8">
        <v>38.528425919999997</v>
      </c>
    </row>
    <row r="30" spans="1:5">
      <c r="A30" s="8"/>
      <c r="B30" s="8">
        <v>77.035708249999999</v>
      </c>
      <c r="D30" s="8"/>
      <c r="E30" s="8">
        <v>121.4332143</v>
      </c>
    </row>
    <row r="31" spans="1:5">
      <c r="A31" s="8"/>
      <c r="B31" s="8">
        <v>80.870151649999997</v>
      </c>
      <c r="D31" s="8"/>
      <c r="E31" s="8">
        <v>121.81491629999999</v>
      </c>
    </row>
    <row r="32" spans="1:5">
      <c r="A32" s="20"/>
      <c r="B32" s="20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FF0D4-20AD-1448-8EBF-2262C422EA0C}">
  <dimension ref="A1:E12"/>
  <sheetViews>
    <sheetView workbookViewId="0">
      <selection activeCell="C20" sqref="C20"/>
    </sheetView>
  </sheetViews>
  <sheetFormatPr defaultColWidth="11.4609375" defaultRowHeight="15.5"/>
  <sheetData>
    <row r="1" spans="1:5">
      <c r="A1" t="s">
        <v>299</v>
      </c>
    </row>
    <row r="3" spans="1:5">
      <c r="A3" t="s">
        <v>297</v>
      </c>
      <c r="D3" t="s">
        <v>296</v>
      </c>
    </row>
    <row r="4" spans="1:5">
      <c r="A4" s="23" t="s">
        <v>292</v>
      </c>
      <c r="B4" s="23" t="s">
        <v>190</v>
      </c>
      <c r="D4" s="23" t="s">
        <v>292</v>
      </c>
      <c r="E4" s="23" t="s">
        <v>190</v>
      </c>
    </row>
    <row r="5" spans="1:5">
      <c r="A5" s="8">
        <v>253.0829</v>
      </c>
      <c r="B5" s="8">
        <v>92.667299999999997</v>
      </c>
      <c r="D5" s="8">
        <v>204.0181</v>
      </c>
      <c r="E5" s="8">
        <v>128.029</v>
      </c>
    </row>
    <row r="6" spans="1:5">
      <c r="A6" s="8">
        <v>154.8552</v>
      </c>
      <c r="B6" s="8">
        <v>73.189890000000005</v>
      </c>
      <c r="D6" s="8">
        <v>88.913910000000001</v>
      </c>
      <c r="E6" s="8">
        <v>87.857479999999995</v>
      </c>
    </row>
    <row r="7" spans="1:5">
      <c r="A7" s="8">
        <v>173.30539999999999</v>
      </c>
      <c r="B7" s="8">
        <v>125.99890000000001</v>
      </c>
      <c r="D7" s="8">
        <v>141.68440000000001</v>
      </c>
      <c r="E7" s="8">
        <v>124.4686</v>
      </c>
    </row>
    <row r="8" spans="1:5">
      <c r="A8" s="8">
        <v>85.894040000000004</v>
      </c>
      <c r="B8" s="8">
        <v>59.160980000000002</v>
      </c>
      <c r="D8" s="8">
        <v>139.904</v>
      </c>
      <c r="E8" s="8">
        <v>89.790930000000003</v>
      </c>
    </row>
    <row r="9" spans="1:5">
      <c r="A9" s="8">
        <v>112.2672</v>
      </c>
      <c r="B9" s="8">
        <v>96.03246</v>
      </c>
      <c r="D9" s="8">
        <v>121.1327</v>
      </c>
      <c r="E9" s="8">
        <v>101.3022</v>
      </c>
    </row>
    <row r="10" spans="1:5">
      <c r="A10" s="8">
        <v>136.61590000000001</v>
      </c>
      <c r="B10" s="8">
        <v>91.093590000000006</v>
      </c>
      <c r="D10" s="8">
        <v>94.249629999999996</v>
      </c>
      <c r="E10" s="8">
        <v>74.022949999999994</v>
      </c>
    </row>
    <row r="11" spans="1:5">
      <c r="A11" s="8">
        <v>107.3575</v>
      </c>
      <c r="B11" s="8">
        <v>126.5158</v>
      </c>
      <c r="D11" s="8">
        <v>70.200800000000001</v>
      </c>
      <c r="E11" s="8">
        <v>70.245729999999995</v>
      </c>
    </row>
    <row r="12" spans="1:5">
      <c r="A12" s="8"/>
      <c r="B12" s="8"/>
      <c r="D12" s="8"/>
      <c r="E12" s="8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AE4EE-D362-264F-B017-38831CA7C0A1}">
  <dimension ref="A1:B10"/>
  <sheetViews>
    <sheetView workbookViewId="0">
      <selection activeCell="C17" sqref="C17"/>
    </sheetView>
  </sheetViews>
  <sheetFormatPr defaultColWidth="11.4609375" defaultRowHeight="15.5"/>
  <sheetData>
    <row r="1" spans="1:2">
      <c r="A1" t="s">
        <v>286</v>
      </c>
    </row>
    <row r="2" spans="1:2">
      <c r="A2" s="23" t="s">
        <v>287</v>
      </c>
      <c r="B2" s="23" t="s">
        <v>288</v>
      </c>
    </row>
    <row r="3" spans="1:2">
      <c r="A3" s="8">
        <v>4</v>
      </c>
      <c r="B3" s="8">
        <v>8.3333333330000006</v>
      </c>
    </row>
    <row r="4" spans="1:2">
      <c r="A4" s="8">
        <v>10.66666667</v>
      </c>
      <c r="B4" s="8">
        <v>12.66666667</v>
      </c>
    </row>
    <row r="5" spans="1:2">
      <c r="A5" s="8">
        <v>9.3333333330000006</v>
      </c>
      <c r="B5" s="8">
        <v>11.33333333</v>
      </c>
    </row>
    <row r="6" spans="1:2">
      <c r="A6" s="8">
        <v>11.66666667</v>
      </c>
      <c r="B6" s="8">
        <v>15.33333333</v>
      </c>
    </row>
    <row r="7" spans="1:2">
      <c r="A7" s="8">
        <v>4.6666666670000003</v>
      </c>
      <c r="B7" s="8">
        <v>7.6666666670000003</v>
      </c>
    </row>
    <row r="8" spans="1:2">
      <c r="A8" s="8">
        <v>7.3333333329999997</v>
      </c>
      <c r="B8" s="8">
        <v>8</v>
      </c>
    </row>
    <row r="9" spans="1:2">
      <c r="A9" s="8">
        <v>6.6666666670000003</v>
      </c>
      <c r="B9" s="8">
        <v>14.5</v>
      </c>
    </row>
    <row r="10" spans="1:2">
      <c r="A10" s="8">
        <v>8.6666666669999994</v>
      </c>
      <c r="B10" s="8">
        <v>9.6666666669999994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CCDEA-4B0B-FB44-9A99-F7C424F7E6B7}">
  <dimension ref="A1:B10"/>
  <sheetViews>
    <sheetView workbookViewId="0">
      <selection activeCell="A2" sqref="A2"/>
    </sheetView>
  </sheetViews>
  <sheetFormatPr defaultColWidth="11.4609375" defaultRowHeight="15.5"/>
  <sheetData>
    <row r="1" spans="1:2">
      <c r="A1" t="s">
        <v>286</v>
      </c>
    </row>
    <row r="2" spans="1:2">
      <c r="A2" s="23" t="s">
        <v>287</v>
      </c>
      <c r="B2" s="23" t="s">
        <v>288</v>
      </c>
    </row>
    <row r="3" spans="1:2">
      <c r="A3" s="8">
        <v>6</v>
      </c>
      <c r="B3" s="8">
        <v>8</v>
      </c>
    </row>
    <row r="4" spans="1:2">
      <c r="A4" s="8">
        <v>5</v>
      </c>
      <c r="B4" s="8">
        <v>11</v>
      </c>
    </row>
    <row r="5" spans="1:2">
      <c r="A5" s="8">
        <v>4.5</v>
      </c>
      <c r="B5" s="8">
        <v>5.3</v>
      </c>
    </row>
    <row r="6" spans="1:2">
      <c r="A6" s="8">
        <v>6.5</v>
      </c>
      <c r="B6" s="8">
        <v>12</v>
      </c>
    </row>
    <row r="7" spans="1:2">
      <c r="A7" s="8">
        <v>7</v>
      </c>
      <c r="B7" s="8">
        <v>8</v>
      </c>
    </row>
    <row r="8" spans="1:2">
      <c r="A8" s="8">
        <v>6</v>
      </c>
      <c r="B8" s="8">
        <v>10</v>
      </c>
    </row>
    <row r="9" spans="1:2">
      <c r="A9" s="8">
        <v>5</v>
      </c>
      <c r="B9" s="8">
        <v>10</v>
      </c>
    </row>
    <row r="10" spans="1:2">
      <c r="A10" s="8">
        <v>4.5</v>
      </c>
      <c r="B10" s="8">
        <v>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A014E-0AD8-FC4B-959D-5346B81215EF}">
  <dimension ref="A2:L29"/>
  <sheetViews>
    <sheetView topLeftCell="B1" zoomScale="85" zoomScaleNormal="85" workbookViewId="0">
      <selection activeCell="G20" sqref="G20"/>
    </sheetView>
  </sheetViews>
  <sheetFormatPr defaultColWidth="11.4609375" defaultRowHeight="15.5"/>
  <sheetData>
    <row r="2" spans="1:7">
      <c r="B2" s="87" t="s">
        <v>301</v>
      </c>
      <c r="C2" s="87"/>
      <c r="D2" s="87"/>
      <c r="E2" s="87" t="s">
        <v>302</v>
      </c>
      <c r="F2" s="87"/>
      <c r="G2" s="87"/>
    </row>
    <row r="3" spans="1:7">
      <c r="B3" t="s">
        <v>303</v>
      </c>
      <c r="C3" t="s">
        <v>304</v>
      </c>
      <c r="D3" t="s">
        <v>305</v>
      </c>
      <c r="E3" t="s">
        <v>303</v>
      </c>
      <c r="F3" t="s">
        <v>304</v>
      </c>
      <c r="G3" t="s">
        <v>305</v>
      </c>
    </row>
    <row r="4" spans="1:7">
      <c r="A4" s="28">
        <v>1</v>
      </c>
      <c r="B4" s="8">
        <v>2.1090909089999998E-2</v>
      </c>
      <c r="C4" s="8">
        <v>5.8582387319999998E-2</v>
      </c>
      <c r="D4" s="8">
        <v>22</v>
      </c>
      <c r="E4" s="8">
        <v>1.6705882349999999E-2</v>
      </c>
      <c r="F4" s="8">
        <v>6.7174925290000007E-2</v>
      </c>
      <c r="G4" s="8">
        <v>17</v>
      </c>
    </row>
    <row r="5" spans="1:7">
      <c r="A5" s="28">
        <v>2</v>
      </c>
      <c r="B5" s="8">
        <v>2.3529411760000001E-2</v>
      </c>
      <c r="C5" s="8">
        <v>7.9408845259999999E-2</v>
      </c>
      <c r="D5" s="8">
        <v>17</v>
      </c>
      <c r="E5" s="8">
        <v>9.0133333329999996E-2</v>
      </c>
      <c r="F5" s="8">
        <v>0.12703085489999999</v>
      </c>
      <c r="G5" s="8">
        <v>15</v>
      </c>
    </row>
    <row r="6" spans="1:7">
      <c r="A6" s="28">
        <v>3</v>
      </c>
      <c r="B6" s="8">
        <v>7.4588235289999999E-2</v>
      </c>
      <c r="C6" s="8">
        <v>0.10816599440000001</v>
      </c>
      <c r="D6" s="8">
        <v>17</v>
      </c>
      <c r="E6" s="8">
        <v>0.12959999999999999</v>
      </c>
      <c r="F6" s="8">
        <v>0.16720082019999999</v>
      </c>
      <c r="G6" s="8">
        <v>15</v>
      </c>
    </row>
    <row r="7" spans="1:7">
      <c r="A7" s="28">
        <v>4</v>
      </c>
      <c r="B7" s="8">
        <v>0.1089411765</v>
      </c>
      <c r="C7" s="8">
        <v>8.1676550020000002E-2</v>
      </c>
      <c r="D7" s="8">
        <v>17</v>
      </c>
      <c r="E7" s="8">
        <v>0.16186666669999999</v>
      </c>
      <c r="F7" s="8">
        <v>0.21025626089999999</v>
      </c>
      <c r="G7" s="8">
        <v>15</v>
      </c>
    </row>
    <row r="8" spans="1:7">
      <c r="A8" s="28">
        <v>5</v>
      </c>
      <c r="B8" s="8">
        <v>0.15364705880000001</v>
      </c>
      <c r="C8" s="8">
        <v>0.14506590790000001</v>
      </c>
      <c r="D8" s="8">
        <v>17</v>
      </c>
      <c r="E8" s="8">
        <v>0.15306666669999999</v>
      </c>
      <c r="F8" s="8">
        <v>0.1827439531</v>
      </c>
      <c r="G8" s="8">
        <v>15</v>
      </c>
    </row>
    <row r="9" spans="1:7">
      <c r="A9" s="28">
        <v>6</v>
      </c>
      <c r="B9" s="8">
        <v>0.22611764710000001</v>
      </c>
      <c r="C9" s="8">
        <v>0.14377842430000001</v>
      </c>
      <c r="D9" s="8">
        <v>17</v>
      </c>
      <c r="E9" s="8">
        <v>0.1978666667</v>
      </c>
      <c r="F9" s="8">
        <v>0.2088655982</v>
      </c>
      <c r="G9" s="8">
        <v>15</v>
      </c>
    </row>
    <row r="10" spans="1:7">
      <c r="A10" s="28">
        <v>7</v>
      </c>
      <c r="B10" s="8">
        <v>0.22447058819999999</v>
      </c>
      <c r="C10" s="8">
        <v>0.2286083216</v>
      </c>
      <c r="D10" s="8">
        <v>17</v>
      </c>
      <c r="E10" s="8">
        <v>0.21685714289999999</v>
      </c>
      <c r="F10" s="8">
        <v>0.19918713939999999</v>
      </c>
      <c r="G10" s="8">
        <v>14</v>
      </c>
    </row>
    <row r="11" spans="1:7">
      <c r="A11" s="28">
        <v>8</v>
      </c>
      <c r="B11" s="8">
        <v>0.254</v>
      </c>
      <c r="C11" s="8">
        <v>0.2024754496</v>
      </c>
      <c r="D11" s="8">
        <v>14</v>
      </c>
      <c r="E11" s="8">
        <v>0.24299999999999999</v>
      </c>
      <c r="F11" s="8">
        <v>0.20310409330000001</v>
      </c>
      <c r="G11" s="8">
        <v>12</v>
      </c>
    </row>
    <row r="12" spans="1:7">
      <c r="A12" s="28">
        <v>9</v>
      </c>
      <c r="B12" s="8">
        <v>0.27</v>
      </c>
      <c r="C12" s="8">
        <v>0.21848569749999999</v>
      </c>
      <c r="D12" s="8">
        <v>14</v>
      </c>
      <c r="E12" s="8">
        <v>0.23899999999999999</v>
      </c>
      <c r="F12" s="8">
        <v>0.22513430340000001</v>
      </c>
      <c r="G12" s="8">
        <v>12</v>
      </c>
    </row>
    <row r="13" spans="1:7">
      <c r="A13" s="28">
        <v>10</v>
      </c>
      <c r="B13" s="8">
        <v>0.31057142859999998</v>
      </c>
      <c r="C13" s="8">
        <v>0.2758041987</v>
      </c>
      <c r="D13" s="8">
        <v>14</v>
      </c>
      <c r="E13" s="8">
        <v>0.2096666667</v>
      </c>
      <c r="F13" s="8">
        <v>0.19203377229999999</v>
      </c>
      <c r="G13" s="8">
        <v>12</v>
      </c>
    </row>
    <row r="14" spans="1:7">
      <c r="A14" s="28">
        <v>11</v>
      </c>
      <c r="B14" s="8">
        <v>0.28771428570000002</v>
      </c>
      <c r="C14" s="8">
        <v>0.19751355500000001</v>
      </c>
      <c r="D14" s="8">
        <v>14</v>
      </c>
      <c r="E14" s="8">
        <v>0.25633333330000002</v>
      </c>
      <c r="F14" s="8">
        <v>0.2171314362</v>
      </c>
      <c r="G14" s="8">
        <v>12</v>
      </c>
    </row>
    <row r="15" spans="1:7">
      <c r="A15" s="28">
        <v>12</v>
      </c>
      <c r="B15" s="8">
        <v>0.2982857143</v>
      </c>
      <c r="C15" s="8">
        <v>0.1970222278</v>
      </c>
      <c r="D15" s="8">
        <v>14</v>
      </c>
      <c r="E15" s="8">
        <v>0.307</v>
      </c>
      <c r="F15" s="8">
        <v>0.30847955580000003</v>
      </c>
      <c r="G15" s="8">
        <v>12</v>
      </c>
    </row>
    <row r="16" spans="1:7">
      <c r="A16" s="28">
        <v>13</v>
      </c>
      <c r="B16" s="8">
        <v>0.31657142859999998</v>
      </c>
      <c r="C16" s="8">
        <v>0.15923553639999999</v>
      </c>
      <c r="D16" s="8">
        <v>14</v>
      </c>
      <c r="E16" s="8">
        <v>0.27033333329999998</v>
      </c>
      <c r="F16" s="8">
        <v>0.32426906150000001</v>
      </c>
      <c r="G16" s="8">
        <v>12</v>
      </c>
    </row>
    <row r="29" spans="12:12">
      <c r="L29" t="s">
        <v>300</v>
      </c>
    </row>
  </sheetData>
  <mergeCells count="2">
    <mergeCell ref="B2:D2"/>
    <mergeCell ref="E2:G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41839-8D24-774B-87EB-4C87AB4B01BA}">
  <dimension ref="A2:L4"/>
  <sheetViews>
    <sheetView workbookViewId="0">
      <selection activeCell="E9" sqref="E9"/>
    </sheetView>
  </sheetViews>
  <sheetFormatPr defaultColWidth="11.4609375" defaultRowHeight="15.5"/>
  <sheetData>
    <row r="2" spans="1:12">
      <c r="A2" t="s">
        <v>517</v>
      </c>
    </row>
    <row r="3" spans="1:12">
      <c r="A3" s="87" t="s">
        <v>515</v>
      </c>
      <c r="B3" s="87"/>
      <c r="C3" s="87"/>
      <c r="D3" s="87"/>
      <c r="E3" s="87"/>
      <c r="F3" s="87"/>
      <c r="G3" s="87" t="s">
        <v>516</v>
      </c>
      <c r="H3" s="87"/>
      <c r="I3" s="87"/>
      <c r="J3" s="87"/>
      <c r="K3" s="87"/>
      <c r="L3" s="87"/>
    </row>
    <row r="4" spans="1:12">
      <c r="A4" s="8">
        <v>430.72559999999999</v>
      </c>
      <c r="B4" s="8">
        <v>113.4229</v>
      </c>
      <c r="C4" s="8">
        <v>54.087649999999996</v>
      </c>
      <c r="D4" s="8">
        <v>135.89320000000001</v>
      </c>
      <c r="E4" s="8">
        <v>-42.944099999999999</v>
      </c>
      <c r="F4" s="8">
        <v>157.35509999999999</v>
      </c>
      <c r="G4" s="8">
        <v>9.9847789999999996</v>
      </c>
      <c r="H4" s="8">
        <v>-5.3181099999999999</v>
      </c>
      <c r="I4" s="8">
        <v>15.482340000000001</v>
      </c>
      <c r="J4" s="8">
        <v>2.7878609999999999</v>
      </c>
      <c r="K4" s="8">
        <v>14.825979999999999</v>
      </c>
      <c r="L4" s="8"/>
    </row>
  </sheetData>
  <mergeCells count="2">
    <mergeCell ref="A3:F3"/>
    <mergeCell ref="G3:L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06768-FACE-5D4D-BBD0-91F88FD71BF7}">
  <dimension ref="A1:Y81"/>
  <sheetViews>
    <sheetView topLeftCell="Q28" zoomScale="75" workbookViewId="0">
      <selection activeCell="X46" sqref="X46"/>
    </sheetView>
  </sheetViews>
  <sheetFormatPr defaultColWidth="10.84375" defaultRowHeight="15.5"/>
  <cols>
    <col min="1" max="1" width="29.84375" style="15" customWidth="1"/>
    <col min="2" max="16384" width="10.84375" style="15"/>
  </cols>
  <sheetData>
    <row r="1" spans="1:25">
      <c r="Q1" s="15" t="s">
        <v>342</v>
      </c>
    </row>
    <row r="2" spans="1:25">
      <c r="A2" s="15" t="s">
        <v>310</v>
      </c>
      <c r="Q2" s="15" t="s">
        <v>314</v>
      </c>
      <c r="R2" s="15" t="s">
        <v>315</v>
      </c>
      <c r="S2" s="15" t="s">
        <v>343</v>
      </c>
      <c r="T2" s="15" t="s">
        <v>344</v>
      </c>
      <c r="U2" s="15" t="s">
        <v>185</v>
      </c>
    </row>
    <row r="3" spans="1:25">
      <c r="A3" s="17"/>
      <c r="B3" s="2"/>
      <c r="C3" s="47" t="s">
        <v>311</v>
      </c>
      <c r="D3" s="17"/>
      <c r="E3" s="17"/>
      <c r="F3" s="48"/>
      <c r="G3" s="17" t="s">
        <v>312</v>
      </c>
      <c r="H3" s="17"/>
      <c r="I3" s="17"/>
      <c r="J3" s="48"/>
      <c r="K3" s="17" t="s">
        <v>313</v>
      </c>
      <c r="L3" s="17"/>
      <c r="M3" s="17"/>
      <c r="N3" s="17"/>
      <c r="Q3" s="15">
        <v>6.5</v>
      </c>
      <c r="R3" s="15">
        <v>67</v>
      </c>
      <c r="S3" s="15">
        <v>73.5</v>
      </c>
      <c r="T3" s="15">
        <v>8.84353741496599</v>
      </c>
      <c r="U3" s="15">
        <v>1</v>
      </c>
    </row>
    <row r="4" spans="1:25">
      <c r="A4" s="49"/>
      <c r="B4" s="50" t="s">
        <v>185</v>
      </c>
      <c r="C4" s="51" t="s">
        <v>314</v>
      </c>
      <c r="D4" s="49" t="s">
        <v>315</v>
      </c>
      <c r="E4" s="49"/>
      <c r="F4" s="52" t="s">
        <v>316</v>
      </c>
      <c r="G4" s="49" t="s">
        <v>314</v>
      </c>
      <c r="H4" s="49" t="s">
        <v>315</v>
      </c>
      <c r="I4" s="49"/>
      <c r="J4" s="52" t="s">
        <v>316</v>
      </c>
      <c r="K4" s="49" t="s">
        <v>314</v>
      </c>
      <c r="L4" s="49" t="s">
        <v>315</v>
      </c>
      <c r="M4" s="49" t="s">
        <v>317</v>
      </c>
      <c r="N4" s="49" t="s">
        <v>316</v>
      </c>
      <c r="W4" s="53" t="s">
        <v>345</v>
      </c>
    </row>
    <row r="5" spans="1:25">
      <c r="A5" s="17" t="s">
        <v>318</v>
      </c>
      <c r="B5" s="2">
        <v>1</v>
      </c>
      <c r="C5" s="47">
        <v>4</v>
      </c>
      <c r="D5" s="17">
        <v>86</v>
      </c>
      <c r="E5" s="17" t="s">
        <v>319</v>
      </c>
      <c r="F5" s="48">
        <v>2069243.9380000001</v>
      </c>
      <c r="G5" s="17"/>
      <c r="H5" s="17"/>
      <c r="I5" s="17"/>
      <c r="J5" s="48"/>
      <c r="K5" s="17"/>
      <c r="L5" s="17"/>
      <c r="M5" s="17"/>
      <c r="N5" s="17"/>
      <c r="Q5" s="15">
        <v>2</v>
      </c>
      <c r="R5" s="15">
        <v>73</v>
      </c>
      <c r="S5" s="15">
        <v>75</v>
      </c>
      <c r="T5" s="15">
        <v>2.666666666666667</v>
      </c>
      <c r="U5" s="15">
        <v>13</v>
      </c>
      <c r="W5" s="15" t="s">
        <v>2</v>
      </c>
      <c r="X5" s="15" t="s">
        <v>19</v>
      </c>
      <c r="Y5" s="15" t="s">
        <v>36</v>
      </c>
    </row>
    <row r="6" spans="1:25">
      <c r="A6" s="49" t="s">
        <v>320</v>
      </c>
      <c r="B6" s="50">
        <v>1</v>
      </c>
      <c r="C6" s="51">
        <v>9</v>
      </c>
      <c r="D6" s="49">
        <v>48</v>
      </c>
      <c r="E6" s="49" t="s">
        <v>319</v>
      </c>
      <c r="F6" s="52">
        <v>2148535.4950000001</v>
      </c>
      <c r="G6" s="51"/>
      <c r="H6" s="49"/>
      <c r="I6" s="49"/>
      <c r="J6" s="52"/>
      <c r="K6" s="49"/>
      <c r="L6" s="49"/>
      <c r="M6" s="49"/>
      <c r="N6" s="49"/>
      <c r="W6" s="15">
        <v>8.8435374149659864</v>
      </c>
      <c r="X6" s="54">
        <v>20.441988950276244</v>
      </c>
      <c r="Y6" s="15">
        <v>2.666666666666667</v>
      </c>
    </row>
    <row r="7" spans="1:25">
      <c r="A7" s="17" t="s">
        <v>321</v>
      </c>
      <c r="B7" s="2">
        <v>13</v>
      </c>
      <c r="C7" s="47">
        <v>2</v>
      </c>
      <c r="D7" s="17">
        <v>73</v>
      </c>
      <c r="E7" s="17" t="s">
        <v>319</v>
      </c>
      <c r="F7" s="48">
        <v>2110459.503</v>
      </c>
      <c r="G7" s="17"/>
      <c r="H7" s="17"/>
      <c r="I7" s="17"/>
      <c r="J7" s="48"/>
      <c r="K7" s="17"/>
      <c r="L7" s="17"/>
      <c r="M7" s="17"/>
      <c r="N7" s="17"/>
      <c r="W7" s="15">
        <v>1.556420233463035</v>
      </c>
      <c r="X7" s="54">
        <v>26.699029126213585</v>
      </c>
      <c r="Y7" s="54">
        <v>2.6315789473684208</v>
      </c>
    </row>
    <row r="8" spans="1:25">
      <c r="A8" s="55" t="s">
        <v>322</v>
      </c>
      <c r="B8" s="56">
        <v>7</v>
      </c>
      <c r="C8" s="57">
        <v>5</v>
      </c>
      <c r="D8" s="55">
        <v>40</v>
      </c>
      <c r="E8" s="55" t="s">
        <v>319</v>
      </c>
      <c r="F8" s="58">
        <v>2001236.0430000001</v>
      </c>
      <c r="G8" s="55"/>
      <c r="H8" s="55"/>
      <c r="I8" s="55"/>
      <c r="J8" s="58"/>
      <c r="K8" s="55"/>
      <c r="L8" s="55"/>
      <c r="M8" s="55"/>
      <c r="N8" s="55"/>
      <c r="W8" s="15">
        <v>0.70921985815602839</v>
      </c>
      <c r="X8" s="54">
        <v>25.274725274725274</v>
      </c>
      <c r="Y8" s="59">
        <v>5.7636887608069163</v>
      </c>
    </row>
    <row r="9" spans="1:25">
      <c r="A9" s="17" t="s">
        <v>323</v>
      </c>
      <c r="B9" s="2">
        <v>7</v>
      </c>
      <c r="C9" s="47">
        <v>15</v>
      </c>
      <c r="D9" s="17">
        <v>40</v>
      </c>
      <c r="E9" s="17" t="s">
        <v>319</v>
      </c>
      <c r="F9" s="48">
        <v>1870151.949</v>
      </c>
      <c r="G9" s="47"/>
      <c r="H9" s="17"/>
      <c r="I9" s="17"/>
      <c r="J9" s="48"/>
      <c r="K9" s="17"/>
      <c r="L9" s="17"/>
      <c r="M9" s="17"/>
      <c r="N9" s="17"/>
      <c r="Q9" s="15">
        <v>9.25</v>
      </c>
      <c r="R9" s="15">
        <v>36</v>
      </c>
      <c r="S9" s="15">
        <v>45.25</v>
      </c>
      <c r="T9" s="59">
        <v>20.441988950276244</v>
      </c>
      <c r="U9" s="15">
        <v>7</v>
      </c>
      <c r="Y9" s="59">
        <v>8.2251082251082259</v>
      </c>
    </row>
    <row r="10" spans="1:25">
      <c r="A10" s="49" t="s">
        <v>324</v>
      </c>
      <c r="B10" s="50">
        <v>7</v>
      </c>
      <c r="C10" s="51">
        <v>9</v>
      </c>
      <c r="D10" s="49">
        <v>39</v>
      </c>
      <c r="E10" s="49" t="s">
        <v>319</v>
      </c>
      <c r="F10" s="52">
        <v>1854566.152</v>
      </c>
      <c r="G10" s="49">
        <v>8</v>
      </c>
      <c r="H10" s="49">
        <v>25</v>
      </c>
      <c r="I10" s="49" t="s">
        <v>319</v>
      </c>
      <c r="J10" s="52">
        <v>1194420.6129999999</v>
      </c>
      <c r="K10" s="49"/>
      <c r="L10" s="49"/>
      <c r="M10" s="49"/>
      <c r="N10" s="49"/>
    </row>
    <row r="11" spans="1:25">
      <c r="A11" s="17" t="s">
        <v>326</v>
      </c>
      <c r="B11" s="2">
        <v>7</v>
      </c>
      <c r="C11" s="47">
        <v>10</v>
      </c>
      <c r="D11" s="17">
        <v>27</v>
      </c>
      <c r="E11" s="17" t="s">
        <v>319</v>
      </c>
      <c r="F11" s="48">
        <v>1073345.4669999999</v>
      </c>
      <c r="G11" s="47"/>
      <c r="H11" s="17"/>
      <c r="I11" s="17"/>
      <c r="J11" s="48"/>
      <c r="K11" s="17"/>
      <c r="L11" s="17"/>
      <c r="M11" s="17"/>
      <c r="N11" s="17"/>
    </row>
    <row r="12" spans="1:25">
      <c r="A12" s="17" t="s">
        <v>327</v>
      </c>
      <c r="B12" s="2">
        <v>7</v>
      </c>
      <c r="C12" s="47">
        <v>18</v>
      </c>
      <c r="D12" s="1">
        <v>52</v>
      </c>
      <c r="E12" s="17" t="s">
        <v>319</v>
      </c>
      <c r="F12" s="48">
        <v>1468879.686</v>
      </c>
      <c r="G12" s="17"/>
      <c r="H12" s="17"/>
      <c r="I12" s="17"/>
      <c r="J12" s="48"/>
      <c r="K12" s="17"/>
      <c r="L12" s="17"/>
      <c r="M12" s="17"/>
      <c r="N12" s="17"/>
      <c r="Q12" s="15">
        <v>18.333333333333332</v>
      </c>
      <c r="R12" s="15">
        <v>50.333333333333336</v>
      </c>
      <c r="S12" s="15">
        <v>68.666666666666671</v>
      </c>
      <c r="T12" s="59">
        <v>26.699029126213585</v>
      </c>
      <c r="U12" s="15">
        <v>7</v>
      </c>
    </row>
    <row r="13" spans="1:25">
      <c r="A13" s="49" t="s">
        <v>328</v>
      </c>
      <c r="B13" s="50">
        <v>7</v>
      </c>
      <c r="C13" s="51">
        <v>27</v>
      </c>
      <c r="D13" s="49">
        <v>72</v>
      </c>
      <c r="E13" s="49" t="s">
        <v>319</v>
      </c>
      <c r="F13" s="52">
        <v>1596997.9480000001</v>
      </c>
      <c r="G13" s="49"/>
      <c r="H13" s="49"/>
      <c r="I13" s="49"/>
      <c r="J13" s="52"/>
      <c r="K13" s="49"/>
      <c r="L13" s="49"/>
      <c r="M13" s="49"/>
      <c r="N13" s="49"/>
      <c r="W13" s="53" t="s">
        <v>346</v>
      </c>
    </row>
    <row r="14" spans="1:25">
      <c r="A14" s="17" t="s">
        <v>329</v>
      </c>
      <c r="B14" s="2">
        <v>13</v>
      </c>
      <c r="C14" s="47">
        <v>1</v>
      </c>
      <c r="D14" s="17">
        <v>35</v>
      </c>
      <c r="E14" s="17" t="s">
        <v>319</v>
      </c>
      <c r="F14" s="48">
        <v>1461681.4669999999</v>
      </c>
      <c r="G14" s="17"/>
      <c r="H14" s="17"/>
      <c r="I14" s="17"/>
      <c r="J14" s="48"/>
      <c r="K14" s="17"/>
      <c r="L14" s="17"/>
      <c r="M14" s="17"/>
      <c r="N14" s="17"/>
      <c r="W14" s="53" t="s">
        <v>2</v>
      </c>
      <c r="X14" s="15" t="s">
        <v>19</v>
      </c>
      <c r="Y14" s="15" t="s">
        <v>36</v>
      </c>
    </row>
    <row r="15" spans="1:25">
      <c r="A15" s="49" t="s">
        <v>330</v>
      </c>
      <c r="B15" s="50">
        <v>13</v>
      </c>
      <c r="C15" s="51">
        <v>1</v>
      </c>
      <c r="D15" s="49">
        <v>39</v>
      </c>
      <c r="E15" s="49" t="s">
        <v>319</v>
      </c>
      <c r="F15" s="52">
        <v>1237055.4110000001</v>
      </c>
      <c r="G15" s="51"/>
      <c r="H15" s="49"/>
      <c r="I15" s="49"/>
      <c r="J15" s="52"/>
      <c r="K15" s="49"/>
      <c r="L15" s="49"/>
      <c r="M15" s="49"/>
      <c r="N15" s="49"/>
      <c r="Q15" s="15">
        <v>1</v>
      </c>
      <c r="R15" s="15">
        <v>37</v>
      </c>
      <c r="S15" s="15">
        <v>38</v>
      </c>
      <c r="T15" s="59">
        <v>2.6315789473684208</v>
      </c>
      <c r="U15" s="15">
        <v>13</v>
      </c>
      <c r="W15" s="15">
        <v>73.5</v>
      </c>
      <c r="X15" s="15">
        <v>45.25</v>
      </c>
      <c r="Y15" s="15">
        <v>75</v>
      </c>
    </row>
    <row r="16" spans="1:25">
      <c r="A16" s="60" t="s">
        <v>331</v>
      </c>
      <c r="B16" s="61">
        <v>1</v>
      </c>
      <c r="C16" s="62">
        <v>2</v>
      </c>
      <c r="D16" s="60">
        <v>119</v>
      </c>
      <c r="E16" s="60" t="s">
        <v>319</v>
      </c>
      <c r="F16" s="63">
        <v>1817540.5060000001</v>
      </c>
      <c r="G16" s="60">
        <v>1</v>
      </c>
      <c r="H16" s="60">
        <v>60</v>
      </c>
      <c r="I16" s="60" t="s">
        <v>319</v>
      </c>
      <c r="J16" s="63">
        <v>1976555.997</v>
      </c>
      <c r="K16" s="60">
        <v>1</v>
      </c>
      <c r="L16" s="60">
        <v>74</v>
      </c>
      <c r="M16" s="60" t="s">
        <v>319</v>
      </c>
      <c r="N16" s="60">
        <v>684552.39399999997</v>
      </c>
      <c r="W16" s="15">
        <v>85.666666666666657</v>
      </c>
      <c r="X16" s="15">
        <v>68.666666666666671</v>
      </c>
      <c r="Y16" s="15">
        <v>38</v>
      </c>
    </row>
    <row r="17" spans="1:25">
      <c r="A17" s="60" t="s">
        <v>332</v>
      </c>
      <c r="B17" s="61">
        <v>7</v>
      </c>
      <c r="C17" s="62">
        <v>13</v>
      </c>
      <c r="D17" s="60">
        <v>48</v>
      </c>
      <c r="E17" s="60" t="s">
        <v>319</v>
      </c>
      <c r="F17" s="63">
        <v>1106672.18</v>
      </c>
      <c r="G17" s="60">
        <v>10</v>
      </c>
      <c r="H17" s="60">
        <v>34</v>
      </c>
      <c r="I17" s="60" t="s">
        <v>319</v>
      </c>
      <c r="J17" s="63">
        <v>1107034.3740000001</v>
      </c>
      <c r="K17" s="60"/>
      <c r="L17" s="60"/>
      <c r="M17" s="60"/>
      <c r="N17" s="60"/>
      <c r="Q17" s="15">
        <v>1.3333333333333333</v>
      </c>
      <c r="R17" s="15">
        <v>84.333333333333329</v>
      </c>
      <c r="S17" s="15">
        <v>85.666666666666657</v>
      </c>
      <c r="T17" s="15">
        <v>1.556420233463035</v>
      </c>
      <c r="U17" s="15">
        <v>1</v>
      </c>
      <c r="W17" s="15">
        <v>70.5</v>
      </c>
      <c r="X17" s="15">
        <v>45.5</v>
      </c>
      <c r="Y17" s="15">
        <v>86.75</v>
      </c>
    </row>
    <row r="18" spans="1:25">
      <c r="A18" s="17" t="s">
        <v>333</v>
      </c>
      <c r="B18" s="13">
        <v>13</v>
      </c>
      <c r="C18" s="47">
        <v>8</v>
      </c>
      <c r="D18" s="17">
        <v>97</v>
      </c>
      <c r="E18" s="17" t="s">
        <v>319</v>
      </c>
      <c r="F18" s="48">
        <v>1828038.04</v>
      </c>
      <c r="G18" s="17"/>
      <c r="H18" s="17"/>
      <c r="I18" s="17"/>
      <c r="J18" s="48"/>
      <c r="K18" s="17">
        <v>1</v>
      </c>
      <c r="L18" s="17">
        <v>60</v>
      </c>
      <c r="M18" s="17" t="s">
        <v>319</v>
      </c>
      <c r="N18" s="17">
        <v>1970196.23</v>
      </c>
      <c r="Y18" s="15">
        <v>115.5</v>
      </c>
    </row>
    <row r="19" spans="1:25">
      <c r="A19" s="49" t="s">
        <v>334</v>
      </c>
      <c r="B19" s="39">
        <v>13</v>
      </c>
      <c r="C19" s="51">
        <v>3</v>
      </c>
      <c r="D19" s="49">
        <v>97</v>
      </c>
      <c r="E19" s="49" t="s">
        <v>319</v>
      </c>
      <c r="F19" s="52">
        <v>1977759.199</v>
      </c>
      <c r="G19" s="49">
        <v>8</v>
      </c>
      <c r="H19" s="49">
        <v>73</v>
      </c>
      <c r="I19" s="49" t="s">
        <v>319</v>
      </c>
      <c r="J19" s="52">
        <v>1059518.7080000001</v>
      </c>
      <c r="K19" s="49"/>
      <c r="L19" s="49"/>
      <c r="M19" s="49"/>
      <c r="N19" s="49"/>
    </row>
    <row r="20" spans="1:25">
      <c r="A20" s="17" t="s">
        <v>335</v>
      </c>
      <c r="B20" s="13">
        <v>13</v>
      </c>
      <c r="C20" s="47">
        <v>7</v>
      </c>
      <c r="D20" s="17">
        <v>84</v>
      </c>
      <c r="E20" s="17" t="s">
        <v>319</v>
      </c>
      <c r="F20" s="48">
        <v>1121190.969</v>
      </c>
      <c r="G20" s="57"/>
      <c r="H20" s="55"/>
      <c r="I20" s="55"/>
      <c r="J20" s="48"/>
      <c r="K20" s="17">
        <v>12</v>
      </c>
      <c r="L20" s="17">
        <v>128</v>
      </c>
      <c r="M20" s="17" t="s">
        <v>319</v>
      </c>
      <c r="N20" s="17">
        <v>1974729.51</v>
      </c>
    </row>
    <row r="21" spans="1:25">
      <c r="A21" s="49" t="s">
        <v>336</v>
      </c>
      <c r="B21" s="39">
        <v>13</v>
      </c>
      <c r="C21" s="51"/>
      <c r="D21" s="49"/>
      <c r="E21" s="49"/>
      <c r="F21" s="52"/>
      <c r="G21" s="49"/>
      <c r="H21" s="49"/>
      <c r="I21" s="49"/>
      <c r="J21" s="52"/>
      <c r="K21" s="49"/>
      <c r="L21" s="49"/>
      <c r="M21" s="49"/>
      <c r="N21" s="49"/>
      <c r="Q21" s="15">
        <v>11.5</v>
      </c>
      <c r="R21" s="15">
        <v>34</v>
      </c>
      <c r="S21" s="15">
        <v>45.5</v>
      </c>
      <c r="T21" s="59">
        <v>25.274725274725274</v>
      </c>
      <c r="U21" s="15">
        <v>7</v>
      </c>
    </row>
    <row r="22" spans="1:25">
      <c r="A22" s="17" t="s">
        <v>337</v>
      </c>
      <c r="B22" s="2">
        <v>5</v>
      </c>
      <c r="C22" s="47">
        <v>1</v>
      </c>
      <c r="D22" s="17">
        <v>56</v>
      </c>
      <c r="E22" s="17" t="s">
        <v>338</v>
      </c>
      <c r="F22" s="48">
        <v>2126507.0120000001</v>
      </c>
      <c r="G22" s="17">
        <v>0</v>
      </c>
      <c r="H22" s="17">
        <v>74</v>
      </c>
      <c r="I22" s="17" t="s">
        <v>339</v>
      </c>
      <c r="J22" s="48">
        <v>2044738.0689999999</v>
      </c>
      <c r="K22" s="17">
        <v>0</v>
      </c>
      <c r="L22" s="17">
        <v>72</v>
      </c>
      <c r="M22" s="17" t="s">
        <v>340</v>
      </c>
      <c r="N22" s="17">
        <v>1954611.05</v>
      </c>
    </row>
    <row r="23" spans="1:25">
      <c r="A23" s="17"/>
      <c r="B23" s="2"/>
      <c r="C23" s="47">
        <v>1</v>
      </c>
      <c r="D23" s="17">
        <v>78</v>
      </c>
      <c r="E23" s="17" t="s">
        <v>341</v>
      </c>
      <c r="F23" s="48">
        <v>2082861.4920000001</v>
      </c>
      <c r="G23" s="17"/>
      <c r="H23" s="17"/>
      <c r="I23" s="17"/>
      <c r="J23" s="48"/>
      <c r="K23" s="17"/>
      <c r="L23" s="17"/>
      <c r="M23" s="17"/>
      <c r="N23" s="17"/>
    </row>
    <row r="24" spans="1:25">
      <c r="Q24" s="15">
        <v>5</v>
      </c>
      <c r="R24" s="15">
        <v>81.75</v>
      </c>
      <c r="S24" s="15">
        <v>86.75</v>
      </c>
      <c r="T24" s="59">
        <v>5.7636887608069163</v>
      </c>
      <c r="U24" s="15">
        <v>13</v>
      </c>
    </row>
    <row r="28" spans="1:25">
      <c r="Q28" s="15">
        <v>9.5</v>
      </c>
      <c r="R28" s="15">
        <v>106</v>
      </c>
      <c r="S28" s="15">
        <v>115.5</v>
      </c>
      <c r="T28" s="59">
        <v>8.2251082251082259</v>
      </c>
      <c r="U28" s="15">
        <v>13</v>
      </c>
    </row>
    <row r="32" spans="1:25">
      <c r="Q32" s="15">
        <v>0.5</v>
      </c>
      <c r="R32" s="15">
        <v>70</v>
      </c>
      <c r="S32" s="15">
        <v>70.5</v>
      </c>
      <c r="T32" s="54">
        <v>0.70921985815602839</v>
      </c>
      <c r="U32" s="15">
        <v>1</v>
      </c>
    </row>
    <row r="41" spans="1:21">
      <c r="A41" s="15" t="s">
        <v>348</v>
      </c>
    </row>
    <row r="42" spans="1:21">
      <c r="B42" s="2"/>
      <c r="C42" s="15" t="s">
        <v>311</v>
      </c>
      <c r="F42" s="15" t="s">
        <v>312</v>
      </c>
      <c r="I42" s="15" t="s">
        <v>313</v>
      </c>
      <c r="P42" s="2"/>
    </row>
    <row r="43" spans="1:21">
      <c r="B43" s="2" t="s">
        <v>185</v>
      </c>
      <c r="C43" s="15" t="s">
        <v>347</v>
      </c>
      <c r="E43" s="15" t="s">
        <v>316</v>
      </c>
      <c r="F43" s="15" t="s">
        <v>347</v>
      </c>
      <c r="H43" s="15" t="s">
        <v>316</v>
      </c>
      <c r="I43" s="15" t="s">
        <v>347</v>
      </c>
      <c r="J43" s="15" t="s">
        <v>317</v>
      </c>
      <c r="K43" s="15" t="s">
        <v>316</v>
      </c>
      <c r="N43" s="2" t="s">
        <v>347</v>
      </c>
      <c r="O43" s="15" t="s">
        <v>185</v>
      </c>
      <c r="P43" s="2"/>
    </row>
    <row r="44" spans="1:21">
      <c r="A44" s="15" t="s">
        <v>318</v>
      </c>
      <c r="B44" s="2">
        <v>1</v>
      </c>
      <c r="C44" s="15">
        <v>159</v>
      </c>
      <c r="D44" s="15" t="s">
        <v>319</v>
      </c>
      <c r="E44" s="15">
        <v>2069243.9375</v>
      </c>
      <c r="N44" s="15">
        <f>AVERAGE(C44:C45)</f>
        <v>173</v>
      </c>
      <c r="O44" s="15">
        <v>1</v>
      </c>
      <c r="P44" s="2"/>
    </row>
    <row r="45" spans="1:21" ht="17" customHeight="1">
      <c r="A45" s="15" t="s">
        <v>320</v>
      </c>
      <c r="B45" s="2">
        <v>1</v>
      </c>
      <c r="C45" s="15">
        <v>187</v>
      </c>
      <c r="D45" s="15" t="s">
        <v>319</v>
      </c>
      <c r="E45" s="15">
        <v>2148535.4951999998</v>
      </c>
      <c r="P45" s="2"/>
    </row>
    <row r="46" spans="1:21">
      <c r="A46" s="15" t="s">
        <v>321</v>
      </c>
      <c r="B46" s="2">
        <v>13</v>
      </c>
      <c r="C46" s="15">
        <v>220</v>
      </c>
      <c r="D46" s="15" t="s">
        <v>319</v>
      </c>
      <c r="E46" s="15">
        <v>2110459.5027999999</v>
      </c>
      <c r="P46" s="2"/>
      <c r="S46" s="15" t="s">
        <v>733</v>
      </c>
    </row>
    <row r="47" spans="1:21">
      <c r="A47" s="15" t="s">
        <v>322</v>
      </c>
      <c r="B47" s="2">
        <v>7</v>
      </c>
      <c r="C47" s="15">
        <v>199</v>
      </c>
      <c r="D47" s="15" t="s">
        <v>319</v>
      </c>
      <c r="E47" s="15">
        <v>2001236.0426</v>
      </c>
      <c r="P47" s="2"/>
      <c r="S47" s="53" t="s">
        <v>2</v>
      </c>
      <c r="T47" s="15" t="s">
        <v>19</v>
      </c>
      <c r="U47" s="15" t="s">
        <v>36</v>
      </c>
    </row>
    <row r="48" spans="1:21">
      <c r="A48" s="15" t="s">
        <v>323</v>
      </c>
      <c r="B48" s="2">
        <v>7</v>
      </c>
      <c r="C48" s="15">
        <v>147</v>
      </c>
      <c r="D48" s="15" t="s">
        <v>319</v>
      </c>
      <c r="E48" s="15">
        <v>1870151.949</v>
      </c>
      <c r="N48" s="15">
        <v>220</v>
      </c>
      <c r="O48" s="15">
        <v>13</v>
      </c>
      <c r="P48" s="2"/>
      <c r="S48" s="15">
        <v>173</v>
      </c>
      <c r="T48" s="15">
        <v>168.5</v>
      </c>
      <c r="U48" s="15">
        <v>220</v>
      </c>
    </row>
    <row r="49" spans="1:21">
      <c r="A49" s="15" t="s">
        <v>324</v>
      </c>
      <c r="B49" s="2">
        <v>7</v>
      </c>
      <c r="C49" s="15">
        <v>179</v>
      </c>
      <c r="D49" s="15" t="s">
        <v>319</v>
      </c>
      <c r="E49" s="15">
        <v>1854566.1516</v>
      </c>
      <c r="F49" s="15">
        <v>149</v>
      </c>
      <c r="G49" s="15" t="s">
        <v>319</v>
      </c>
      <c r="H49" s="15">
        <v>1194420.6125</v>
      </c>
      <c r="P49" s="2"/>
      <c r="S49" s="15">
        <v>155</v>
      </c>
      <c r="T49" s="15">
        <v>154.5</v>
      </c>
      <c r="U49" s="15">
        <v>154.25</v>
      </c>
    </row>
    <row r="50" spans="1:21">
      <c r="A50" s="15" t="s">
        <v>325</v>
      </c>
      <c r="B50" s="2">
        <v>7</v>
      </c>
      <c r="N50" s="15">
        <f>AVERAGE(C47:C49,F49)</f>
        <v>168.5</v>
      </c>
      <c r="O50" s="15">
        <v>7</v>
      </c>
      <c r="P50" s="2"/>
      <c r="S50" s="15">
        <v>133.5</v>
      </c>
      <c r="T50" s="15">
        <v>149</v>
      </c>
      <c r="U50" s="15">
        <v>180.75</v>
      </c>
    </row>
    <row r="51" spans="1:21">
      <c r="A51" s="15" t="s">
        <v>326</v>
      </c>
      <c r="B51" s="2">
        <v>7</v>
      </c>
      <c r="C51" s="15">
        <v>142</v>
      </c>
      <c r="D51" s="15" t="s">
        <v>319</v>
      </c>
      <c r="E51" s="15">
        <v>1073345.4672000001</v>
      </c>
      <c r="P51" s="2"/>
      <c r="U51" s="15">
        <v>112.66666666666667</v>
      </c>
    </row>
    <row r="52" spans="1:21">
      <c r="A52" s="15" t="s">
        <v>327</v>
      </c>
      <c r="B52" s="2">
        <v>7</v>
      </c>
      <c r="C52" s="15">
        <v>162</v>
      </c>
      <c r="D52" s="15" t="s">
        <v>319</v>
      </c>
      <c r="E52" s="15">
        <v>1468879.6856</v>
      </c>
      <c r="F52" s="15">
        <v>168</v>
      </c>
      <c r="G52" s="15" t="s">
        <v>319</v>
      </c>
      <c r="H52" s="15">
        <v>1909076.4106999999</v>
      </c>
      <c r="P52" s="2"/>
    </row>
    <row r="53" spans="1:21">
      <c r="A53" s="15" t="s">
        <v>328</v>
      </c>
      <c r="B53" s="2">
        <v>7</v>
      </c>
      <c r="C53" s="15">
        <v>145</v>
      </c>
      <c r="D53" s="15" t="s">
        <v>319</v>
      </c>
      <c r="E53" s="15">
        <v>1596997.9480000001</v>
      </c>
      <c r="P53" s="2"/>
    </row>
    <row r="54" spans="1:21">
      <c r="A54" s="15" t="s">
        <v>329</v>
      </c>
      <c r="B54" s="2">
        <v>13</v>
      </c>
      <c r="C54" s="15">
        <v>143</v>
      </c>
      <c r="D54" s="15" t="s">
        <v>319</v>
      </c>
      <c r="E54" s="15">
        <v>1461681.4667</v>
      </c>
      <c r="N54" s="15">
        <f>AVERAGE(C51:C53,F52)</f>
        <v>154.25</v>
      </c>
      <c r="O54" s="15">
        <v>7</v>
      </c>
      <c r="P54" s="2"/>
    </row>
    <row r="55" spans="1:21">
      <c r="A55" s="15" t="s">
        <v>330</v>
      </c>
      <c r="B55" s="2">
        <v>13</v>
      </c>
      <c r="C55" s="15">
        <v>166</v>
      </c>
      <c r="D55" s="15" t="s">
        <v>319</v>
      </c>
      <c r="E55" s="15">
        <v>1237055.4113</v>
      </c>
      <c r="P55" s="2"/>
    </row>
    <row r="56" spans="1:21">
      <c r="A56" s="15" t="s">
        <v>331</v>
      </c>
      <c r="B56" s="2">
        <v>1</v>
      </c>
      <c r="C56" s="15">
        <v>191</v>
      </c>
      <c r="D56" s="15" t="s">
        <v>319</v>
      </c>
      <c r="E56" s="15">
        <v>1817540.5055</v>
      </c>
      <c r="F56" s="15">
        <v>145</v>
      </c>
      <c r="G56" s="15" t="s">
        <v>319</v>
      </c>
      <c r="H56" s="15">
        <v>1976555.9966</v>
      </c>
      <c r="I56" s="15">
        <v>129</v>
      </c>
      <c r="J56" s="15" t="s">
        <v>319</v>
      </c>
      <c r="K56" s="15">
        <v>684552.39359999995</v>
      </c>
      <c r="P56" s="2"/>
    </row>
    <row r="57" spans="1:21">
      <c r="A57" s="15" t="s">
        <v>332</v>
      </c>
      <c r="B57" s="2">
        <v>7</v>
      </c>
      <c r="C57" s="15">
        <v>162</v>
      </c>
      <c r="D57" s="15" t="s">
        <v>319</v>
      </c>
      <c r="E57" s="15">
        <v>1106672.1801</v>
      </c>
      <c r="F57" s="15">
        <v>136</v>
      </c>
      <c r="G57" s="15" t="s">
        <v>319</v>
      </c>
      <c r="H57" s="15">
        <v>1107034.3735</v>
      </c>
      <c r="N57" s="15">
        <f>AVERAGE(C54,C55)</f>
        <v>154.5</v>
      </c>
      <c r="O57" s="15">
        <v>13</v>
      </c>
      <c r="P57" s="2"/>
    </row>
    <row r="58" spans="1:21">
      <c r="A58" s="64" t="s">
        <v>333</v>
      </c>
      <c r="B58" s="13">
        <v>13</v>
      </c>
      <c r="C58" s="15">
        <v>188</v>
      </c>
      <c r="D58" s="15" t="s">
        <v>319</v>
      </c>
      <c r="E58" s="15">
        <v>1828038.0397000001</v>
      </c>
      <c r="I58" s="15">
        <v>168</v>
      </c>
      <c r="J58" s="15" t="s">
        <v>319</v>
      </c>
      <c r="K58" s="15">
        <v>1970196.2261000001</v>
      </c>
      <c r="P58" s="2"/>
    </row>
    <row r="59" spans="1:21">
      <c r="A59" s="64" t="s">
        <v>334</v>
      </c>
      <c r="B59" s="13">
        <v>13</v>
      </c>
      <c r="C59" s="15">
        <v>183</v>
      </c>
      <c r="D59" s="15" t="s">
        <v>319</v>
      </c>
      <c r="E59" s="15">
        <v>1938444.1394</v>
      </c>
      <c r="F59" s="15">
        <v>184</v>
      </c>
      <c r="G59" s="15" t="s">
        <v>319</v>
      </c>
      <c r="H59" s="15">
        <v>1059518.7079</v>
      </c>
      <c r="P59" s="2"/>
    </row>
    <row r="60" spans="1:21">
      <c r="A60" s="64" t="s">
        <v>335</v>
      </c>
      <c r="B60" s="13">
        <v>13</v>
      </c>
      <c r="C60" s="15">
        <v>160</v>
      </c>
      <c r="D60" s="15" t="s">
        <v>319</v>
      </c>
      <c r="E60" s="15">
        <v>1121190.9686</v>
      </c>
      <c r="I60" s="15">
        <v>178</v>
      </c>
      <c r="J60" s="15" t="s">
        <v>319</v>
      </c>
      <c r="K60" s="15">
        <v>1974729.5116999999</v>
      </c>
      <c r="P60" s="2"/>
    </row>
    <row r="61" spans="1:21">
      <c r="A61" s="15" t="s">
        <v>337</v>
      </c>
      <c r="B61" s="2">
        <v>1</v>
      </c>
      <c r="C61" s="15">
        <v>176</v>
      </c>
      <c r="D61" s="15" t="s">
        <v>338</v>
      </c>
      <c r="E61" s="15">
        <v>2126507.0115999999</v>
      </c>
      <c r="F61" s="15">
        <v>128</v>
      </c>
      <c r="G61" s="15" t="s">
        <v>339</v>
      </c>
      <c r="H61" s="15">
        <v>2044738.0685000001</v>
      </c>
      <c r="I61" s="15">
        <v>89</v>
      </c>
      <c r="J61" s="15" t="s">
        <v>340</v>
      </c>
      <c r="K61" s="15">
        <v>1954611.0538000001</v>
      </c>
      <c r="P61" s="2"/>
    </row>
    <row r="62" spans="1:21">
      <c r="A62" s="64"/>
      <c r="B62" s="2"/>
      <c r="C62" s="15">
        <v>141</v>
      </c>
      <c r="D62" s="15" t="s">
        <v>341</v>
      </c>
      <c r="E62" s="15">
        <v>2082861.4924000001</v>
      </c>
      <c r="P62" s="2"/>
    </row>
    <row r="63" spans="1:21">
      <c r="A63" s="64"/>
      <c r="B63" s="2"/>
      <c r="N63" s="15">
        <f>AVERAGE(C56,F56,I56)</f>
        <v>155</v>
      </c>
      <c r="O63" s="15">
        <v>1</v>
      </c>
      <c r="P63" s="2"/>
    </row>
    <row r="64" spans="1:21">
      <c r="A64" s="64"/>
      <c r="B64" s="2"/>
      <c r="P64" s="2"/>
    </row>
    <row r="65" spans="14:16">
      <c r="P65" s="2"/>
    </row>
    <row r="66" spans="14:16">
      <c r="P66" s="2"/>
    </row>
    <row r="67" spans="14:16">
      <c r="N67" s="15">
        <f>AVERAGE(C57,F57)</f>
        <v>149</v>
      </c>
      <c r="O67" s="15">
        <v>7</v>
      </c>
      <c r="P67" s="2"/>
    </row>
    <row r="68" spans="14:16">
      <c r="P68" s="2"/>
    </row>
    <row r="69" spans="14:16">
      <c r="P69" s="2"/>
    </row>
    <row r="70" spans="14:16">
      <c r="N70" s="15">
        <f>AVERAGE(C58:C59,F59,I58)</f>
        <v>180.75</v>
      </c>
      <c r="O70" s="15">
        <v>13</v>
      </c>
      <c r="P70" s="13"/>
    </row>
    <row r="71" spans="14:16">
      <c r="P71" s="13"/>
    </row>
    <row r="72" spans="14:16">
      <c r="P72" s="13"/>
    </row>
    <row r="73" spans="14:16">
      <c r="P73" s="13"/>
    </row>
    <row r="74" spans="14:16">
      <c r="N74" s="15">
        <f>AVERAGE(C60,I60,)</f>
        <v>112.66666666666667</v>
      </c>
      <c r="O74" s="15">
        <v>13</v>
      </c>
      <c r="P74" s="13"/>
    </row>
    <row r="75" spans="14:16">
      <c r="P75" s="13"/>
    </row>
    <row r="76" spans="14:16">
      <c r="P76" s="13"/>
    </row>
    <row r="77" spans="14:16">
      <c r="P77" s="13"/>
    </row>
    <row r="78" spans="14:16">
      <c r="N78" s="15">
        <f>AVERAGE(C61,F61,I61,C62)</f>
        <v>133.5</v>
      </c>
      <c r="O78" s="15">
        <v>1</v>
      </c>
      <c r="P78" s="2"/>
    </row>
    <row r="79" spans="14:16">
      <c r="P79" s="2"/>
    </row>
    <row r="80" spans="14:16">
      <c r="P80" s="2"/>
    </row>
    <row r="81" spans="16:16">
      <c r="P81" s="2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9B48C-2D2A-A149-B371-D5C526F245EB}">
  <dimension ref="A2:AB4"/>
  <sheetViews>
    <sheetView workbookViewId="0">
      <selection activeCell="C14" sqref="C14"/>
    </sheetView>
  </sheetViews>
  <sheetFormatPr defaultColWidth="11.4609375" defaultRowHeight="15.5"/>
  <sheetData>
    <row r="2" spans="1:28">
      <c r="B2" s="87" t="s">
        <v>306</v>
      </c>
      <c r="C2" s="87"/>
      <c r="D2" s="87"/>
      <c r="E2" s="87"/>
      <c r="F2" s="87"/>
      <c r="G2" s="87"/>
      <c r="H2" s="87"/>
      <c r="I2" s="87"/>
      <c r="J2" s="87"/>
      <c r="K2" s="87" t="s">
        <v>307</v>
      </c>
      <c r="L2" s="87"/>
      <c r="M2" s="87"/>
      <c r="N2" s="87"/>
      <c r="O2" s="87"/>
      <c r="P2" s="87"/>
      <c r="Q2" s="87"/>
      <c r="R2" s="87"/>
      <c r="S2" s="87"/>
      <c r="T2" s="87" t="s">
        <v>357</v>
      </c>
      <c r="U2" s="87"/>
      <c r="V2" s="87"/>
      <c r="W2" s="87"/>
      <c r="X2" s="87"/>
      <c r="Y2" s="87"/>
      <c r="Z2" s="87"/>
      <c r="AA2" s="87"/>
      <c r="AB2" s="87"/>
    </row>
    <row r="3" spans="1:28">
      <c r="A3" s="28" t="s">
        <v>308</v>
      </c>
      <c r="B3" s="8">
        <v>-73.849999999999994</v>
      </c>
      <c r="C3" s="8">
        <v>-86.387434549999995</v>
      </c>
      <c r="D3" s="8">
        <v>-82.586200000000005</v>
      </c>
      <c r="E3" s="8">
        <v>-76.010800000000003</v>
      </c>
      <c r="F3" s="8">
        <v>-75.731899999999996</v>
      </c>
      <c r="G3" s="8">
        <v>-81.639200000000002</v>
      </c>
      <c r="H3" s="8">
        <v>-75.86</v>
      </c>
      <c r="I3" s="8"/>
      <c r="J3" s="8"/>
      <c r="K3" s="8">
        <v>-46.3</v>
      </c>
      <c r="L3" s="8">
        <v>-65.504599999999996</v>
      </c>
      <c r="M3" s="8">
        <v>-59.2254</v>
      </c>
      <c r="N3" s="8">
        <v>-57.330199999999998</v>
      </c>
      <c r="O3" s="8">
        <v>-56.944299999999998</v>
      </c>
      <c r="P3" s="8">
        <v>-51.5364</v>
      </c>
      <c r="Q3" s="8">
        <v>-58.058399999999999</v>
      </c>
      <c r="R3" s="8"/>
      <c r="S3" s="8"/>
      <c r="T3" s="8">
        <v>-75.876800000000003</v>
      </c>
      <c r="U3" s="8">
        <v>-77.977400000000003</v>
      </c>
      <c r="V3" s="8">
        <v>-79.254400000000004</v>
      </c>
      <c r="W3" s="8">
        <v>-76.543199999999999</v>
      </c>
      <c r="X3" s="8">
        <v>-76.488399999999999</v>
      </c>
      <c r="Y3" s="8">
        <v>-76.577799999999996</v>
      </c>
      <c r="Z3" s="8"/>
      <c r="AA3" s="8"/>
      <c r="AB3" s="8"/>
    </row>
    <row r="4" spans="1:28">
      <c r="A4" s="28" t="s">
        <v>309</v>
      </c>
      <c r="B4" s="8">
        <v>-74.723756910000006</v>
      </c>
      <c r="C4" s="8">
        <v>-83.233532929999996</v>
      </c>
      <c r="D4" s="8"/>
      <c r="E4" s="8"/>
      <c r="F4" s="8"/>
      <c r="G4" s="8"/>
      <c r="H4" s="8"/>
      <c r="I4" s="8"/>
      <c r="J4" s="8"/>
      <c r="K4" s="8">
        <v>-59.84615385</v>
      </c>
      <c r="L4" s="8">
        <v>-62.551440329999998</v>
      </c>
      <c r="M4" s="8">
        <v>-52.641509429999999</v>
      </c>
      <c r="N4" s="8">
        <v>-64.788732390000007</v>
      </c>
      <c r="O4" s="8">
        <v>-62.185929649999999</v>
      </c>
      <c r="P4" s="8"/>
      <c r="Q4" s="8"/>
      <c r="R4" s="8"/>
      <c r="S4" s="8"/>
      <c r="T4" s="8">
        <v>-70.810810810000007</v>
      </c>
      <c r="U4" s="8">
        <v>-74.879227049999997</v>
      </c>
      <c r="V4" s="8">
        <v>-69.863013699999996</v>
      </c>
      <c r="W4" s="8">
        <v>-80.124223599999993</v>
      </c>
      <c r="X4" s="8"/>
      <c r="Y4" s="8"/>
      <c r="Z4" s="8"/>
      <c r="AA4" s="8"/>
      <c r="AB4" s="8"/>
    </row>
  </sheetData>
  <mergeCells count="3">
    <mergeCell ref="B2:J2"/>
    <mergeCell ref="K2:S2"/>
    <mergeCell ref="T2:AB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03B54-0348-3B43-AAF2-2A50596AC0D2}">
  <dimension ref="A1:C13"/>
  <sheetViews>
    <sheetView workbookViewId="0">
      <selection activeCell="E16" sqref="E16"/>
    </sheetView>
  </sheetViews>
  <sheetFormatPr defaultColWidth="11.4609375" defaultRowHeight="15.5"/>
  <sheetData>
    <row r="1" spans="1:3">
      <c r="A1" s="23" t="s">
        <v>306</v>
      </c>
      <c r="B1" s="23" t="s">
        <v>307</v>
      </c>
      <c r="C1" s="23" t="s">
        <v>357</v>
      </c>
    </row>
    <row r="2" spans="1:3">
      <c r="A2" s="8">
        <v>-60.15</v>
      </c>
      <c r="B2" s="8">
        <v>-56.754800000000003</v>
      </c>
      <c r="C2" s="8">
        <v>-56.847700000000003</v>
      </c>
    </row>
    <row r="3" spans="1:3">
      <c r="A3" s="8">
        <v>-63.945578230000002</v>
      </c>
      <c r="B3" s="8">
        <v>-59.421999999999997</v>
      </c>
      <c r="C3" s="8">
        <v>-61.682499999999997</v>
      </c>
    </row>
    <row r="4" spans="1:3">
      <c r="A4" s="8">
        <v>-49.7151</v>
      </c>
      <c r="B4" s="8">
        <v>-58.002899999999997</v>
      </c>
      <c r="C4" s="8">
        <v>-67.0411</v>
      </c>
    </row>
    <row r="5" spans="1:3">
      <c r="A5" s="8">
        <v>-70.756100000000004</v>
      </c>
      <c r="B5" s="8">
        <v>-53.040700000000001</v>
      </c>
      <c r="C5" s="8">
        <v>-56.168599999999998</v>
      </c>
    </row>
    <row r="6" spans="1:3">
      <c r="A6" s="8">
        <v>-59.348399999999998</v>
      </c>
      <c r="B6" s="8">
        <v>-61.8367</v>
      </c>
      <c r="C6" s="8">
        <v>-72.617800000000003</v>
      </c>
    </row>
    <row r="7" spans="1:3">
      <c r="A7" s="8">
        <v>-46.09</v>
      </c>
      <c r="B7" s="8">
        <v>-63.640300000000003</v>
      </c>
      <c r="C7" s="8">
        <v>-64.493700000000004</v>
      </c>
    </row>
    <row r="8" spans="1:3">
      <c r="A8" s="8">
        <v>-44.49</v>
      </c>
      <c r="B8" s="8">
        <v>-64.716300000000004</v>
      </c>
      <c r="C8" s="8">
        <v>-58.75912409</v>
      </c>
    </row>
    <row r="9" spans="1:3">
      <c r="A9" s="8">
        <v>-51.496259350000003</v>
      </c>
      <c r="B9" s="8">
        <v>-59.327548810000003</v>
      </c>
      <c r="C9" s="8">
        <v>-56.52173913</v>
      </c>
    </row>
    <row r="10" spans="1:3">
      <c r="A10" s="8">
        <v>-61.875</v>
      </c>
      <c r="B10" s="8">
        <v>-50.4787234</v>
      </c>
      <c r="C10" s="8">
        <v>-69.811320749999993</v>
      </c>
    </row>
    <row r="11" spans="1:3">
      <c r="A11" s="8"/>
      <c r="B11" s="8">
        <v>-62.711864409999997</v>
      </c>
      <c r="C11" s="8">
        <v>-73.825503359999999</v>
      </c>
    </row>
    <row r="12" spans="1:3">
      <c r="A12" s="8"/>
      <c r="B12" s="8">
        <v>-49.290780140000003</v>
      </c>
      <c r="C12" s="8"/>
    </row>
    <row r="13" spans="1:3">
      <c r="A13" s="8"/>
      <c r="B13" s="8">
        <v>-53.099173550000003</v>
      </c>
      <c r="C13" s="8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A5246-2422-9C4E-8380-E09C4777A9F4}">
  <dimension ref="A1:C9"/>
  <sheetViews>
    <sheetView workbookViewId="0">
      <selection activeCell="C16" sqref="C16"/>
    </sheetView>
  </sheetViews>
  <sheetFormatPr defaultColWidth="11.4609375" defaultRowHeight="15.5"/>
  <sheetData>
    <row r="1" spans="1:3">
      <c r="A1" s="40" t="s">
        <v>349</v>
      </c>
      <c r="B1" s="40" t="s">
        <v>350</v>
      </c>
      <c r="C1" s="40"/>
    </row>
    <row r="2" spans="1:3">
      <c r="A2" s="23" t="s">
        <v>307</v>
      </c>
      <c r="B2" s="23" t="s">
        <v>307</v>
      </c>
      <c r="C2" s="40"/>
    </row>
    <row r="3" spans="1:3">
      <c r="A3" s="8">
        <v>-76.5</v>
      </c>
      <c r="B3" s="8">
        <v>-51.6</v>
      </c>
      <c r="C3" s="40"/>
    </row>
    <row r="4" spans="1:3">
      <c r="A4" s="8">
        <v>-81.900000000000006</v>
      </c>
      <c r="B4" s="8">
        <v>-59.9</v>
      </c>
      <c r="C4" s="40"/>
    </row>
    <row r="5" spans="1:3">
      <c r="A5" s="8">
        <v>-85</v>
      </c>
      <c r="B5" s="8">
        <v>-63.3</v>
      </c>
      <c r="C5" s="40"/>
    </row>
    <row r="6" spans="1:3">
      <c r="A6" s="8">
        <v>-78.2</v>
      </c>
      <c r="B6" s="8">
        <v>-51.3</v>
      </c>
      <c r="C6" s="40"/>
    </row>
    <row r="7" spans="1:3">
      <c r="A7" s="8">
        <v>-79.3</v>
      </c>
      <c r="B7" s="8">
        <v>-55.5</v>
      </c>
      <c r="C7" s="40"/>
    </row>
    <row r="8" spans="1:3">
      <c r="A8" s="8">
        <v>-74.5</v>
      </c>
      <c r="B8" s="8">
        <v>-51.8</v>
      </c>
      <c r="C8" s="40"/>
    </row>
    <row r="9" spans="1:3">
      <c r="A9" s="40"/>
      <c r="B9" s="40"/>
      <c r="C9" s="40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F7D77-CC17-B443-8165-16CE273F19DE}">
  <dimension ref="A1:E9"/>
  <sheetViews>
    <sheetView workbookViewId="0">
      <selection activeCell="B11" sqref="B11"/>
    </sheetView>
  </sheetViews>
  <sheetFormatPr defaultColWidth="11.4609375" defaultRowHeight="15.5"/>
  <sheetData>
    <row r="1" spans="1:5">
      <c r="A1" t="s">
        <v>351</v>
      </c>
      <c r="D1" t="s">
        <v>4</v>
      </c>
    </row>
    <row r="2" spans="1:5">
      <c r="A2" s="23" t="s">
        <v>306</v>
      </c>
      <c r="B2" s="23" t="s">
        <v>307</v>
      </c>
      <c r="D2" s="23" t="s">
        <v>306</v>
      </c>
      <c r="E2" s="23" t="s">
        <v>307</v>
      </c>
    </row>
    <row r="3" spans="1:5">
      <c r="A3" s="8">
        <v>-64.8</v>
      </c>
      <c r="B3" s="8">
        <v>-63.8</v>
      </c>
      <c r="D3" s="8">
        <v>-60.1</v>
      </c>
      <c r="E3" s="8">
        <v>-52.5</v>
      </c>
    </row>
    <row r="4" spans="1:5">
      <c r="A4" s="8">
        <v>-64.7</v>
      </c>
      <c r="B4" s="8">
        <v>-68.099999999999994</v>
      </c>
      <c r="D4" s="8">
        <v>-51.78</v>
      </c>
      <c r="E4" s="8">
        <v>-51</v>
      </c>
    </row>
    <row r="5" spans="1:5">
      <c r="A5" s="8">
        <v>-67.2</v>
      </c>
      <c r="B5" s="8">
        <v>-62.2</v>
      </c>
      <c r="D5" s="8">
        <v>-60.3</v>
      </c>
      <c r="E5" s="8">
        <v>-44.2</v>
      </c>
    </row>
    <row r="6" spans="1:5">
      <c r="A6" s="8">
        <v>-63.6</v>
      </c>
      <c r="B6" s="8">
        <v>-66.8</v>
      </c>
      <c r="D6" s="8">
        <v>-57.4</v>
      </c>
      <c r="E6" s="8">
        <v>-59.4</v>
      </c>
    </row>
    <row r="7" spans="1:5">
      <c r="A7" s="8">
        <v>-70.3</v>
      </c>
      <c r="B7" s="8">
        <v>-61.2</v>
      </c>
      <c r="D7" s="8">
        <v>-58.5</v>
      </c>
      <c r="E7" s="8">
        <v>-52.1</v>
      </c>
    </row>
    <row r="8" spans="1:5">
      <c r="A8" s="8">
        <v>-65.2</v>
      </c>
      <c r="B8" s="8">
        <v>-67.2</v>
      </c>
      <c r="D8" s="8">
        <v>-48.1</v>
      </c>
      <c r="E8" s="8">
        <v>-69.3</v>
      </c>
    </row>
    <row r="9" spans="1:5">
      <c r="A9" s="8">
        <v>-61.4</v>
      </c>
      <c r="B9" s="8">
        <v>-63.9</v>
      </c>
      <c r="D9" s="8">
        <v>-58.1</v>
      </c>
      <c r="E9" s="8">
        <v>-64.8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8683F-77FD-984C-82F0-2A703C56D05D}">
  <dimension ref="A2:X46"/>
  <sheetViews>
    <sheetView workbookViewId="0">
      <selection activeCell="B20" sqref="B20"/>
    </sheetView>
  </sheetViews>
  <sheetFormatPr defaultColWidth="11.4609375" defaultRowHeight="15.5"/>
  <sheetData>
    <row r="2" spans="1:24">
      <c r="A2" s="14" t="s">
        <v>563</v>
      </c>
      <c r="B2" s="14" t="s">
        <v>311</v>
      </c>
      <c r="C2" s="14"/>
      <c r="D2" s="14"/>
      <c r="E2" s="14"/>
      <c r="F2" s="14" t="s">
        <v>312</v>
      </c>
      <c r="G2" s="14"/>
      <c r="H2" s="14"/>
      <c r="I2" s="14"/>
      <c r="J2" s="14" t="s">
        <v>313</v>
      </c>
      <c r="K2" s="14"/>
      <c r="L2" s="14"/>
      <c r="M2" s="14"/>
      <c r="N2" s="14" t="s">
        <v>538</v>
      </c>
      <c r="O2" s="14"/>
      <c r="P2" s="14"/>
      <c r="Q2" s="14"/>
      <c r="R2" s="14"/>
      <c r="S2" s="14" t="s">
        <v>342</v>
      </c>
      <c r="T2" s="14"/>
      <c r="U2" s="14"/>
      <c r="V2" s="14"/>
      <c r="W2" s="14"/>
      <c r="X2" s="14"/>
    </row>
    <row r="3" spans="1:24">
      <c r="A3" s="14"/>
      <c r="B3" s="14" t="s">
        <v>314</v>
      </c>
      <c r="C3" s="14" t="s">
        <v>315</v>
      </c>
      <c r="D3" s="14"/>
      <c r="E3" s="14" t="s">
        <v>316</v>
      </c>
      <c r="F3" s="14" t="s">
        <v>314</v>
      </c>
      <c r="G3" s="14" t="s">
        <v>315</v>
      </c>
      <c r="H3" s="14"/>
      <c r="I3" s="14" t="s">
        <v>316</v>
      </c>
      <c r="J3" s="14" t="s">
        <v>314</v>
      </c>
      <c r="K3" s="14" t="s">
        <v>315</v>
      </c>
      <c r="L3" s="14" t="s">
        <v>317</v>
      </c>
      <c r="M3" s="14" t="s">
        <v>316</v>
      </c>
      <c r="N3" s="14" t="s">
        <v>314</v>
      </c>
      <c r="O3" s="14" t="s">
        <v>315</v>
      </c>
      <c r="P3" s="14" t="s">
        <v>317</v>
      </c>
      <c r="Q3" s="14" t="s">
        <v>316</v>
      </c>
      <c r="R3" s="14" t="s">
        <v>5</v>
      </c>
      <c r="S3" s="14" t="s">
        <v>314</v>
      </c>
      <c r="T3" s="14" t="s">
        <v>315</v>
      </c>
      <c r="U3" s="14" t="s">
        <v>343</v>
      </c>
      <c r="V3" s="14" t="s">
        <v>568</v>
      </c>
      <c r="W3" s="14"/>
      <c r="X3" s="14"/>
    </row>
    <row r="4" spans="1:24">
      <c r="A4" s="14" t="s">
        <v>539</v>
      </c>
      <c r="B4" s="14"/>
      <c r="C4" s="14"/>
      <c r="D4" s="14"/>
      <c r="E4" s="14"/>
      <c r="F4" s="14">
        <v>47</v>
      </c>
      <c r="G4" s="14">
        <v>107</v>
      </c>
      <c r="H4" s="14" t="s">
        <v>338</v>
      </c>
      <c r="I4" s="14">
        <v>2206314.6869999999</v>
      </c>
      <c r="J4" s="14"/>
      <c r="K4" s="14"/>
      <c r="L4" s="14"/>
      <c r="M4" s="14"/>
      <c r="N4" s="14"/>
      <c r="O4" s="14"/>
      <c r="P4" s="14"/>
      <c r="Q4" s="14"/>
      <c r="R4" s="14" t="s">
        <v>540</v>
      </c>
      <c r="S4" s="14">
        <v>42.333333330000002</v>
      </c>
      <c r="T4" s="14">
        <v>102.33333330000001</v>
      </c>
      <c r="U4" s="14"/>
      <c r="V4" s="14">
        <v>41.368078179999998</v>
      </c>
      <c r="W4" s="14" t="s">
        <v>0</v>
      </c>
      <c r="X4" s="14"/>
    </row>
    <row r="5" spans="1:24">
      <c r="A5" s="14" t="s">
        <v>541</v>
      </c>
      <c r="B5" s="14">
        <v>33</v>
      </c>
      <c r="C5" s="14">
        <v>122</v>
      </c>
      <c r="D5" s="14" t="s">
        <v>542</v>
      </c>
      <c r="E5" s="14">
        <v>2109477.3640000001</v>
      </c>
      <c r="F5" s="14">
        <v>47</v>
      </c>
      <c r="G5" s="14">
        <v>78</v>
      </c>
      <c r="H5" s="14" t="s">
        <v>543</v>
      </c>
      <c r="I5" s="14">
        <v>2173919.0890000002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24">
      <c r="A6" s="14" t="s">
        <v>544</v>
      </c>
      <c r="B6" s="14">
        <v>7</v>
      </c>
      <c r="C6" s="14">
        <v>42</v>
      </c>
      <c r="D6" s="14" t="s">
        <v>338</v>
      </c>
      <c r="E6" s="14">
        <v>2152802.16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 t="s">
        <v>545</v>
      </c>
      <c r="S6" s="14">
        <v>9.5</v>
      </c>
      <c r="T6" s="14">
        <v>60.5</v>
      </c>
      <c r="U6" s="14"/>
      <c r="V6" s="14">
        <v>15.70247934</v>
      </c>
      <c r="W6" s="14" t="s">
        <v>0</v>
      </c>
      <c r="X6" s="14"/>
    </row>
    <row r="7" spans="1:24">
      <c r="A7" s="14" t="s">
        <v>546</v>
      </c>
      <c r="B7" s="14">
        <v>10</v>
      </c>
      <c r="C7" s="14">
        <v>77</v>
      </c>
      <c r="D7" s="14" t="s">
        <v>543</v>
      </c>
      <c r="E7" s="14">
        <v>2074232.9609999999</v>
      </c>
      <c r="F7" s="14">
        <v>14</v>
      </c>
      <c r="G7" s="14">
        <v>62</v>
      </c>
      <c r="H7" s="14" t="s">
        <v>338</v>
      </c>
      <c r="I7" s="14">
        <v>2096999.125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</row>
    <row r="8" spans="1:24">
      <c r="A8" s="14" t="s">
        <v>547</v>
      </c>
      <c r="B8" s="14">
        <v>7</v>
      </c>
      <c r="C8" s="14">
        <v>61</v>
      </c>
      <c r="D8" s="14" t="s">
        <v>338</v>
      </c>
      <c r="E8" s="14">
        <v>2013695.173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 t="s">
        <v>548</v>
      </c>
      <c r="S8" s="14">
        <v>5.6666666670000003</v>
      </c>
      <c r="T8" s="14">
        <v>19</v>
      </c>
      <c r="U8" s="14"/>
      <c r="V8" s="14">
        <v>29.8245614</v>
      </c>
      <c r="W8" s="14" t="s">
        <v>0</v>
      </c>
    </row>
    <row r="9" spans="1:24">
      <c r="A9" s="14" t="s">
        <v>549</v>
      </c>
      <c r="B9" s="14">
        <v>3</v>
      </c>
      <c r="C9" s="14">
        <v>11</v>
      </c>
      <c r="D9" s="14" t="s">
        <v>339</v>
      </c>
      <c r="E9" s="14">
        <v>2487837.1179999998</v>
      </c>
      <c r="F9" s="14">
        <v>3</v>
      </c>
      <c r="G9" s="14">
        <v>34</v>
      </c>
      <c r="H9" s="14" t="s">
        <v>319</v>
      </c>
      <c r="I9" s="14">
        <v>2057507.8540000001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 spans="1:24">
      <c r="A10" s="14" t="s">
        <v>550</v>
      </c>
      <c r="B10" s="14">
        <v>11</v>
      </c>
      <c r="C10" s="14">
        <v>12</v>
      </c>
      <c r="D10" s="14" t="s">
        <v>338</v>
      </c>
      <c r="E10" s="14">
        <v>2135607.5890000002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 t="s">
        <v>551</v>
      </c>
      <c r="S10" s="14">
        <v>8</v>
      </c>
      <c r="T10" s="14">
        <v>48.5</v>
      </c>
      <c r="U10" s="14"/>
      <c r="V10" s="14">
        <v>16.494845359999999</v>
      </c>
      <c r="W10" s="14" t="s">
        <v>0</v>
      </c>
      <c r="X10" s="14"/>
    </row>
    <row r="11" spans="1:24">
      <c r="A11" s="14" t="s">
        <v>552</v>
      </c>
      <c r="B11" s="14">
        <v>9</v>
      </c>
      <c r="C11" s="14">
        <v>62</v>
      </c>
      <c r="D11" s="14" t="s">
        <v>339</v>
      </c>
      <c r="E11" s="14">
        <v>2159997.338</v>
      </c>
      <c r="F11" s="14">
        <v>7</v>
      </c>
      <c r="G11" s="14">
        <v>35</v>
      </c>
      <c r="H11" s="14" t="s">
        <v>338</v>
      </c>
      <c r="I11" s="14">
        <v>2041132.736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 spans="1:24">
      <c r="A12" s="14" t="s">
        <v>553</v>
      </c>
      <c r="B12" s="14">
        <v>2</v>
      </c>
      <c r="C12" s="14">
        <v>107</v>
      </c>
      <c r="D12" s="14" t="s">
        <v>341</v>
      </c>
      <c r="E12" s="14">
        <v>2121297.1150000002</v>
      </c>
      <c r="F12" s="14">
        <v>1</v>
      </c>
      <c r="G12" s="14">
        <v>76</v>
      </c>
      <c r="H12" s="14" t="s">
        <v>339</v>
      </c>
      <c r="I12" s="14">
        <v>2054900.926</v>
      </c>
      <c r="J12" s="14">
        <v>3</v>
      </c>
      <c r="K12" s="14">
        <v>66</v>
      </c>
      <c r="L12" s="14" t="s">
        <v>340</v>
      </c>
      <c r="M12" s="14">
        <v>2078277.547</v>
      </c>
      <c r="N12" s="14">
        <v>1</v>
      </c>
      <c r="O12" s="14">
        <v>120</v>
      </c>
      <c r="P12" s="14" t="s">
        <v>554</v>
      </c>
      <c r="Q12" s="14">
        <v>2108457.352</v>
      </c>
      <c r="R12" s="14" t="s">
        <v>555</v>
      </c>
      <c r="S12" s="14">
        <v>1.75</v>
      </c>
      <c r="T12" s="14">
        <v>92.25</v>
      </c>
      <c r="U12" s="14"/>
      <c r="V12" s="14">
        <v>1.89701897</v>
      </c>
      <c r="W12" s="14" t="s">
        <v>562</v>
      </c>
      <c r="X12" s="14"/>
    </row>
    <row r="13" spans="1:24">
      <c r="A13" s="14" t="s">
        <v>556</v>
      </c>
      <c r="B13" s="14">
        <v>6</v>
      </c>
      <c r="C13" s="14">
        <v>95</v>
      </c>
      <c r="D13" s="14" t="s">
        <v>338</v>
      </c>
      <c r="E13" s="14">
        <v>2113432.4309999999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 spans="1:24">
      <c r="A14" s="14" t="s">
        <v>557</v>
      </c>
      <c r="B14" s="14">
        <v>1</v>
      </c>
      <c r="C14" s="14">
        <v>93</v>
      </c>
      <c r="D14" s="14" t="s">
        <v>338</v>
      </c>
      <c r="E14" s="14">
        <v>2097665.8769999999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 t="s">
        <v>558</v>
      </c>
      <c r="S14" s="14">
        <v>3.5</v>
      </c>
      <c r="T14" s="14">
        <v>94</v>
      </c>
      <c r="U14" s="14"/>
      <c r="V14" s="14">
        <v>3.7234042550000002</v>
      </c>
      <c r="W14" s="14" t="s">
        <v>562</v>
      </c>
      <c r="X14" s="14"/>
    </row>
    <row r="15" spans="1:24">
      <c r="A15" s="14" t="s">
        <v>559</v>
      </c>
      <c r="B15" s="14">
        <v>3</v>
      </c>
      <c r="C15" s="14">
        <v>31</v>
      </c>
      <c r="D15" s="14" t="s">
        <v>338</v>
      </c>
      <c r="E15" s="14">
        <v>2152701.1060000001</v>
      </c>
      <c r="F15" s="14">
        <v>0</v>
      </c>
      <c r="G15" s="14">
        <v>11</v>
      </c>
      <c r="H15" s="14" t="s">
        <v>560</v>
      </c>
      <c r="I15" s="14">
        <v>2082156.35</v>
      </c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</row>
    <row r="16" spans="1:24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 t="s">
        <v>561</v>
      </c>
      <c r="S16" s="14">
        <v>1.5</v>
      </c>
      <c r="T16" s="14">
        <v>21</v>
      </c>
      <c r="U16" s="14"/>
      <c r="V16" s="14">
        <v>7.1428571429999996</v>
      </c>
      <c r="W16" s="14" t="s">
        <v>562</v>
      </c>
      <c r="X16" s="14"/>
    </row>
    <row r="17" spans="1:24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</row>
    <row r="18" spans="1:24">
      <c r="X18" s="14"/>
    </row>
    <row r="26" spans="1:24">
      <c r="A26" s="14" t="s">
        <v>564</v>
      </c>
      <c r="B26" s="14" t="s">
        <v>311</v>
      </c>
      <c r="C26" s="14"/>
      <c r="D26" s="14"/>
      <c r="E26" s="14" t="s">
        <v>312</v>
      </c>
      <c r="F26" s="14"/>
      <c r="G26" s="14"/>
      <c r="H26" s="14" t="s">
        <v>313</v>
      </c>
      <c r="I26" s="14"/>
      <c r="J26" s="14"/>
      <c r="K26" s="14" t="s">
        <v>538</v>
      </c>
      <c r="L26" s="14"/>
      <c r="M26" s="14"/>
      <c r="N26" s="14"/>
      <c r="O26" s="14"/>
      <c r="P26" s="14"/>
      <c r="Q26" s="14"/>
    </row>
    <row r="27" spans="1:24">
      <c r="A27" s="14"/>
      <c r="B27" s="14" t="s">
        <v>314</v>
      </c>
      <c r="C27" s="14"/>
      <c r="D27" s="14" t="s">
        <v>316</v>
      </c>
      <c r="E27" s="14" t="s">
        <v>314</v>
      </c>
      <c r="F27" s="14"/>
      <c r="G27" s="14" t="s">
        <v>316</v>
      </c>
      <c r="H27" s="14" t="s">
        <v>314</v>
      </c>
      <c r="I27" s="14" t="s">
        <v>317</v>
      </c>
      <c r="J27" s="14" t="s">
        <v>316</v>
      </c>
      <c r="K27" s="14" t="s">
        <v>314</v>
      </c>
      <c r="L27" s="14" t="s">
        <v>317</v>
      </c>
      <c r="M27" s="14" t="s">
        <v>316</v>
      </c>
      <c r="N27" s="14" t="s">
        <v>5</v>
      </c>
      <c r="O27" s="14"/>
      <c r="P27" s="14"/>
      <c r="Q27" s="14"/>
    </row>
    <row r="28" spans="1:24">
      <c r="A28" s="14" t="s">
        <v>539</v>
      </c>
      <c r="B28" s="14"/>
      <c r="C28" s="14"/>
      <c r="D28" s="14"/>
      <c r="E28" s="14">
        <v>194</v>
      </c>
      <c r="F28" s="14" t="s">
        <v>338</v>
      </c>
      <c r="G28" s="14">
        <v>2206314.6869999999</v>
      </c>
      <c r="H28" s="14"/>
      <c r="I28" s="14"/>
      <c r="J28" s="14"/>
      <c r="K28" s="14"/>
      <c r="L28" s="14"/>
      <c r="M28" s="14"/>
      <c r="N28" s="14" t="s">
        <v>540</v>
      </c>
      <c r="O28" s="14">
        <v>237.66666670000001</v>
      </c>
      <c r="P28" s="14" t="s">
        <v>0</v>
      </c>
      <c r="Q28" s="14"/>
    </row>
    <row r="29" spans="1:24">
      <c r="A29" s="14" t="s">
        <v>541</v>
      </c>
      <c r="B29" s="14">
        <v>268</v>
      </c>
      <c r="C29" s="14" t="s">
        <v>542</v>
      </c>
      <c r="D29" s="14">
        <v>2109477.3640000001</v>
      </c>
      <c r="E29" s="14">
        <v>251</v>
      </c>
      <c r="F29" s="14" t="s">
        <v>543</v>
      </c>
      <c r="G29" s="14">
        <v>2173919.0890000002</v>
      </c>
      <c r="H29" s="14"/>
      <c r="I29" s="14"/>
      <c r="J29" s="14"/>
      <c r="K29" s="14"/>
      <c r="L29" s="14"/>
      <c r="M29" s="14"/>
      <c r="N29" s="14"/>
      <c r="O29" s="14"/>
      <c r="P29" s="14"/>
      <c r="Q29" s="14"/>
    </row>
    <row r="30" spans="1:24">
      <c r="A30" s="14" t="s">
        <v>544</v>
      </c>
      <c r="B30" s="14">
        <v>68</v>
      </c>
      <c r="C30" s="14" t="s">
        <v>338</v>
      </c>
      <c r="D30" s="14">
        <v>2152802.16</v>
      </c>
      <c r="E30" s="14"/>
      <c r="F30" s="14"/>
      <c r="G30" s="14"/>
      <c r="H30" s="14"/>
      <c r="I30" s="14"/>
      <c r="J30" s="14"/>
      <c r="K30" s="14"/>
      <c r="L30" s="14"/>
      <c r="M30" s="14"/>
      <c r="N30" s="14" t="s">
        <v>545</v>
      </c>
      <c r="O30" s="14">
        <v>121</v>
      </c>
      <c r="P30" s="14" t="s">
        <v>0</v>
      </c>
      <c r="Q30" s="14"/>
    </row>
    <row r="31" spans="1:24">
      <c r="A31" s="14" t="s">
        <v>546</v>
      </c>
      <c r="B31" s="14">
        <v>136</v>
      </c>
      <c r="C31" s="14" t="s">
        <v>543</v>
      </c>
      <c r="D31" s="14">
        <v>2074232.9609999999</v>
      </c>
      <c r="E31" s="14">
        <v>125</v>
      </c>
      <c r="F31" s="14" t="s">
        <v>338</v>
      </c>
      <c r="G31" s="14">
        <v>2096999.125</v>
      </c>
      <c r="H31" s="14"/>
      <c r="I31" s="14"/>
      <c r="J31" s="14"/>
      <c r="K31" s="14"/>
      <c r="L31" s="14"/>
      <c r="M31" s="14"/>
      <c r="N31" s="14"/>
      <c r="O31" s="14"/>
      <c r="P31" s="14"/>
      <c r="Q31" s="14"/>
    </row>
    <row r="32" spans="1:24">
      <c r="A32" s="14" t="s">
        <v>547</v>
      </c>
      <c r="B32" s="14">
        <v>155</v>
      </c>
      <c r="C32" s="14" t="s">
        <v>338</v>
      </c>
      <c r="D32" s="14">
        <v>2013695.173</v>
      </c>
      <c r="E32" s="14"/>
      <c r="F32" s="14"/>
      <c r="G32" s="14"/>
      <c r="H32" s="14"/>
      <c r="I32" s="14"/>
      <c r="J32" s="14"/>
      <c r="K32" s="14"/>
      <c r="L32" s="14"/>
      <c r="M32" s="14"/>
      <c r="N32" s="14" t="s">
        <v>548</v>
      </c>
      <c r="O32" s="14">
        <v>138.5</v>
      </c>
      <c r="P32" s="14" t="s">
        <v>0</v>
      </c>
      <c r="Q32" s="14"/>
    </row>
    <row r="33" spans="1:17">
      <c r="A33" s="14" t="s">
        <v>549</v>
      </c>
      <c r="B33" s="14">
        <v>149</v>
      </c>
      <c r="C33" s="14" t="s">
        <v>339</v>
      </c>
      <c r="D33" s="14">
        <v>2487837.1179999998</v>
      </c>
      <c r="E33" s="14">
        <v>176</v>
      </c>
      <c r="F33" s="14" t="s">
        <v>338</v>
      </c>
      <c r="G33" s="14">
        <v>2057507.8540000001</v>
      </c>
      <c r="H33" s="14"/>
      <c r="I33" s="14"/>
      <c r="J33" s="14"/>
      <c r="K33" s="14"/>
      <c r="L33" s="14"/>
      <c r="M33" s="14"/>
      <c r="N33" s="14"/>
      <c r="O33" s="14"/>
      <c r="P33" s="14"/>
      <c r="Q33" s="14"/>
    </row>
    <row r="34" spans="1:17">
      <c r="A34" s="14" t="s">
        <v>550</v>
      </c>
      <c r="B34" s="14">
        <v>128</v>
      </c>
      <c r="C34" s="14" t="s">
        <v>338</v>
      </c>
      <c r="D34" s="14">
        <v>2135607.5890000002</v>
      </c>
      <c r="E34" s="14"/>
      <c r="F34" s="14"/>
      <c r="G34" s="14"/>
      <c r="H34" s="14"/>
      <c r="I34" s="14"/>
      <c r="J34" s="14"/>
      <c r="K34" s="14"/>
      <c r="L34" s="14"/>
      <c r="M34" s="14"/>
      <c r="N34" s="14" t="s">
        <v>551</v>
      </c>
      <c r="O34" s="14">
        <v>180</v>
      </c>
      <c r="P34" s="14" t="s">
        <v>0</v>
      </c>
      <c r="Q34" s="14"/>
    </row>
    <row r="35" spans="1:17">
      <c r="A35" s="14" t="s">
        <v>552</v>
      </c>
      <c r="B35" s="14">
        <v>158</v>
      </c>
      <c r="C35" s="14" t="s">
        <v>339</v>
      </c>
      <c r="D35" s="14">
        <v>2159997.338</v>
      </c>
      <c r="E35" s="14">
        <v>202</v>
      </c>
      <c r="F35" s="14" t="s">
        <v>338</v>
      </c>
      <c r="G35" s="14">
        <v>2041132.736</v>
      </c>
      <c r="H35" s="14"/>
      <c r="I35" s="14"/>
      <c r="J35" s="14"/>
      <c r="K35" s="14"/>
      <c r="L35" s="14"/>
      <c r="M35" s="14"/>
      <c r="N35" s="14"/>
      <c r="O35" s="14"/>
      <c r="P35" s="14"/>
      <c r="Q35" s="14"/>
    </row>
    <row r="36" spans="1:17">
      <c r="A36" s="14" t="s">
        <v>553</v>
      </c>
      <c r="B36" s="14">
        <v>223</v>
      </c>
      <c r="C36" s="14" t="s">
        <v>341</v>
      </c>
      <c r="D36" s="14">
        <v>2121297.1150000002</v>
      </c>
      <c r="E36" s="14">
        <v>199</v>
      </c>
      <c r="F36" s="14" t="s">
        <v>339</v>
      </c>
      <c r="G36" s="14">
        <v>2054900.926</v>
      </c>
      <c r="H36" s="14">
        <v>229</v>
      </c>
      <c r="I36" s="14" t="s">
        <v>340</v>
      </c>
      <c r="J36" s="14">
        <v>2078277.547</v>
      </c>
      <c r="K36" s="14">
        <v>44</v>
      </c>
      <c r="L36" s="14" t="s">
        <v>338</v>
      </c>
      <c r="M36" s="14">
        <v>2108457.352</v>
      </c>
      <c r="N36" s="14" t="s">
        <v>555</v>
      </c>
      <c r="O36" s="14">
        <v>217</v>
      </c>
      <c r="P36" s="14" t="s">
        <v>562</v>
      </c>
      <c r="Q36" s="14"/>
    </row>
    <row r="37" spans="1:17">
      <c r="A37" s="14" t="s">
        <v>556</v>
      </c>
      <c r="B37" s="14">
        <v>150</v>
      </c>
      <c r="C37" s="14" t="s">
        <v>338</v>
      </c>
      <c r="D37" s="14">
        <v>2113432.4309999999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</row>
    <row r="38" spans="1:17">
      <c r="A38" s="14" t="s">
        <v>557</v>
      </c>
      <c r="B38" s="14">
        <v>178</v>
      </c>
      <c r="C38" s="14" t="s">
        <v>338</v>
      </c>
      <c r="D38" s="14">
        <v>2097665.8769999999</v>
      </c>
      <c r="E38" s="14"/>
      <c r="F38" s="14"/>
      <c r="G38" s="14"/>
      <c r="H38" s="14"/>
      <c r="I38" s="14"/>
      <c r="J38" s="14"/>
      <c r="K38" s="14"/>
      <c r="L38" s="14"/>
      <c r="M38" s="14"/>
      <c r="N38" s="14" t="s">
        <v>558</v>
      </c>
      <c r="O38" s="14">
        <v>164</v>
      </c>
      <c r="P38" s="14" t="s">
        <v>562</v>
      </c>
      <c r="Q38" s="14"/>
    </row>
    <row r="39" spans="1:17">
      <c r="A39" s="14" t="s">
        <v>559</v>
      </c>
      <c r="B39" s="14">
        <v>167</v>
      </c>
      <c r="C39" s="14" t="s">
        <v>338</v>
      </c>
      <c r="D39" s="14">
        <v>2152701.1060000001</v>
      </c>
      <c r="E39" s="14">
        <v>64</v>
      </c>
      <c r="F39" s="14" t="s">
        <v>339</v>
      </c>
      <c r="G39" s="14">
        <v>2082156.35</v>
      </c>
      <c r="H39" s="14"/>
      <c r="I39" s="14"/>
      <c r="J39" s="14"/>
      <c r="K39" s="14"/>
      <c r="L39" s="14"/>
      <c r="M39" s="14"/>
      <c r="N39" s="14"/>
      <c r="O39" s="14"/>
      <c r="P39" s="14"/>
      <c r="Q39" s="14"/>
    </row>
    <row r="40" spans="1:17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 t="s">
        <v>561</v>
      </c>
      <c r="O40" s="14">
        <v>115.5</v>
      </c>
      <c r="P40" s="14" t="s">
        <v>562</v>
      </c>
      <c r="Q40" s="14"/>
    </row>
    <row r="41" spans="1:17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</row>
    <row r="42" spans="1:17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</row>
    <row r="43" spans="1:17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</row>
    <row r="44" spans="1:17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</row>
    <row r="45" spans="1:17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</row>
    <row r="46" spans="1:17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C7099-F3AB-6D4B-8E14-B328396DD372}">
  <dimension ref="A1:E6"/>
  <sheetViews>
    <sheetView workbookViewId="0"/>
  </sheetViews>
  <sheetFormatPr defaultColWidth="11.4609375" defaultRowHeight="15.5"/>
  <sheetData>
    <row r="1" spans="1:5">
      <c r="A1" t="s">
        <v>356</v>
      </c>
    </row>
    <row r="2" spans="1:5">
      <c r="A2" t="s">
        <v>352</v>
      </c>
      <c r="D2" t="s">
        <v>355</v>
      </c>
    </row>
    <row r="3" spans="1:5">
      <c r="A3" s="23" t="s">
        <v>353</v>
      </c>
      <c r="B3" s="23" t="s">
        <v>354</v>
      </c>
      <c r="D3" s="23" t="s">
        <v>353</v>
      </c>
      <c r="E3" s="23" t="s">
        <v>354</v>
      </c>
    </row>
    <row r="4" spans="1:5">
      <c r="A4" s="8">
        <v>73.419852270000007</v>
      </c>
      <c r="B4" s="8">
        <v>33.745421530000002</v>
      </c>
      <c r="D4" s="8">
        <v>75.557833439999996</v>
      </c>
      <c r="E4" s="8">
        <v>63.336783990000001</v>
      </c>
    </row>
    <row r="5" spans="1:5">
      <c r="A5" s="8">
        <v>64.633823289999995</v>
      </c>
      <c r="B5" s="8">
        <v>66.429230239999995</v>
      </c>
      <c r="D5" s="8">
        <v>93.377549930000001</v>
      </c>
      <c r="E5" s="8">
        <v>41.126454109999997</v>
      </c>
    </row>
    <row r="6" spans="1:5">
      <c r="A6" s="8">
        <v>13.146478419999999</v>
      </c>
      <c r="B6" s="8">
        <v>44.476865119999999</v>
      </c>
      <c r="D6" s="8">
        <v>50.725051550000003</v>
      </c>
      <c r="E6" s="8">
        <v>24.047735459999998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064C5-EAF3-FF4C-BD98-AC8A1A30C67C}">
  <dimension ref="A1:S43"/>
  <sheetViews>
    <sheetView zoomScale="81" workbookViewId="0">
      <selection activeCell="C16" sqref="C16"/>
    </sheetView>
  </sheetViews>
  <sheetFormatPr defaultColWidth="11.4609375" defaultRowHeight="15.5"/>
  <sheetData>
    <row r="1" spans="1:19">
      <c r="A1" s="20" t="s">
        <v>50</v>
      </c>
      <c r="B1" s="20"/>
      <c r="G1" t="s">
        <v>566</v>
      </c>
      <c r="J1" t="s">
        <v>567</v>
      </c>
    </row>
    <row r="2" spans="1:19">
      <c r="A2" s="20" t="s">
        <v>2</v>
      </c>
      <c r="B2" s="20" t="s">
        <v>19</v>
      </c>
      <c r="D2" s="20" t="s">
        <v>50</v>
      </c>
      <c r="G2" s="23" t="s">
        <v>50</v>
      </c>
      <c r="H2" s="23" t="s">
        <v>53</v>
      </c>
      <c r="J2" s="23" t="s">
        <v>50</v>
      </c>
      <c r="K2" s="23" t="s">
        <v>53</v>
      </c>
    </row>
    <row r="3" spans="1:19">
      <c r="A3" s="20">
        <v>2.434198496</v>
      </c>
      <c r="B3" s="20">
        <v>1.6722310279999999</v>
      </c>
      <c r="D3">
        <f>B3/A3*100</f>
        <v>68.69739796273376</v>
      </c>
      <c r="G3" s="8">
        <v>68.697397940000002</v>
      </c>
      <c r="H3">
        <v>80.256690348508471</v>
      </c>
      <c r="J3" s="8">
        <v>75.079568440000003</v>
      </c>
      <c r="K3" s="8">
        <v>116.7841854</v>
      </c>
    </row>
    <row r="4" spans="1:19">
      <c r="A4" s="20">
        <v>2.4626140259999998</v>
      </c>
      <c r="B4" s="20">
        <v>2.5127409030000001</v>
      </c>
      <c r="D4">
        <f t="shared" ref="D4:D7" si="0">B4/A4*100</f>
        <v>102.03551496380538</v>
      </c>
      <c r="G4" s="8">
        <v>102.035515</v>
      </c>
      <c r="H4">
        <v>95.079473212411173</v>
      </c>
      <c r="J4" s="8">
        <v>116.2071529</v>
      </c>
      <c r="K4" s="8">
        <v>98.31685152</v>
      </c>
      <c r="S4" s="65"/>
    </row>
    <row r="5" spans="1:19">
      <c r="A5" s="20">
        <v>2.0209367249999999</v>
      </c>
      <c r="B5" s="20">
        <v>2.1368100600000002</v>
      </c>
      <c r="D5">
        <f t="shared" si="0"/>
        <v>105.73364487698151</v>
      </c>
      <c r="G5" s="8">
        <v>105.73364479999999</v>
      </c>
      <c r="H5">
        <v>102.89160923103778</v>
      </c>
      <c r="J5" s="8">
        <v>129.45808740000001</v>
      </c>
      <c r="K5" s="8">
        <v>83.485967040000006</v>
      </c>
      <c r="S5" s="20"/>
    </row>
    <row r="6" spans="1:19">
      <c r="A6" s="20">
        <v>2.1727307749999998</v>
      </c>
      <c r="B6" s="20">
        <v>2.2140034100000001</v>
      </c>
      <c r="D6">
        <f t="shared" si="0"/>
        <v>101.89957428112557</v>
      </c>
      <c r="G6" s="8">
        <v>101.8995743</v>
      </c>
      <c r="H6">
        <v>102.5406341337584</v>
      </c>
      <c r="J6" s="8">
        <v>168.176851</v>
      </c>
      <c r="K6" s="8">
        <v>124.6264316</v>
      </c>
      <c r="S6" s="65"/>
    </row>
    <row r="7" spans="1:19">
      <c r="A7" s="20">
        <v>1.5451137930000001</v>
      </c>
      <c r="B7" s="20">
        <v>2.486146057</v>
      </c>
      <c r="D7">
        <f t="shared" si="0"/>
        <v>160.90375144298514</v>
      </c>
      <c r="G7" s="8">
        <v>160.9037514</v>
      </c>
      <c r="H7">
        <v>112.78291244781707</v>
      </c>
      <c r="J7" s="8">
        <v>101.2387159</v>
      </c>
      <c r="K7" s="8">
        <v>232.2467412</v>
      </c>
      <c r="S7" s="20"/>
    </row>
    <row r="8" spans="1:19">
      <c r="A8" s="20">
        <v>2.6338798880000001</v>
      </c>
      <c r="B8" s="20">
        <v>3.02904302</v>
      </c>
      <c r="D8">
        <f>B8/A8*100</f>
        <v>115.00308096053924</v>
      </c>
      <c r="G8" s="8">
        <v>115.00308099999999</v>
      </c>
      <c r="H8">
        <v>87.607497290333683</v>
      </c>
      <c r="J8" s="8">
        <v>115.7363333</v>
      </c>
      <c r="K8" s="8">
        <v>140.53438890000001</v>
      </c>
      <c r="S8" s="65"/>
    </row>
    <row r="9" spans="1:19">
      <c r="J9" s="8">
        <v>52.312778469999998</v>
      </c>
      <c r="K9" s="8">
        <v>85.657105970000003</v>
      </c>
      <c r="S9" s="20"/>
    </row>
    <row r="10" spans="1:19">
      <c r="J10" s="8">
        <v>98.561356610000004</v>
      </c>
      <c r="K10" s="8">
        <v>65.269477519999995</v>
      </c>
      <c r="S10" s="65"/>
    </row>
    <row r="11" spans="1:19">
      <c r="A11" s="20" t="s">
        <v>53</v>
      </c>
      <c r="B11" s="20"/>
      <c r="S11" s="20"/>
    </row>
    <row r="12" spans="1:19">
      <c r="A12" s="20" t="s">
        <v>2</v>
      </c>
      <c r="B12" s="20" t="s">
        <v>19</v>
      </c>
      <c r="D12" s="20" t="s">
        <v>53</v>
      </c>
      <c r="S12" s="20"/>
    </row>
    <row r="13" spans="1:19">
      <c r="A13" s="20">
        <v>2.473414461</v>
      </c>
      <c r="B13" s="20">
        <v>1.985080585</v>
      </c>
      <c r="D13">
        <f>B13/A13*100</f>
        <v>80.256690348508471</v>
      </c>
      <c r="S13" s="20"/>
    </row>
    <row r="14" spans="1:19">
      <c r="A14" s="20">
        <v>2.378839036</v>
      </c>
      <c r="B14" s="20">
        <v>2.2617876240000001</v>
      </c>
      <c r="D14">
        <f t="shared" ref="D14:D18" si="1">B14/A14*100</f>
        <v>95.079473212411173</v>
      </c>
      <c r="S14" s="20"/>
    </row>
    <row r="15" spans="1:19">
      <c r="A15" s="20">
        <v>2.146338182</v>
      </c>
      <c r="B15" s="20">
        <v>2.2084018950000002</v>
      </c>
      <c r="D15">
        <f t="shared" si="1"/>
        <v>102.89160923103778</v>
      </c>
      <c r="S15" s="20"/>
    </row>
    <row r="16" spans="1:19">
      <c r="A16" s="20">
        <v>2.4257665510000002</v>
      </c>
      <c r="B16" s="20">
        <v>2.4873964040000001</v>
      </c>
      <c r="D16">
        <f t="shared" si="1"/>
        <v>102.5406341337584</v>
      </c>
      <c r="S16" s="20"/>
    </row>
    <row r="17" spans="1:19">
      <c r="A17" s="20">
        <v>3.8123926529999999</v>
      </c>
      <c r="B17" s="20">
        <v>4.2997274680000004</v>
      </c>
      <c r="D17">
        <f t="shared" si="1"/>
        <v>112.78291244781707</v>
      </c>
      <c r="S17" s="20"/>
    </row>
    <row r="18" spans="1:19">
      <c r="A18" s="20">
        <v>3.7465175749999999</v>
      </c>
      <c r="B18" s="20">
        <v>3.2822302830000001</v>
      </c>
      <c r="D18">
        <f t="shared" si="1"/>
        <v>87.607497290333683</v>
      </c>
      <c r="S18" s="20"/>
    </row>
    <row r="19" spans="1:19">
      <c r="S19" s="20"/>
    </row>
    <row r="20" spans="1:19">
      <c r="S20" s="20"/>
    </row>
    <row r="21" spans="1:19">
      <c r="S21" s="20"/>
    </row>
    <row r="22" spans="1:19">
      <c r="A22" s="20" t="s">
        <v>48</v>
      </c>
      <c r="B22" s="20"/>
      <c r="S22" s="20"/>
    </row>
    <row r="23" spans="1:19">
      <c r="A23" s="20" t="s">
        <v>2</v>
      </c>
      <c r="B23" s="20" t="s">
        <v>36</v>
      </c>
      <c r="D23" s="20" t="s">
        <v>50</v>
      </c>
      <c r="S23" s="20"/>
    </row>
    <row r="24" spans="1:19">
      <c r="A24" s="20">
        <v>1.414012407</v>
      </c>
      <c r="B24" s="20">
        <v>1.0616344129999999</v>
      </c>
      <c r="D24">
        <f>B24/A24*100</f>
        <v>75.079568449642323</v>
      </c>
      <c r="S24" s="20"/>
    </row>
    <row r="25" spans="1:19">
      <c r="A25" s="20">
        <v>1.143365789</v>
      </c>
      <c r="B25" s="20">
        <v>1.3286728299999999</v>
      </c>
      <c r="D25">
        <f t="shared" ref="D25:D30" si="2">B25/A25*100</f>
        <v>116.20715284494139</v>
      </c>
      <c r="S25" s="20"/>
    </row>
    <row r="26" spans="1:19">
      <c r="A26" s="20">
        <v>1.18358878</v>
      </c>
      <c r="B26" s="20">
        <v>1.5322513959999999</v>
      </c>
      <c r="D26">
        <f t="shared" si="2"/>
        <v>129.45808729278423</v>
      </c>
      <c r="S26" s="20"/>
    </row>
    <row r="27" spans="1:19">
      <c r="A27" s="20">
        <v>0.89429079619999996</v>
      </c>
      <c r="B27" s="20">
        <v>1.5039901</v>
      </c>
      <c r="D27">
        <f t="shared" si="2"/>
        <v>168.17685101878723</v>
      </c>
      <c r="S27" s="20"/>
    </row>
    <row r="28" spans="1:19">
      <c r="A28" s="20">
        <v>0.80829706150000002</v>
      </c>
      <c r="B28" s="20">
        <v>0.81830956539999999</v>
      </c>
      <c r="D28">
        <f t="shared" si="2"/>
        <v>101.23871586040647</v>
      </c>
      <c r="S28" s="20"/>
    </row>
    <row r="29" spans="1:19">
      <c r="A29" s="20">
        <v>0.60456266989999996</v>
      </c>
      <c r="B29" s="20">
        <v>0.6996986664</v>
      </c>
      <c r="D29">
        <f t="shared" si="2"/>
        <v>115.73633325983168</v>
      </c>
      <c r="S29" s="20"/>
    </row>
    <row r="30" spans="1:19">
      <c r="A30" s="20">
        <v>1.058727183</v>
      </c>
      <c r="B30" s="20">
        <v>0.55384960589999999</v>
      </c>
      <c r="D30">
        <f t="shared" si="2"/>
        <v>52.312778475245779</v>
      </c>
      <c r="S30" s="65"/>
    </row>
    <row r="31" spans="1:19">
      <c r="A31" s="20">
        <v>0.87676241389999998</v>
      </c>
      <c r="B31" s="20">
        <v>0.86414892939999999</v>
      </c>
      <c r="D31">
        <f>B31/A31*100</f>
        <v>98.561356611548518</v>
      </c>
      <c r="S31" s="20"/>
    </row>
    <row r="32" spans="1:19">
      <c r="S32" s="65"/>
    </row>
    <row r="33" spans="1:19">
      <c r="S33" s="20"/>
    </row>
    <row r="34" spans="1:19">
      <c r="A34" s="20" t="s">
        <v>49</v>
      </c>
      <c r="B34" s="20"/>
      <c r="S34" s="65"/>
    </row>
    <row r="35" spans="1:19">
      <c r="A35" s="20" t="s">
        <v>2</v>
      </c>
      <c r="B35" s="20" t="s">
        <v>36</v>
      </c>
      <c r="D35" s="20" t="s">
        <v>53</v>
      </c>
      <c r="S35" s="20"/>
    </row>
    <row r="36" spans="1:19">
      <c r="A36" s="20">
        <v>1.534702974</v>
      </c>
      <c r="B36" s="20">
        <v>1.7922903670000001</v>
      </c>
      <c r="D36">
        <f>B36/A36*100</f>
        <v>116.78418543287452</v>
      </c>
      <c r="S36" s="65"/>
    </row>
    <row r="37" spans="1:19">
      <c r="A37" s="20">
        <v>1.768732749</v>
      </c>
      <c r="B37" s="20">
        <v>1.7389623510000001</v>
      </c>
      <c r="D37">
        <f t="shared" ref="D37:D43" si="3">B37/A37*100</f>
        <v>98.316851541487466</v>
      </c>
    </row>
    <row r="38" spans="1:19">
      <c r="A38" s="20">
        <v>2.099111406</v>
      </c>
      <c r="B38" s="20">
        <v>1.7524634569999999</v>
      </c>
      <c r="D38">
        <f t="shared" si="3"/>
        <v>83.485967061626269</v>
      </c>
    </row>
    <row r="39" spans="1:19">
      <c r="A39" s="20">
        <v>1.79388686</v>
      </c>
      <c r="B39" s="20">
        <v>2.23565718</v>
      </c>
      <c r="D39">
        <f t="shared" si="3"/>
        <v>124.62643156882258</v>
      </c>
    </row>
    <row r="40" spans="1:19">
      <c r="A40" s="20">
        <v>0.43156262839999998</v>
      </c>
      <c r="B40" s="20">
        <v>1.0022901399999999</v>
      </c>
      <c r="D40">
        <f t="shared" si="3"/>
        <v>232.24674103871038</v>
      </c>
    </row>
    <row r="41" spans="1:19">
      <c r="A41" s="20">
        <v>0.54561835329999997</v>
      </c>
      <c r="B41" s="20">
        <v>0.76678141850000003</v>
      </c>
      <c r="D41">
        <f t="shared" si="3"/>
        <v>140.53438889332907</v>
      </c>
    </row>
    <row r="42" spans="1:19">
      <c r="A42" s="20">
        <v>0.63981206970000004</v>
      </c>
      <c r="B42" s="20">
        <v>0.54804450250000003</v>
      </c>
      <c r="D42">
        <f t="shared" si="3"/>
        <v>85.657105961907106</v>
      </c>
    </row>
    <row r="43" spans="1:19">
      <c r="A43" s="20">
        <v>1.6790073990000001</v>
      </c>
      <c r="B43" s="20">
        <v>1.0958793570000001</v>
      </c>
      <c r="D43">
        <f t="shared" si="3"/>
        <v>65.269477528967101</v>
      </c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65CEA-DF1D-5241-AB7C-27D5C4AA63D5}">
  <dimension ref="A3:U33"/>
  <sheetViews>
    <sheetView workbookViewId="0">
      <selection activeCell="J28" sqref="J28"/>
    </sheetView>
  </sheetViews>
  <sheetFormatPr defaultColWidth="11.4609375" defaultRowHeight="15.5"/>
  <sheetData>
    <row r="3" spans="1:21">
      <c r="A3" s="20"/>
      <c r="B3" s="20" t="s">
        <v>518</v>
      </c>
      <c r="C3" s="20"/>
      <c r="D3" s="20"/>
      <c r="E3" s="20" t="s">
        <v>519</v>
      </c>
      <c r="I3" s="20"/>
      <c r="J3" s="20" t="s">
        <v>528</v>
      </c>
    </row>
    <row r="4" spans="1:21">
      <c r="A4" s="20" t="s">
        <v>520</v>
      </c>
      <c r="B4" s="20">
        <v>1</v>
      </c>
      <c r="C4" s="20">
        <v>50117.705999999998</v>
      </c>
      <c r="D4" s="20">
        <v>1</v>
      </c>
      <c r="E4" s="20">
        <v>50790.767999999996</v>
      </c>
      <c r="I4" s="20" t="s">
        <v>520</v>
      </c>
      <c r="J4" s="20">
        <v>1.0134296249999999</v>
      </c>
    </row>
    <row r="5" spans="1:21">
      <c r="A5" s="20" t="s">
        <v>521</v>
      </c>
      <c r="B5" s="20">
        <v>2</v>
      </c>
      <c r="C5" s="20">
        <v>50821.947999999997</v>
      </c>
      <c r="D5" s="20">
        <v>2</v>
      </c>
      <c r="E5" s="20">
        <v>50458.646999999997</v>
      </c>
      <c r="I5" s="20" t="s">
        <v>521</v>
      </c>
      <c r="J5" s="20">
        <v>0.99285149399999995</v>
      </c>
    </row>
    <row r="6" spans="1:21">
      <c r="A6" s="20" t="s">
        <v>522</v>
      </c>
      <c r="B6" s="20">
        <v>3</v>
      </c>
      <c r="C6" s="20">
        <v>50116.826999999997</v>
      </c>
      <c r="D6" s="20">
        <v>3</v>
      </c>
      <c r="E6" s="20">
        <v>51533.474999999999</v>
      </c>
      <c r="I6" s="20" t="s">
        <v>522</v>
      </c>
      <c r="J6" s="20">
        <v>1.0282669129999999</v>
      </c>
    </row>
    <row r="7" spans="1:21">
      <c r="A7" s="20" t="s">
        <v>523</v>
      </c>
      <c r="B7" s="20">
        <v>4</v>
      </c>
      <c r="C7" s="20">
        <v>51302.675999999999</v>
      </c>
      <c r="D7" s="20">
        <v>4</v>
      </c>
      <c r="E7" s="20">
        <v>49248.453999999998</v>
      </c>
      <c r="I7" s="20" t="s">
        <v>523</v>
      </c>
      <c r="J7" s="20">
        <v>0.95995877490000003</v>
      </c>
    </row>
    <row r="8" spans="1:21">
      <c r="A8" s="20" t="s">
        <v>524</v>
      </c>
      <c r="B8" s="20">
        <v>5</v>
      </c>
      <c r="C8" s="20">
        <v>49085.148999999998</v>
      </c>
      <c r="D8" s="20">
        <v>5</v>
      </c>
      <c r="E8" s="20">
        <v>48430.04</v>
      </c>
      <c r="I8" s="20" t="s">
        <v>524</v>
      </c>
      <c r="J8" s="20">
        <v>0.98665362099999998</v>
      </c>
    </row>
    <row r="9" spans="1:21">
      <c r="A9" s="20" t="s">
        <v>525</v>
      </c>
      <c r="B9" s="20">
        <v>6</v>
      </c>
      <c r="C9" s="20">
        <v>48697.906999999999</v>
      </c>
      <c r="D9" s="20">
        <v>6</v>
      </c>
      <c r="E9" s="20">
        <v>50301.404000000002</v>
      </c>
      <c r="I9" s="20" t="s">
        <v>525</v>
      </c>
      <c r="J9" s="20">
        <v>1.0329274319999999</v>
      </c>
      <c r="O9" s="20"/>
      <c r="U9" s="20"/>
    </row>
    <row r="10" spans="1:21">
      <c r="A10" s="20" t="s">
        <v>526</v>
      </c>
      <c r="B10" s="20">
        <v>7</v>
      </c>
      <c r="C10" s="20">
        <v>53390.576000000001</v>
      </c>
      <c r="D10" s="20">
        <v>7</v>
      </c>
      <c r="E10" s="20">
        <v>49553.99</v>
      </c>
      <c r="I10" s="20" t="s">
        <v>526</v>
      </c>
      <c r="J10" s="20">
        <v>0.92814113860000003</v>
      </c>
      <c r="O10" s="20"/>
      <c r="U10" s="20"/>
    </row>
    <row r="11" spans="1:21">
      <c r="A11" s="20" t="s">
        <v>527</v>
      </c>
      <c r="B11" s="20">
        <v>8</v>
      </c>
      <c r="C11" s="20">
        <v>53794.99</v>
      </c>
      <c r="D11" s="20">
        <v>8</v>
      </c>
      <c r="E11" s="20">
        <v>50970.182000000001</v>
      </c>
      <c r="I11" s="20" t="s">
        <v>527</v>
      </c>
      <c r="J11" s="20">
        <v>0.94748938520000003</v>
      </c>
      <c r="O11" s="20"/>
      <c r="U11" s="20"/>
    </row>
    <row r="12" spans="1:21">
      <c r="B12" s="20" t="s">
        <v>529</v>
      </c>
      <c r="C12" s="20"/>
      <c r="D12" s="20"/>
      <c r="E12" s="20" t="s">
        <v>529</v>
      </c>
      <c r="J12" s="20" t="s">
        <v>528</v>
      </c>
      <c r="O12" s="20"/>
      <c r="U12" s="20"/>
    </row>
    <row r="13" spans="1:21">
      <c r="A13" s="20" t="s">
        <v>530</v>
      </c>
      <c r="B13" s="20">
        <v>1</v>
      </c>
      <c r="C13" s="20">
        <v>45556.383000000002</v>
      </c>
      <c r="D13" s="20">
        <v>1</v>
      </c>
      <c r="E13" s="20">
        <v>28244.035</v>
      </c>
      <c r="H13" s="20"/>
      <c r="I13" s="20" t="s">
        <v>530</v>
      </c>
      <c r="J13" s="20">
        <v>0.61997975120000004</v>
      </c>
      <c r="O13" s="20"/>
      <c r="U13" s="20"/>
    </row>
    <row r="14" spans="1:21">
      <c r="A14" s="20" t="s">
        <v>531</v>
      </c>
      <c r="B14" s="20">
        <v>2</v>
      </c>
      <c r="C14" s="20">
        <v>47286.332999999999</v>
      </c>
      <c r="D14" s="20">
        <v>2</v>
      </c>
      <c r="E14" s="20">
        <v>27820.186000000002</v>
      </c>
      <c r="H14" s="20"/>
      <c r="I14" s="20" t="s">
        <v>531</v>
      </c>
      <c r="J14" s="20">
        <v>0.58833460400000004</v>
      </c>
      <c r="O14" s="20"/>
      <c r="U14" s="20"/>
    </row>
    <row r="15" spans="1:21">
      <c r="A15" s="20" t="s">
        <v>532</v>
      </c>
      <c r="B15" s="20">
        <v>3</v>
      </c>
      <c r="C15" s="20">
        <v>45197.07</v>
      </c>
      <c r="D15" s="20">
        <v>3</v>
      </c>
      <c r="E15" s="20">
        <v>24282.65</v>
      </c>
      <c r="H15" s="20"/>
      <c r="I15" s="20" t="s">
        <v>532</v>
      </c>
      <c r="J15" s="20">
        <v>0.53726159679999996</v>
      </c>
      <c r="O15" s="20"/>
      <c r="U15" s="20"/>
    </row>
    <row r="16" spans="1:21">
      <c r="A16" s="20" t="s">
        <v>533</v>
      </c>
      <c r="B16" s="20">
        <v>4</v>
      </c>
      <c r="C16" s="20">
        <v>45818.968999999997</v>
      </c>
      <c r="D16" s="20">
        <v>4</v>
      </c>
      <c r="E16" s="20">
        <v>24905.013999999999</v>
      </c>
      <c r="H16" s="20"/>
      <c r="I16" s="20" t="s">
        <v>533</v>
      </c>
      <c r="J16" s="20">
        <v>0.54355247500000003</v>
      </c>
      <c r="O16" s="20"/>
      <c r="U16" s="20"/>
    </row>
    <row r="17" spans="1:21">
      <c r="A17" s="20" t="s">
        <v>534</v>
      </c>
      <c r="B17" s="20">
        <v>5</v>
      </c>
      <c r="C17" s="20">
        <v>46568.675999999999</v>
      </c>
      <c r="D17" s="20">
        <v>5</v>
      </c>
      <c r="E17" s="20">
        <v>28656.328000000001</v>
      </c>
      <c r="H17" s="20"/>
      <c r="I17" s="20" t="s">
        <v>534</v>
      </c>
      <c r="J17" s="20">
        <v>0.61535629660000002</v>
      </c>
      <c r="O17" s="20"/>
      <c r="U17" s="20"/>
    </row>
    <row r="18" spans="1:21">
      <c r="A18" s="20" t="s">
        <v>535</v>
      </c>
      <c r="B18" s="20">
        <v>6</v>
      </c>
      <c r="C18" s="20">
        <v>47097.404000000002</v>
      </c>
      <c r="D18" s="20">
        <v>6</v>
      </c>
      <c r="E18" s="20">
        <v>28052.964</v>
      </c>
      <c r="H18" s="20"/>
      <c r="I18" s="20" t="s">
        <v>535</v>
      </c>
      <c r="J18" s="20">
        <v>0.59563716079999995</v>
      </c>
    </row>
    <row r="19" spans="1:21">
      <c r="A19" s="20" t="s">
        <v>536</v>
      </c>
      <c r="B19" s="20">
        <v>7</v>
      </c>
      <c r="C19" s="20">
        <v>45547.332999999999</v>
      </c>
      <c r="D19" s="20">
        <v>7</v>
      </c>
      <c r="E19" s="20">
        <v>30343.277999999998</v>
      </c>
      <c r="H19" s="20"/>
      <c r="I19" s="20" t="s">
        <v>536</v>
      </c>
      <c r="J19" s="20">
        <v>0.66619220050000005</v>
      </c>
    </row>
    <row r="20" spans="1:21">
      <c r="A20" s="20" t="s">
        <v>537</v>
      </c>
      <c r="B20" s="20">
        <v>8</v>
      </c>
      <c r="C20" s="20">
        <v>46348.625999999997</v>
      </c>
      <c r="D20" s="20">
        <v>8</v>
      </c>
      <c r="E20" s="20">
        <v>28755.964</v>
      </c>
      <c r="H20" s="20"/>
      <c r="I20" s="20" t="s">
        <v>537</v>
      </c>
      <c r="J20" s="20">
        <v>0.62042753979999998</v>
      </c>
    </row>
    <row r="25" spans="1:21">
      <c r="C25" s="20"/>
      <c r="D25" s="20" t="s">
        <v>2</v>
      </c>
      <c r="E25" s="20"/>
      <c r="F25" s="20"/>
      <c r="G25" s="20" t="s">
        <v>19</v>
      </c>
    </row>
    <row r="26" spans="1:21">
      <c r="C26" s="20" t="s">
        <v>520</v>
      </c>
      <c r="D26" s="20">
        <v>1.0134296249999999</v>
      </c>
      <c r="E26" s="20"/>
      <c r="F26" s="20" t="s">
        <v>521</v>
      </c>
      <c r="G26" s="20">
        <v>0.99285149399999995</v>
      </c>
    </row>
    <row r="27" spans="1:21">
      <c r="C27" s="20" t="s">
        <v>522</v>
      </c>
      <c r="D27" s="20">
        <v>1.0282669129999999</v>
      </c>
      <c r="E27" s="20"/>
      <c r="F27" s="20" t="s">
        <v>523</v>
      </c>
      <c r="G27" s="20">
        <v>0.95995877490000003</v>
      </c>
    </row>
    <row r="28" spans="1:21">
      <c r="C28" s="20" t="s">
        <v>524</v>
      </c>
      <c r="D28" s="20">
        <v>0.98665362099999998</v>
      </c>
      <c r="E28" s="20"/>
      <c r="F28" s="20" t="s">
        <v>525</v>
      </c>
      <c r="G28" s="20">
        <v>1.0329274319999999</v>
      </c>
    </row>
    <row r="29" spans="1:21">
      <c r="C29" s="20" t="s">
        <v>526</v>
      </c>
      <c r="D29" s="20">
        <v>0.92814113860000003</v>
      </c>
      <c r="E29" s="20"/>
      <c r="F29" s="20" t="s">
        <v>527</v>
      </c>
      <c r="G29" s="20">
        <v>0.94748938520000003</v>
      </c>
    </row>
    <row r="30" spans="1:21">
      <c r="C30" s="20" t="s">
        <v>531</v>
      </c>
      <c r="D30" s="20">
        <v>0.58833460400000004</v>
      </c>
      <c r="E30" s="20"/>
      <c r="F30" s="20" t="s">
        <v>530</v>
      </c>
      <c r="G30" s="20">
        <v>0.61997975120000004</v>
      </c>
    </row>
    <row r="31" spans="1:21">
      <c r="C31" s="20" t="s">
        <v>533</v>
      </c>
      <c r="D31" s="20">
        <v>0.54355247500000003</v>
      </c>
      <c r="E31" s="20"/>
      <c r="F31" s="20" t="s">
        <v>532</v>
      </c>
      <c r="G31" s="20">
        <v>0.53726159679999996</v>
      </c>
    </row>
    <row r="32" spans="1:21">
      <c r="C32" s="20" t="s">
        <v>535</v>
      </c>
      <c r="D32" s="20">
        <v>0.59563716079999995</v>
      </c>
      <c r="E32" s="20"/>
      <c r="F32" s="20" t="s">
        <v>534</v>
      </c>
      <c r="G32" s="20">
        <v>0.61535629660000002</v>
      </c>
    </row>
    <row r="33" spans="3:7">
      <c r="C33" s="20" t="s">
        <v>537</v>
      </c>
      <c r="D33" s="20">
        <v>0.62042753979999998</v>
      </c>
      <c r="E33" s="20"/>
      <c r="F33" s="20" t="s">
        <v>536</v>
      </c>
      <c r="G33" s="20">
        <v>0.66619220050000005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06957-B66F-DC41-B80C-59C3B533C9D3}">
  <dimension ref="A1:C16"/>
  <sheetViews>
    <sheetView workbookViewId="0">
      <selection activeCell="C27" sqref="C27"/>
    </sheetView>
  </sheetViews>
  <sheetFormatPr defaultColWidth="11.4609375" defaultRowHeight="15.5"/>
  <sheetData>
    <row r="1" spans="1:3">
      <c r="A1" t="s">
        <v>137</v>
      </c>
    </row>
    <row r="2" spans="1:3">
      <c r="A2" s="23" t="s">
        <v>306</v>
      </c>
      <c r="B2" s="23" t="s">
        <v>307</v>
      </c>
      <c r="C2" s="23" t="s">
        <v>357</v>
      </c>
    </row>
    <row r="3" spans="1:3">
      <c r="A3" s="8">
        <v>2.9666666670000001</v>
      </c>
      <c r="B3" s="8">
        <v>3.9333333330000002</v>
      </c>
      <c r="C3" s="8">
        <v>5.733333333</v>
      </c>
    </row>
    <row r="4" spans="1:3">
      <c r="A4" s="8">
        <v>3.4</v>
      </c>
      <c r="B4" s="8">
        <v>1.566666667</v>
      </c>
      <c r="C4" s="8">
        <v>2.6666666669999999</v>
      </c>
    </row>
    <row r="5" spans="1:3">
      <c r="A5" s="8">
        <v>4.0999999999999996</v>
      </c>
      <c r="B5" s="8">
        <v>6.3666666669999996</v>
      </c>
      <c r="C5" s="8">
        <v>3.4</v>
      </c>
    </row>
    <row r="6" spans="1:3">
      <c r="A6" s="8">
        <v>3.8333333330000001</v>
      </c>
      <c r="B6" s="8">
        <v>4.1333333330000004</v>
      </c>
      <c r="C6" s="8">
        <v>5.3</v>
      </c>
    </row>
    <row r="7" spans="1:3">
      <c r="A7" s="8">
        <v>3.7</v>
      </c>
      <c r="B7" s="8">
        <v>7.1666666670000003</v>
      </c>
      <c r="C7" s="8">
        <v>2.5</v>
      </c>
    </row>
    <row r="8" spans="1:3">
      <c r="A8" s="8">
        <v>3.8666666670000001</v>
      </c>
      <c r="B8" s="8">
        <v>3.3666666670000001</v>
      </c>
      <c r="C8" s="8">
        <v>9.6999999999999993</v>
      </c>
    </row>
    <row r="9" spans="1:3">
      <c r="A9" s="8">
        <v>5.9333333330000002</v>
      </c>
      <c r="B9" s="8">
        <v>2</v>
      </c>
      <c r="C9" s="8">
        <v>9.6666666669999994</v>
      </c>
    </row>
    <row r="10" spans="1:3">
      <c r="A10" s="8">
        <v>1.6333333329999999</v>
      </c>
      <c r="B10" s="8">
        <v>5.4666666670000001</v>
      </c>
      <c r="C10" s="8">
        <v>6.6</v>
      </c>
    </row>
    <row r="11" spans="1:3">
      <c r="A11" s="8">
        <v>2</v>
      </c>
      <c r="B11" s="8">
        <v>4.4000000000000004</v>
      </c>
      <c r="C11" s="8">
        <v>7.1333333330000004</v>
      </c>
    </row>
    <row r="12" spans="1:3">
      <c r="A12" s="8">
        <v>8.1666666669999994</v>
      </c>
      <c r="B12" s="8">
        <v>2.3666666670000001</v>
      </c>
      <c r="C12" s="8">
        <v>4.0333333329999999</v>
      </c>
    </row>
    <row r="13" spans="1:3">
      <c r="A13" s="8">
        <v>1.8</v>
      </c>
      <c r="B13" s="8">
        <v>3.9</v>
      </c>
      <c r="C13" s="8">
        <v>2.9666666670000001</v>
      </c>
    </row>
    <row r="14" spans="1:3">
      <c r="A14" s="8">
        <v>2.733333333</v>
      </c>
      <c r="B14" s="8">
        <v>5.2</v>
      </c>
      <c r="C14" s="8">
        <v>2.733333333</v>
      </c>
    </row>
    <row r="15" spans="1:3">
      <c r="A15" s="8">
        <v>2.233333333</v>
      </c>
      <c r="B15" s="8">
        <v>3.7</v>
      </c>
      <c r="C15" s="8">
        <v>6.0333333329999999</v>
      </c>
    </row>
    <row r="16" spans="1:3">
      <c r="A16" s="8">
        <v>1.5</v>
      </c>
      <c r="B16" s="8"/>
      <c r="C16" s="8">
        <v>4.2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4FAAF-330F-A04A-83DF-83CAEEEA8ADC}">
  <dimension ref="A1:I18"/>
  <sheetViews>
    <sheetView workbookViewId="0">
      <selection activeCell="C27" sqref="C27"/>
    </sheetView>
  </sheetViews>
  <sheetFormatPr defaultColWidth="11.4609375" defaultRowHeight="15.5"/>
  <sheetData>
    <row r="1" spans="1:9">
      <c r="A1" t="s">
        <v>120</v>
      </c>
      <c r="B1" t="s">
        <v>303</v>
      </c>
      <c r="F1" t="s">
        <v>362</v>
      </c>
      <c r="G1" t="s">
        <v>361</v>
      </c>
    </row>
    <row r="2" spans="1:9">
      <c r="A2" t="s">
        <v>185</v>
      </c>
      <c r="B2" s="23" t="s">
        <v>360</v>
      </c>
      <c r="C2" s="23" t="s">
        <v>359</v>
      </c>
      <c r="D2" s="23" t="s">
        <v>358</v>
      </c>
      <c r="F2" t="s">
        <v>185</v>
      </c>
      <c r="G2" s="23" t="s">
        <v>360</v>
      </c>
      <c r="H2" s="23" t="s">
        <v>359</v>
      </c>
      <c r="I2" s="23" t="s">
        <v>358</v>
      </c>
    </row>
    <row r="3" spans="1:9">
      <c r="B3" s="8">
        <v>1.2E-2</v>
      </c>
      <c r="C3" s="8">
        <v>0.2</v>
      </c>
      <c r="D3" s="8">
        <v>0.376</v>
      </c>
      <c r="G3" s="8">
        <v>1.6949149999999999</v>
      </c>
      <c r="H3" s="8">
        <v>3.8834949999999999</v>
      </c>
      <c r="I3" s="8">
        <v>15.49296</v>
      </c>
    </row>
    <row r="4" spans="1:9">
      <c r="B4" s="8">
        <v>-0.04</v>
      </c>
      <c r="C4" s="8">
        <v>-4.0000000000000001E-3</v>
      </c>
      <c r="D4" s="8">
        <v>1.2E-2</v>
      </c>
      <c r="G4" s="8">
        <v>13.114750000000001</v>
      </c>
      <c r="H4" s="8">
        <v>9.7560979999999997</v>
      </c>
      <c r="I4" s="8">
        <v>16.860469999999999</v>
      </c>
    </row>
    <row r="5" spans="1:9">
      <c r="B5" s="8">
        <v>0.02</v>
      </c>
      <c r="C5" s="8">
        <v>-1.6E-2</v>
      </c>
      <c r="D5" s="8">
        <v>0.19600000000000001</v>
      </c>
      <c r="G5" s="8">
        <v>1.2345680000000001</v>
      </c>
      <c r="H5" s="8">
        <v>4.0540539999999998</v>
      </c>
      <c r="I5" s="8">
        <v>23.076920000000001</v>
      </c>
    </row>
    <row r="6" spans="1:9">
      <c r="B6" s="8">
        <v>3.2000000000000001E-2</v>
      </c>
      <c r="C6" s="8">
        <v>2.4E-2</v>
      </c>
      <c r="D6" s="8">
        <v>0.16400000000000001</v>
      </c>
      <c r="G6" s="8">
        <v>0</v>
      </c>
      <c r="H6" s="8">
        <v>6.7796609999999999</v>
      </c>
      <c r="I6" s="8">
        <v>9.7087380000000003</v>
      </c>
    </row>
    <row r="7" spans="1:9">
      <c r="B7" s="8">
        <v>0.02</v>
      </c>
      <c r="C7" s="8">
        <v>0.112</v>
      </c>
      <c r="D7" s="8">
        <v>0.04</v>
      </c>
      <c r="G7" s="8">
        <v>3.7735850000000002</v>
      </c>
      <c r="H7" s="8">
        <v>2.290076</v>
      </c>
      <c r="I7" s="8">
        <v>23.4375</v>
      </c>
    </row>
    <row r="8" spans="1:9">
      <c r="B8" s="8">
        <v>-1.2E-2</v>
      </c>
      <c r="C8" s="8">
        <v>0.108</v>
      </c>
      <c r="D8" s="8">
        <v>8.7999999999999995E-2</v>
      </c>
      <c r="G8" s="8">
        <v>0</v>
      </c>
      <c r="H8" s="8">
        <v>3.3557049999999999</v>
      </c>
      <c r="I8" s="8">
        <v>20.87912</v>
      </c>
    </row>
    <row r="9" spans="1:9">
      <c r="B9" s="8">
        <v>3.5999999999999997E-2</v>
      </c>
      <c r="C9" s="8">
        <v>0.124</v>
      </c>
      <c r="D9" s="8">
        <v>4.8000000000000001E-2</v>
      </c>
      <c r="G9" s="8">
        <v>2.2727270000000002</v>
      </c>
      <c r="H9" s="8">
        <v>5.7142860000000004</v>
      </c>
      <c r="I9" s="8">
        <v>14.61538</v>
      </c>
    </row>
    <row r="10" spans="1:9">
      <c r="B10" s="8">
        <v>-1.2E-2</v>
      </c>
      <c r="C10" s="8">
        <v>2.4E-2</v>
      </c>
      <c r="D10" s="8"/>
      <c r="G10" s="8">
        <v>6.8181820000000002</v>
      </c>
      <c r="H10" s="8">
        <v>1.2195119999999999</v>
      </c>
      <c r="I10" s="8">
        <v>19.858160000000002</v>
      </c>
    </row>
    <row r="11" spans="1:9">
      <c r="B11" s="8">
        <v>-3.5999999999999997E-2</v>
      </c>
      <c r="C11" s="8">
        <v>8.7999999999999995E-2</v>
      </c>
      <c r="D11" s="8"/>
      <c r="G11" s="8">
        <v>0.99009899999999995</v>
      </c>
      <c r="H11" s="8">
        <v>0</v>
      </c>
      <c r="I11" s="8">
        <v>19.178080000000001</v>
      </c>
    </row>
    <row r="12" spans="1:9">
      <c r="B12" s="8">
        <v>5.6000000000000001E-2</v>
      </c>
      <c r="C12" s="8">
        <v>-0.14799999999999999</v>
      </c>
      <c r="D12" s="8"/>
      <c r="G12" s="8">
        <v>6.3636359999999996</v>
      </c>
      <c r="H12" s="8">
        <v>4.2553190000000001</v>
      </c>
      <c r="I12" s="8">
        <v>29.032260000000001</v>
      </c>
    </row>
    <row r="13" spans="1:9">
      <c r="B13" s="8">
        <v>0.04</v>
      </c>
      <c r="C13" s="8">
        <v>1.2E-2</v>
      </c>
      <c r="D13" s="8"/>
      <c r="G13" s="8">
        <v>4.3478260000000004</v>
      </c>
      <c r="H13" s="8">
        <v>2.5974029999999999</v>
      </c>
      <c r="I13" s="8">
        <v>17.74194</v>
      </c>
    </row>
    <row r="14" spans="1:9">
      <c r="B14" s="8">
        <v>0.06</v>
      </c>
      <c r="C14" s="8"/>
      <c r="D14" s="8"/>
      <c r="G14" s="8">
        <v>2.4590160000000001</v>
      </c>
      <c r="H14" s="8">
        <v>4.273504</v>
      </c>
      <c r="I14" s="8">
        <v>12.173909999999999</v>
      </c>
    </row>
    <row r="15" spans="1:9">
      <c r="B15" s="8">
        <v>8.0000000000000002E-3</v>
      </c>
      <c r="C15" s="8"/>
      <c r="D15" s="8"/>
      <c r="G15" s="8">
        <v>4.3859649999999997</v>
      </c>
      <c r="H15" s="8">
        <v>3.311258</v>
      </c>
      <c r="I15" s="8">
        <v>31.159420000000001</v>
      </c>
    </row>
    <row r="16" spans="1:9">
      <c r="B16" s="8">
        <v>-3.2000000000000001E-2</v>
      </c>
      <c r="C16" s="8"/>
      <c r="D16" s="8"/>
      <c r="G16" s="8">
        <v>5.649718</v>
      </c>
      <c r="H16" s="8">
        <v>7.8616349999999997</v>
      </c>
      <c r="I16" s="8">
        <v>14.0625</v>
      </c>
    </row>
    <row r="17" spans="2:9">
      <c r="B17" s="8">
        <v>-4.0000000000000001E-3</v>
      </c>
      <c r="C17" s="8"/>
      <c r="D17" s="8"/>
      <c r="G17" s="8">
        <v>0</v>
      </c>
      <c r="H17" s="8"/>
      <c r="I17" s="8">
        <v>14.84375</v>
      </c>
    </row>
    <row r="18" spans="2:9">
      <c r="G18" s="8"/>
      <c r="H18" s="8"/>
      <c r="I18" s="8">
        <v>8.3333329999999997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E6C94-CC96-3040-89D4-526D28AEE69D}">
  <dimension ref="A1:B16"/>
  <sheetViews>
    <sheetView workbookViewId="0">
      <selection activeCell="E19" sqref="E19"/>
    </sheetView>
  </sheetViews>
  <sheetFormatPr defaultColWidth="11.4609375" defaultRowHeight="15.5"/>
  <sheetData>
    <row r="1" spans="1:2">
      <c r="A1" s="23" t="s">
        <v>122</v>
      </c>
      <c r="B1" s="75" t="s">
        <v>363</v>
      </c>
    </row>
    <row r="2" spans="1:2">
      <c r="A2" s="8">
        <v>3.9333333330000002</v>
      </c>
      <c r="B2" s="15">
        <v>4.5333333329999999</v>
      </c>
    </row>
    <row r="3" spans="1:2">
      <c r="A3" s="8">
        <v>1.566666667</v>
      </c>
      <c r="B3" s="15">
        <v>2.1333333329999999</v>
      </c>
    </row>
    <row r="4" spans="1:2">
      <c r="A4" s="8">
        <v>6.3666666669999996</v>
      </c>
      <c r="B4" s="15">
        <v>13.2</v>
      </c>
    </row>
    <row r="5" spans="1:2">
      <c r="A5" s="8">
        <v>4.1333333330000004</v>
      </c>
      <c r="B5" s="15">
        <v>2.6666666669999999</v>
      </c>
    </row>
    <row r="6" spans="1:2">
      <c r="A6" s="8">
        <v>7.1666666670000003</v>
      </c>
      <c r="B6" s="15">
        <v>5.766666667</v>
      </c>
    </row>
    <row r="7" spans="1:2">
      <c r="A7" s="8">
        <v>3.3666666670000001</v>
      </c>
      <c r="B7" s="15">
        <v>3.0333333329999999</v>
      </c>
    </row>
    <row r="8" spans="1:2">
      <c r="A8" s="8">
        <v>2</v>
      </c>
      <c r="B8" s="15">
        <v>3.9333333330000002</v>
      </c>
    </row>
    <row r="9" spans="1:2">
      <c r="A9" s="8">
        <v>5.4666666670000001</v>
      </c>
      <c r="B9" s="76">
        <v>1.7333333333333334</v>
      </c>
    </row>
    <row r="10" spans="1:2">
      <c r="A10" s="8">
        <v>4.4000000000000004</v>
      </c>
      <c r="B10" s="15">
        <v>5.0333333329999999</v>
      </c>
    </row>
    <row r="11" spans="1:2">
      <c r="A11" s="8">
        <v>2.3666666670000001</v>
      </c>
      <c r="B11">
        <v>1.5666666666666667</v>
      </c>
    </row>
    <row r="12" spans="1:2">
      <c r="A12" s="8">
        <v>3.9</v>
      </c>
      <c r="B12" s="15">
        <v>2.1666666669999999</v>
      </c>
    </row>
    <row r="13" spans="1:2">
      <c r="A13" s="8">
        <v>5.2</v>
      </c>
      <c r="B13" s="15">
        <v>3.1666666669999999</v>
      </c>
    </row>
    <row r="14" spans="1:2">
      <c r="A14" s="8">
        <v>3.7</v>
      </c>
      <c r="B14" s="15">
        <v>2.7</v>
      </c>
    </row>
    <row r="15" spans="1:2">
      <c r="A15" s="8"/>
      <c r="B15" s="8">
        <v>2.4333333330000002</v>
      </c>
    </row>
    <row r="16" spans="1:2">
      <c r="A16" s="8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BABAA-ACFD-FF49-AAD3-47024C346325}">
  <dimension ref="A1:B10"/>
  <sheetViews>
    <sheetView workbookViewId="0">
      <selection activeCell="B1" sqref="B1"/>
    </sheetView>
  </sheetViews>
  <sheetFormatPr defaultColWidth="11.4609375" defaultRowHeight="15.5"/>
  <sheetData>
    <row r="1" spans="1:2" ht="31">
      <c r="A1" s="23" t="s">
        <v>365</v>
      </c>
      <c r="B1" s="80" t="s">
        <v>364</v>
      </c>
    </row>
    <row r="2" spans="1:2">
      <c r="A2" s="8">
        <v>2</v>
      </c>
      <c r="B2" s="8">
        <v>2.6333329999999999</v>
      </c>
    </row>
    <row r="3" spans="1:2">
      <c r="A3" s="8">
        <v>7.7</v>
      </c>
      <c r="B3" s="8">
        <v>8.8000000000000007</v>
      </c>
    </row>
    <row r="4" spans="1:2">
      <c r="A4" s="8">
        <v>5.9666670000000002</v>
      </c>
      <c r="B4" s="8">
        <v>5.8</v>
      </c>
    </row>
    <row r="5" spans="1:2">
      <c r="A5" s="8">
        <v>7.5666666669999998</v>
      </c>
      <c r="B5" s="8">
        <v>8.6333333329999995</v>
      </c>
    </row>
    <row r="6" spans="1:2">
      <c r="A6" s="8">
        <v>8.8666666670000005</v>
      </c>
      <c r="B6" s="8">
        <v>10.199999999999999</v>
      </c>
    </row>
    <row r="7" spans="1:2">
      <c r="A7" s="8">
        <v>6.0666666669999998</v>
      </c>
      <c r="B7" s="8">
        <v>4.4666666670000001</v>
      </c>
    </row>
    <row r="8" spans="1:2">
      <c r="A8" s="8">
        <v>5.266666667</v>
      </c>
      <c r="B8" s="8">
        <v>4.7</v>
      </c>
    </row>
    <row r="9" spans="1:2">
      <c r="A9" s="8">
        <v>2.0666666669999998</v>
      </c>
      <c r="B9" s="8">
        <v>1.933333333</v>
      </c>
    </row>
    <row r="10" spans="1:2">
      <c r="A10" s="8">
        <v>4.6333333330000004</v>
      </c>
      <c r="B10" s="8">
        <v>4.9666666670000001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BA359-0CF1-7B4C-BE29-41170E338B21}">
  <dimension ref="A1:C16"/>
  <sheetViews>
    <sheetView workbookViewId="0">
      <selection activeCell="Q41" sqref="Q41"/>
    </sheetView>
  </sheetViews>
  <sheetFormatPr defaultColWidth="11.4609375" defaultRowHeight="15.5"/>
  <sheetData>
    <row r="1" spans="1:3">
      <c r="A1" t="s">
        <v>514</v>
      </c>
    </row>
    <row r="2" spans="1:3">
      <c r="A2" s="23" t="s">
        <v>306</v>
      </c>
      <c r="B2" s="23" t="s">
        <v>307</v>
      </c>
      <c r="C2" s="23" t="s">
        <v>357</v>
      </c>
    </row>
    <row r="3" spans="1:3">
      <c r="A3" s="8">
        <v>85.715978550000003</v>
      </c>
      <c r="B3" s="8">
        <v>105.3251592</v>
      </c>
      <c r="C3" s="8">
        <v>128.9882929</v>
      </c>
    </row>
    <row r="4" spans="1:3">
      <c r="A4" s="8">
        <v>90.869446109999998</v>
      </c>
      <c r="B4" s="8">
        <v>108.00324980000001</v>
      </c>
      <c r="C4" s="8">
        <v>52.918454359999998</v>
      </c>
    </row>
    <row r="5" spans="1:3">
      <c r="A5" s="8">
        <v>160.31303740000001</v>
      </c>
      <c r="B5" s="8">
        <v>98.09298106</v>
      </c>
      <c r="C5" s="8">
        <v>109.4269879</v>
      </c>
    </row>
    <row r="6" spans="1:3">
      <c r="A6" s="8">
        <v>96.420452909999995</v>
      </c>
      <c r="B6" s="8">
        <v>95.970650559999996</v>
      </c>
      <c r="C6" s="8">
        <v>96.212546200000006</v>
      </c>
    </row>
    <row r="7" spans="1:3">
      <c r="A7" s="8">
        <v>136.69758759999999</v>
      </c>
      <c r="B7" s="8">
        <v>89.577192109999999</v>
      </c>
      <c r="C7" s="8">
        <v>74.969937680000001</v>
      </c>
    </row>
    <row r="8" spans="1:3">
      <c r="A8" s="8">
        <v>96.322119330000007</v>
      </c>
      <c r="B8" s="8">
        <v>86.292583669999999</v>
      </c>
      <c r="C8" s="8">
        <v>66.066576069999996</v>
      </c>
    </row>
    <row r="9" spans="1:3">
      <c r="A9" s="8">
        <v>94.972552050000004</v>
      </c>
      <c r="B9" s="8">
        <v>109.30099010000001</v>
      </c>
      <c r="C9" s="8">
        <v>134.80010780000001</v>
      </c>
    </row>
    <row r="10" spans="1:3">
      <c r="A10" s="8">
        <v>90.997340739999999</v>
      </c>
      <c r="B10" s="8">
        <v>100.6783848</v>
      </c>
      <c r="C10" s="8">
        <v>89.62611957</v>
      </c>
    </row>
    <row r="11" spans="1:3">
      <c r="A11" s="8">
        <v>103.4319545</v>
      </c>
      <c r="B11" s="8">
        <v>165.039659</v>
      </c>
      <c r="C11" s="8">
        <v>117.1995709</v>
      </c>
    </row>
    <row r="12" spans="1:3">
      <c r="A12" s="8">
        <v>102.7454259</v>
      </c>
      <c r="B12" s="8">
        <v>102.8414411</v>
      </c>
      <c r="C12" s="8">
        <v>98.153234299999994</v>
      </c>
    </row>
    <row r="13" spans="1:3">
      <c r="A13" s="8">
        <v>65.852469069999998</v>
      </c>
      <c r="B13" s="8">
        <v>79.976367539999998</v>
      </c>
      <c r="C13" s="8">
        <v>106.3112411</v>
      </c>
    </row>
    <row r="14" spans="1:3">
      <c r="A14" s="8">
        <v>106.16510049999999</v>
      </c>
      <c r="B14" s="8">
        <v>95.762171219999999</v>
      </c>
      <c r="C14" s="8">
        <v>90.182574459999998</v>
      </c>
    </row>
    <row r="15" spans="1:3">
      <c r="A15" s="8">
        <v>120.3512659</v>
      </c>
      <c r="B15" s="8">
        <v>113.1189181</v>
      </c>
      <c r="C15" s="8">
        <v>94.374499439999994</v>
      </c>
    </row>
    <row r="16" spans="1:3">
      <c r="A16" s="8">
        <v>98.133022679999996</v>
      </c>
      <c r="B16" s="8"/>
      <c r="C16" s="8">
        <v>69.833325689999995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98A80-A06B-504B-896C-5AA52F73F80A}">
  <dimension ref="A1:B16"/>
  <sheetViews>
    <sheetView workbookViewId="0">
      <selection activeCell="B23" sqref="B23"/>
    </sheetView>
  </sheetViews>
  <sheetFormatPr defaultColWidth="11.4609375" defaultRowHeight="15.5"/>
  <sheetData>
    <row r="1" spans="1:2">
      <c r="A1" t="s">
        <v>367</v>
      </c>
    </row>
    <row r="2" spans="1:2">
      <c r="A2" s="23" t="s">
        <v>121</v>
      </c>
      <c r="B2" s="23" t="s">
        <v>366</v>
      </c>
    </row>
    <row r="3" spans="1:2">
      <c r="A3" s="8">
        <v>112.5858772</v>
      </c>
      <c r="B3" s="8">
        <v>109.2045394</v>
      </c>
    </row>
    <row r="4" spans="1:2">
      <c r="A4" s="8">
        <v>85.320618699999997</v>
      </c>
      <c r="B4" s="8">
        <v>87.006530100000006</v>
      </c>
    </row>
    <row r="5" spans="1:2">
      <c r="A5" s="8">
        <v>120.78445550000001</v>
      </c>
      <c r="B5" s="8">
        <v>53.669436900000001</v>
      </c>
    </row>
    <row r="6" spans="1:2">
      <c r="A6" s="8">
        <v>78.797013719999995</v>
      </c>
      <c r="B6" s="8">
        <v>125.0684916</v>
      </c>
    </row>
    <row r="7" spans="1:2">
      <c r="A7" s="8">
        <v>128.8412865</v>
      </c>
      <c r="B7" s="8">
        <v>56.750258530000004</v>
      </c>
    </row>
    <row r="8" spans="1:2">
      <c r="A8" s="8"/>
      <c r="B8" s="8">
        <v>136.62433830000001</v>
      </c>
    </row>
    <row r="9" spans="1:2">
      <c r="A9" s="8"/>
      <c r="B9" s="8">
        <v>60.219269670000003</v>
      </c>
    </row>
    <row r="10" spans="1:2">
      <c r="A10" s="8"/>
      <c r="B10" s="8">
        <v>100.79808970000001</v>
      </c>
    </row>
    <row r="11" spans="1:2">
      <c r="A11" s="8"/>
      <c r="B11" s="8">
        <v>100.43327619999999</v>
      </c>
    </row>
    <row r="12" spans="1:2">
      <c r="A12" s="8"/>
      <c r="B12" s="8">
        <v>85.062072740000005</v>
      </c>
    </row>
    <row r="13" spans="1:2">
      <c r="A13" s="8"/>
      <c r="B13" s="8">
        <v>89.042267629999998</v>
      </c>
    </row>
    <row r="14" spans="1:2">
      <c r="A14" s="8"/>
      <c r="B14" s="8">
        <v>104.01621040000001</v>
      </c>
    </row>
    <row r="15" spans="1:2">
      <c r="A15" s="8"/>
      <c r="B15" s="8">
        <v>125.72746770000001</v>
      </c>
    </row>
    <row r="16" spans="1:2">
      <c r="A16" s="8"/>
      <c r="B16" s="8">
        <v>87.953536020000001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58EF9-0740-BA45-A9D6-CEE0C51577E3}">
  <dimension ref="A1:C10"/>
  <sheetViews>
    <sheetView workbookViewId="0"/>
  </sheetViews>
  <sheetFormatPr defaultColWidth="11.4609375" defaultRowHeight="15.5"/>
  <sheetData>
    <row r="1" spans="1:3">
      <c r="A1" t="s">
        <v>368</v>
      </c>
    </row>
    <row r="2" spans="1:3">
      <c r="A2" s="23" t="s">
        <v>306</v>
      </c>
      <c r="B2" s="23" t="s">
        <v>307</v>
      </c>
      <c r="C2" s="23" t="s">
        <v>357</v>
      </c>
    </row>
    <row r="3" spans="1:3">
      <c r="A3" s="8">
        <v>2.0333333329999999</v>
      </c>
      <c r="B3" s="8">
        <v>5.766666667</v>
      </c>
      <c r="C3" s="8">
        <v>1.1333333329999999</v>
      </c>
    </row>
    <row r="4" spans="1:3">
      <c r="A4" s="8">
        <v>1.1666666670000001</v>
      </c>
      <c r="B4" s="8">
        <v>0.96666666670000001</v>
      </c>
      <c r="C4" s="8">
        <v>2.1</v>
      </c>
    </row>
    <row r="5" spans="1:3">
      <c r="A5" s="8">
        <v>1.5</v>
      </c>
      <c r="B5" s="8">
        <v>1.433333333</v>
      </c>
      <c r="C5" s="8">
        <v>5.1666666670000003</v>
      </c>
    </row>
    <row r="6" spans="1:3">
      <c r="A6" s="8">
        <v>1.9666666669999999</v>
      </c>
      <c r="B6" s="8">
        <v>1.4</v>
      </c>
      <c r="C6" s="8">
        <v>6.266666667</v>
      </c>
    </row>
    <row r="7" spans="1:3">
      <c r="A7" s="8">
        <v>0.53333333329999999</v>
      </c>
      <c r="B7" s="8">
        <v>2.6666666669999999</v>
      </c>
      <c r="C7" s="8">
        <v>3.9</v>
      </c>
    </row>
    <row r="8" spans="1:3">
      <c r="A8" s="8">
        <v>1.3</v>
      </c>
      <c r="B8" s="8">
        <v>1.6</v>
      </c>
      <c r="C8" s="8">
        <v>4.5666666669999998</v>
      </c>
    </row>
    <row r="9" spans="1:3">
      <c r="A9" s="8"/>
      <c r="B9" s="8"/>
      <c r="C9" s="8">
        <v>0.56666666669999999</v>
      </c>
    </row>
    <row r="10" spans="1:3">
      <c r="A10" s="8"/>
      <c r="B10" s="8"/>
      <c r="C10" s="8">
        <v>6.9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C4F74-2E0E-B948-8C90-E29B00A4C05E}">
  <dimension ref="A1:C10"/>
  <sheetViews>
    <sheetView workbookViewId="0">
      <selection activeCell="C27" sqref="C27"/>
    </sheetView>
  </sheetViews>
  <sheetFormatPr defaultColWidth="11.4609375" defaultRowHeight="15.5"/>
  <sheetData>
    <row r="1" spans="1:3">
      <c r="A1" t="s">
        <v>369</v>
      </c>
    </row>
    <row r="2" spans="1:3">
      <c r="A2" s="23" t="s">
        <v>306</v>
      </c>
      <c r="B2" s="23" t="s">
        <v>307</v>
      </c>
      <c r="C2" s="23" t="s">
        <v>357</v>
      </c>
    </row>
    <row r="3" spans="1:3">
      <c r="A3" s="8">
        <v>75.044228630000006</v>
      </c>
      <c r="B3" s="8">
        <v>91.473363230000004</v>
      </c>
      <c r="C3" s="8">
        <v>129.2317487</v>
      </c>
    </row>
    <row r="4" spans="1:3">
      <c r="A4" s="8">
        <v>107.49232360000001</v>
      </c>
      <c r="B4" s="8">
        <v>89.005399740000001</v>
      </c>
      <c r="C4" s="8">
        <v>88.783194870000003</v>
      </c>
    </row>
    <row r="5" spans="1:3">
      <c r="A5" s="8">
        <v>127.832911</v>
      </c>
      <c r="B5" s="8">
        <v>165.1438627</v>
      </c>
      <c r="C5" s="8">
        <v>119.3025517</v>
      </c>
    </row>
    <row r="6" spans="1:3">
      <c r="A6" s="8">
        <v>94.235801109999997</v>
      </c>
      <c r="B6" s="8">
        <v>129.68777900000001</v>
      </c>
      <c r="C6" s="8">
        <v>100.69158849999999</v>
      </c>
    </row>
    <row r="7" spans="1:3">
      <c r="A7" s="8">
        <v>112.74976049999999</v>
      </c>
      <c r="B7" s="8">
        <v>133.69307330000001</v>
      </c>
      <c r="C7" s="8">
        <v>93.068904880000005</v>
      </c>
    </row>
    <row r="8" spans="1:3">
      <c r="A8" s="8">
        <v>119.34955069999999</v>
      </c>
      <c r="B8" s="8">
        <v>55.223713779999997</v>
      </c>
      <c r="C8" s="8">
        <v>127.57519689999999</v>
      </c>
    </row>
    <row r="9" spans="1:3">
      <c r="A9" s="8"/>
      <c r="B9" s="8"/>
      <c r="C9" s="8">
        <v>130.92174209999999</v>
      </c>
    </row>
    <row r="10" spans="1:3">
      <c r="A10" s="8"/>
      <c r="B10" s="8"/>
      <c r="C10" s="8">
        <v>82.227030990000003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384F9-6AF0-D044-A081-0ACD13DB47EE}">
  <dimension ref="A1:C9"/>
  <sheetViews>
    <sheetView workbookViewId="0">
      <selection activeCell="C27" sqref="C27"/>
    </sheetView>
  </sheetViews>
  <sheetFormatPr defaultColWidth="11.4609375" defaultRowHeight="15.5"/>
  <sheetData>
    <row r="1" spans="1:3">
      <c r="A1" t="s">
        <v>370</v>
      </c>
    </row>
    <row r="2" spans="1:3">
      <c r="A2" s="23" t="s">
        <v>306</v>
      </c>
      <c r="B2" s="23" t="s">
        <v>307</v>
      </c>
      <c r="C2" s="23" t="s">
        <v>357</v>
      </c>
    </row>
    <row r="3" spans="1:3">
      <c r="A3" s="8">
        <v>4.4666666670000001</v>
      </c>
      <c r="B3" s="8">
        <v>5.8</v>
      </c>
      <c r="C3" s="8">
        <v>2.9</v>
      </c>
    </row>
    <row r="4" spans="1:3">
      <c r="A4" s="8">
        <v>11.3</v>
      </c>
      <c r="B4" s="8">
        <v>4.5333333329999999</v>
      </c>
      <c r="C4" s="8">
        <v>5</v>
      </c>
    </row>
    <row r="5" spans="1:3">
      <c r="A5" s="8">
        <v>5.5</v>
      </c>
      <c r="B5" s="8">
        <v>9.0666666669999998</v>
      </c>
      <c r="C5" s="8">
        <v>3.733333333</v>
      </c>
    </row>
    <row r="6" spans="1:3">
      <c r="A6" s="8">
        <v>11.03333333</v>
      </c>
      <c r="B6" s="8">
        <v>15.5</v>
      </c>
      <c r="C6" s="8">
        <v>2.5666666669999998</v>
      </c>
    </row>
    <row r="7" spans="1:3">
      <c r="A7" s="8">
        <v>1.733333333</v>
      </c>
      <c r="B7" s="8">
        <v>5.3</v>
      </c>
      <c r="C7" s="8">
        <v>1.566666667</v>
      </c>
    </row>
    <row r="8" spans="1:3">
      <c r="A8" s="8">
        <v>5.3</v>
      </c>
      <c r="B8" s="8">
        <v>1.6333333329999999</v>
      </c>
      <c r="C8" s="8">
        <v>6.1</v>
      </c>
    </row>
    <row r="9" spans="1:3">
      <c r="A9" s="8">
        <v>11.3</v>
      </c>
      <c r="B9" s="8">
        <v>1.266666667</v>
      </c>
      <c r="C9" s="8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18DEE-19E8-E24A-BB5A-629E40910D1E}">
  <dimension ref="A1:C9"/>
  <sheetViews>
    <sheetView workbookViewId="0">
      <selection activeCell="C27" sqref="C27"/>
    </sheetView>
  </sheetViews>
  <sheetFormatPr defaultColWidth="11.4609375" defaultRowHeight="15.5"/>
  <sheetData>
    <row r="1" spans="1:3">
      <c r="A1" t="s">
        <v>369</v>
      </c>
    </row>
    <row r="2" spans="1:3">
      <c r="A2" s="23" t="s">
        <v>306</v>
      </c>
      <c r="B2" s="23" t="s">
        <v>307</v>
      </c>
      <c r="C2" s="23" t="s">
        <v>357</v>
      </c>
    </row>
    <row r="3" spans="1:3">
      <c r="A3" s="8">
        <v>73.821815659999999</v>
      </c>
      <c r="B3" s="8">
        <v>83.471297460000002</v>
      </c>
      <c r="C3" s="8">
        <v>70.779717439999999</v>
      </c>
    </row>
    <row r="4" spans="1:3">
      <c r="A4" s="8">
        <v>97.529642030000005</v>
      </c>
      <c r="B4" s="8">
        <v>156.6384199</v>
      </c>
      <c r="C4" s="8">
        <v>87.495049530000003</v>
      </c>
    </row>
    <row r="5" spans="1:3">
      <c r="A5" s="8">
        <v>77.147914189999995</v>
      </c>
      <c r="B5" s="8">
        <v>77.097759179999997</v>
      </c>
      <c r="C5" s="8">
        <v>88.171014769999999</v>
      </c>
    </row>
    <row r="6" spans="1:3">
      <c r="A6" s="8">
        <v>81.260087189999993</v>
      </c>
      <c r="B6" s="8">
        <v>91.146947139999995</v>
      </c>
      <c r="C6" s="8">
        <v>119.9295101</v>
      </c>
    </row>
    <row r="7" spans="1:3">
      <c r="A7" s="8">
        <v>156.1379594</v>
      </c>
      <c r="B7" s="8">
        <v>122.0906925</v>
      </c>
      <c r="C7" s="8">
        <v>89.947469380000001</v>
      </c>
    </row>
    <row r="8" spans="1:3">
      <c r="A8" s="8">
        <v>106.7505785</v>
      </c>
      <c r="B8" s="8">
        <v>70.643382759999994</v>
      </c>
      <c r="C8" s="8">
        <v>78.757962789999993</v>
      </c>
    </row>
    <row r="9" spans="1:3">
      <c r="A9" s="8">
        <v>94.720878560000003</v>
      </c>
      <c r="B9" s="8">
        <v>51.168744019999998</v>
      </c>
      <c r="C9" s="8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D528A-6E3E-724C-A784-AE6964E48AA0}">
  <dimension ref="A1:Q15"/>
  <sheetViews>
    <sheetView workbookViewId="0">
      <selection activeCell="F16" sqref="F16"/>
    </sheetView>
  </sheetViews>
  <sheetFormatPr defaultColWidth="11.4609375" defaultRowHeight="15.5"/>
  <sheetData>
    <row r="1" spans="1:17">
      <c r="A1" t="s">
        <v>373</v>
      </c>
    </row>
    <row r="2" spans="1:17">
      <c r="A2" s="23" t="s">
        <v>185</v>
      </c>
      <c r="B2" s="87" t="s">
        <v>372</v>
      </c>
      <c r="C2" s="87"/>
      <c r="D2" s="87"/>
      <c r="E2" s="87"/>
      <c r="F2" s="87"/>
      <c r="G2" s="87"/>
      <c r="H2" s="87"/>
      <c r="I2" s="87"/>
      <c r="J2" s="87" t="s">
        <v>371</v>
      </c>
      <c r="K2" s="87"/>
      <c r="L2" s="87"/>
      <c r="M2" s="87"/>
      <c r="N2" s="87"/>
      <c r="O2" s="87"/>
      <c r="P2" s="87"/>
      <c r="Q2" s="87"/>
    </row>
    <row r="3" spans="1:17">
      <c r="A3" s="28">
        <v>1</v>
      </c>
      <c r="B3" s="8">
        <v>-3.5999999999999997E-2</v>
      </c>
      <c r="C3" s="8">
        <v>-4.8000000000000001E-2</v>
      </c>
      <c r="D3" s="8">
        <v>-4.0000000000000001E-3</v>
      </c>
      <c r="E3" s="8">
        <v>0.04</v>
      </c>
      <c r="F3" s="8">
        <v>4.3999999999999997E-2</v>
      </c>
      <c r="G3" s="8">
        <v>2.8000000000000001E-2</v>
      </c>
      <c r="H3" s="8">
        <v>-7.1999999999999995E-2</v>
      </c>
      <c r="I3" s="8">
        <v>-0.06</v>
      </c>
      <c r="J3" s="8">
        <v>0.128</v>
      </c>
      <c r="K3" s="8">
        <v>-1.2E-2</v>
      </c>
      <c r="L3" s="8">
        <v>-3.5999999999999997E-2</v>
      </c>
      <c r="M3" s="8">
        <v>-1.6E-2</v>
      </c>
      <c r="N3" s="8">
        <v>5.1999999999999998E-2</v>
      </c>
      <c r="O3" s="8">
        <v>0.06</v>
      </c>
      <c r="P3" s="8">
        <v>3.5999999999999997E-2</v>
      </c>
      <c r="Q3" s="8">
        <v>-6.4000000000000001E-2</v>
      </c>
    </row>
    <row r="4" spans="1:17">
      <c r="A4" s="28">
        <v>2</v>
      </c>
      <c r="B4" s="8">
        <v>2.4E-2</v>
      </c>
      <c r="C4" s="8">
        <v>-0.02</v>
      </c>
      <c r="D4" s="8">
        <v>0.04</v>
      </c>
      <c r="E4" s="8">
        <v>8.0000000000000002E-3</v>
      </c>
      <c r="F4" s="8">
        <v>-2.4E-2</v>
      </c>
      <c r="G4" s="8">
        <v>0.02</v>
      </c>
      <c r="H4" s="8">
        <v>0.02</v>
      </c>
      <c r="I4" s="8">
        <v>-3.5999999999999997E-2</v>
      </c>
      <c r="J4" s="8">
        <v>-9.1999999999999998E-2</v>
      </c>
      <c r="K4" s="8">
        <v>-9.1999999999999998E-2</v>
      </c>
      <c r="L4" s="8">
        <v>1.2E-2</v>
      </c>
      <c r="M4" s="8">
        <v>4.8000000000000001E-2</v>
      </c>
      <c r="N4" s="8">
        <v>3.2000000000000001E-2</v>
      </c>
      <c r="O4" s="8">
        <v>0.124</v>
      </c>
      <c r="P4" s="8">
        <v>2.8000000000000001E-2</v>
      </c>
      <c r="Q4" s="8">
        <v>2.8000000000000001E-2</v>
      </c>
    </row>
    <row r="5" spans="1:17">
      <c r="A5" s="28">
        <v>3</v>
      </c>
      <c r="B5" s="8">
        <v>8.0000000000000002E-3</v>
      </c>
      <c r="C5" s="8">
        <v>2.4E-2</v>
      </c>
      <c r="D5" s="8">
        <v>0.08</v>
      </c>
      <c r="E5" s="8">
        <v>0.19600000000000001</v>
      </c>
      <c r="F5" s="8">
        <v>-0.04</v>
      </c>
      <c r="G5" s="8">
        <v>1.2E-2</v>
      </c>
      <c r="H5" s="8">
        <v>6.8000000000000005E-2</v>
      </c>
      <c r="I5" s="8">
        <v>-2.4E-2</v>
      </c>
      <c r="J5" s="8">
        <v>-1.2E-2</v>
      </c>
      <c r="K5" s="8">
        <v>8.7999999999999995E-2</v>
      </c>
      <c r="L5" s="8">
        <v>0</v>
      </c>
      <c r="M5" s="8">
        <v>0.16800000000000001</v>
      </c>
      <c r="N5" s="8">
        <v>0.16400000000000001</v>
      </c>
      <c r="O5" s="8">
        <v>0.24399999999999999</v>
      </c>
      <c r="P5" s="8">
        <v>0.19600000000000001</v>
      </c>
      <c r="Q5" s="8">
        <v>-1.2E-2</v>
      </c>
    </row>
    <row r="6" spans="1:17">
      <c r="A6" s="28">
        <v>4</v>
      </c>
      <c r="B6" s="8">
        <v>5.1999999999999998E-2</v>
      </c>
      <c r="C6" s="8">
        <v>3.2000000000000001E-2</v>
      </c>
      <c r="D6" s="8">
        <v>6.4000000000000001E-2</v>
      </c>
      <c r="E6" s="8">
        <v>0.2</v>
      </c>
      <c r="F6" s="8">
        <v>-1.2E-2</v>
      </c>
      <c r="G6" s="8">
        <v>0.14799999999999999</v>
      </c>
      <c r="H6" s="8">
        <v>4.3999999999999997E-2</v>
      </c>
      <c r="I6" s="8">
        <v>-0.02</v>
      </c>
      <c r="J6" s="8">
        <v>-1.6E-2</v>
      </c>
      <c r="K6" s="8">
        <v>0.112</v>
      </c>
      <c r="L6" s="8">
        <v>4.8000000000000001E-2</v>
      </c>
      <c r="M6" s="8">
        <v>0.24</v>
      </c>
      <c r="N6" s="8">
        <v>0.16</v>
      </c>
      <c r="O6" s="8">
        <v>0.25600000000000001</v>
      </c>
      <c r="P6" s="8">
        <v>0.14000000000000001</v>
      </c>
      <c r="Q6" s="8">
        <v>0.108</v>
      </c>
    </row>
    <row r="7" spans="1:17">
      <c r="A7" s="28">
        <v>5</v>
      </c>
      <c r="B7" s="8">
        <v>4.0000000000000001E-3</v>
      </c>
      <c r="C7" s="8">
        <v>0.06</v>
      </c>
      <c r="D7" s="8">
        <v>7.5999999999999998E-2</v>
      </c>
      <c r="E7" s="8">
        <v>0.27600000000000002</v>
      </c>
      <c r="F7" s="8">
        <v>3.5999999999999997E-2</v>
      </c>
      <c r="G7" s="8">
        <v>0.18</v>
      </c>
      <c r="H7" s="8">
        <v>2.4E-2</v>
      </c>
      <c r="I7" s="8">
        <v>-1.6E-2</v>
      </c>
      <c r="J7" s="8">
        <v>0.16400000000000001</v>
      </c>
      <c r="K7" s="8">
        <v>0.11600000000000001</v>
      </c>
      <c r="L7" s="8">
        <v>0.02</v>
      </c>
      <c r="M7" s="8">
        <v>0.41199999999999998</v>
      </c>
      <c r="N7" s="8">
        <v>0.2</v>
      </c>
      <c r="O7" s="8">
        <v>0.188</v>
      </c>
      <c r="P7" s="8">
        <v>0.216</v>
      </c>
      <c r="Q7" s="8">
        <v>-0.13200000000000001</v>
      </c>
    </row>
    <row r="8" spans="1:17">
      <c r="A8" s="28">
        <v>6</v>
      </c>
      <c r="B8" s="8">
        <v>0</v>
      </c>
      <c r="C8" s="8">
        <v>0.12</v>
      </c>
      <c r="D8" s="8">
        <v>5.1999999999999998E-2</v>
      </c>
      <c r="E8" s="8">
        <v>0.24399999999999999</v>
      </c>
      <c r="F8" s="8">
        <v>6.8000000000000005E-2</v>
      </c>
      <c r="G8" s="8">
        <v>0.14799999999999999</v>
      </c>
      <c r="H8" s="8">
        <v>8.7999999999999995E-2</v>
      </c>
      <c r="I8" s="8">
        <v>-4.0000000000000001E-3</v>
      </c>
      <c r="J8" s="8">
        <v>7.5999999999999998E-2</v>
      </c>
      <c r="K8" s="8">
        <v>0.23599999999999999</v>
      </c>
      <c r="L8" s="8">
        <v>5.6000000000000001E-2</v>
      </c>
      <c r="M8" s="8">
        <v>0.4</v>
      </c>
      <c r="N8" s="8">
        <v>0.11600000000000001</v>
      </c>
      <c r="O8" s="8">
        <v>0.30399999999999999</v>
      </c>
      <c r="P8" s="8">
        <v>0.26400000000000001</v>
      </c>
      <c r="Q8" s="8">
        <v>0.17599999999999999</v>
      </c>
    </row>
    <row r="9" spans="1:17">
      <c r="A9" s="28">
        <v>7</v>
      </c>
      <c r="B9" s="8">
        <v>-4.0000000000000001E-3</v>
      </c>
      <c r="C9" s="8">
        <v>0.14000000000000001</v>
      </c>
      <c r="D9" s="8">
        <v>0.128</v>
      </c>
      <c r="E9" s="8">
        <v>0.192</v>
      </c>
      <c r="F9" s="8">
        <v>0.02</v>
      </c>
      <c r="G9" s="8">
        <v>0.17199999999999999</v>
      </c>
      <c r="H9" s="8">
        <v>0.1</v>
      </c>
      <c r="I9" s="8">
        <v>3.2000000000000001E-2</v>
      </c>
      <c r="J9" s="8">
        <v>4.8000000000000001E-2</v>
      </c>
      <c r="K9" s="8">
        <v>0.13200000000000001</v>
      </c>
      <c r="L9" s="8">
        <v>-4.0000000000000001E-3</v>
      </c>
      <c r="M9" s="8">
        <v>0.308</v>
      </c>
      <c r="N9" s="8">
        <v>0.14000000000000001</v>
      </c>
      <c r="O9" s="8">
        <v>0.28399999999999997</v>
      </c>
      <c r="P9" s="8">
        <v>0.34399999999999997</v>
      </c>
      <c r="Q9" s="8">
        <v>0.04</v>
      </c>
    </row>
    <row r="10" spans="1:17">
      <c r="A10" s="28">
        <v>8</v>
      </c>
      <c r="B10" s="8">
        <v>7.1999999999999995E-2</v>
      </c>
      <c r="C10" s="8">
        <v>0.13200000000000001</v>
      </c>
      <c r="D10" s="8">
        <v>0.13200000000000001</v>
      </c>
      <c r="E10" s="8">
        <v>0.27200000000000002</v>
      </c>
      <c r="F10" s="8">
        <v>9.6000000000000002E-2</v>
      </c>
      <c r="G10" s="8">
        <v>0.40400000000000003</v>
      </c>
      <c r="H10" s="8">
        <v>0.11600000000000001</v>
      </c>
      <c r="I10" s="8">
        <v>0.14399999999999999</v>
      </c>
      <c r="J10" s="8">
        <v>0.08</v>
      </c>
      <c r="K10" s="8">
        <v>0.21199999999999999</v>
      </c>
      <c r="L10" s="8">
        <v>-2.4E-2</v>
      </c>
      <c r="M10" s="8">
        <v>0.44</v>
      </c>
      <c r="N10" s="8">
        <v>0.152</v>
      </c>
      <c r="O10" s="8">
        <v>0.47199999999999998</v>
      </c>
      <c r="P10" s="8">
        <v>0.27200000000000002</v>
      </c>
      <c r="Q10" s="8">
        <v>5.6000000000000001E-2</v>
      </c>
    </row>
    <row r="11" spans="1:17">
      <c r="A11" s="28">
        <v>9</v>
      </c>
      <c r="B11" s="8">
        <v>0.156</v>
      </c>
      <c r="C11" s="8">
        <v>8.0000000000000002E-3</v>
      </c>
      <c r="D11" s="8">
        <v>0.06</v>
      </c>
      <c r="E11" s="8">
        <v>0.36399999999999999</v>
      </c>
      <c r="F11" s="8">
        <v>0.16800000000000001</v>
      </c>
      <c r="G11" s="8">
        <v>0.108</v>
      </c>
      <c r="H11" s="8">
        <v>5.6000000000000001E-2</v>
      </c>
      <c r="I11" s="8">
        <v>0.112</v>
      </c>
      <c r="J11" s="8">
        <v>0.14000000000000001</v>
      </c>
      <c r="K11" s="8">
        <v>6.8000000000000005E-2</v>
      </c>
      <c r="L11" s="8">
        <v>0.13200000000000001</v>
      </c>
      <c r="M11" s="8">
        <v>0.58799999999999997</v>
      </c>
      <c r="N11" s="8">
        <v>0.29199999999999998</v>
      </c>
      <c r="O11" s="8">
        <v>0.66800000000000004</v>
      </c>
      <c r="P11" s="8">
        <v>0.40799999999999997</v>
      </c>
      <c r="Q11" s="8">
        <v>8.4000000000000005E-2</v>
      </c>
    </row>
    <row r="12" spans="1:17">
      <c r="A12" s="28">
        <v>10</v>
      </c>
      <c r="B12" s="8">
        <v>0.06</v>
      </c>
      <c r="C12" s="8">
        <v>0.14000000000000001</v>
      </c>
      <c r="D12" s="8">
        <v>2.4E-2</v>
      </c>
      <c r="E12" s="8">
        <v>0.38</v>
      </c>
      <c r="F12" s="8">
        <v>0.19600000000000001</v>
      </c>
      <c r="G12" s="8">
        <v>-9.1999999999999998E-2</v>
      </c>
      <c r="H12" s="8">
        <v>1.6E-2</v>
      </c>
      <c r="I12" s="8">
        <v>0.13200000000000001</v>
      </c>
      <c r="J12" s="8">
        <v>0.16</v>
      </c>
      <c r="K12" s="8">
        <v>0.152</v>
      </c>
      <c r="L12" s="8">
        <v>5.1999999999999998E-2</v>
      </c>
      <c r="M12" s="8">
        <v>0.82</v>
      </c>
      <c r="N12" s="8">
        <v>0.13600000000000001</v>
      </c>
      <c r="O12" s="8">
        <v>0.46800000000000003</v>
      </c>
      <c r="P12" s="8">
        <v>0.376</v>
      </c>
      <c r="Q12" s="8">
        <v>0.112</v>
      </c>
    </row>
    <row r="13" spans="1:17">
      <c r="A13" s="28">
        <v>11</v>
      </c>
      <c r="B13" s="8">
        <v>7.1999999999999995E-2</v>
      </c>
      <c r="C13" s="8">
        <v>0.17199999999999999</v>
      </c>
      <c r="D13" s="8">
        <v>0.192</v>
      </c>
      <c r="E13" s="8">
        <v>0.36799999999999999</v>
      </c>
      <c r="F13" s="8">
        <v>7.5999999999999998E-2</v>
      </c>
      <c r="G13" s="8">
        <v>0.26400000000000001</v>
      </c>
      <c r="H13" s="8">
        <v>0.24</v>
      </c>
      <c r="I13" s="8">
        <v>0.1</v>
      </c>
      <c r="J13" s="8">
        <v>-0.1</v>
      </c>
      <c r="K13" s="8">
        <v>0.188</v>
      </c>
      <c r="L13" s="8">
        <v>0.188</v>
      </c>
      <c r="M13" s="8">
        <v>0.52400000000000002</v>
      </c>
      <c r="N13" s="8">
        <v>0.20399999999999999</v>
      </c>
      <c r="O13" s="8">
        <v>0.32800000000000001</v>
      </c>
      <c r="P13" s="8">
        <v>0.39600000000000002</v>
      </c>
      <c r="Q13" s="8">
        <v>0.11600000000000001</v>
      </c>
    </row>
    <row r="14" spans="1:17">
      <c r="A14" s="28">
        <v>12</v>
      </c>
      <c r="B14" s="8">
        <v>0.224</v>
      </c>
      <c r="C14" s="8">
        <v>0.152</v>
      </c>
      <c r="D14" s="8">
        <v>2.8000000000000001E-2</v>
      </c>
      <c r="E14" s="8">
        <v>0.49199999999999999</v>
      </c>
      <c r="F14" s="8">
        <v>0.13200000000000001</v>
      </c>
      <c r="G14" s="8">
        <v>0.22800000000000001</v>
      </c>
      <c r="H14" s="8">
        <v>0.124</v>
      </c>
      <c r="I14" s="8">
        <v>0.16</v>
      </c>
      <c r="J14" s="8">
        <v>0.14000000000000001</v>
      </c>
      <c r="K14" s="8">
        <v>0.16</v>
      </c>
      <c r="L14" s="8">
        <v>0.08</v>
      </c>
      <c r="M14" s="8">
        <v>0.496</v>
      </c>
      <c r="N14" s="8">
        <v>0.24</v>
      </c>
      <c r="O14" s="8">
        <v>0.46</v>
      </c>
      <c r="P14" s="8">
        <v>0.29599999999999999</v>
      </c>
      <c r="Q14" s="8">
        <v>0.108</v>
      </c>
    </row>
    <row r="15" spans="1:17">
      <c r="A15" s="28">
        <v>13</v>
      </c>
      <c r="B15" s="8">
        <v>0.28799999999999998</v>
      </c>
      <c r="C15" s="8">
        <v>6.8000000000000005E-2</v>
      </c>
      <c r="D15" s="8">
        <v>-3.2000000000000001E-2</v>
      </c>
      <c r="E15" s="8">
        <v>0.35599999999999998</v>
      </c>
      <c r="F15" s="8">
        <v>0.112</v>
      </c>
      <c r="G15" s="8">
        <v>0.26800000000000002</v>
      </c>
      <c r="H15" s="8">
        <v>8.4000000000000005E-2</v>
      </c>
      <c r="I15" s="8">
        <v>0.1</v>
      </c>
      <c r="J15" s="8">
        <v>0.156</v>
      </c>
      <c r="K15" s="8">
        <v>0.4</v>
      </c>
      <c r="L15" s="8">
        <v>0.14399999999999999</v>
      </c>
      <c r="M15" s="8">
        <v>0.55200000000000005</v>
      </c>
      <c r="N15" s="8">
        <v>0.184</v>
      </c>
      <c r="O15" s="8">
        <v>0.22800000000000001</v>
      </c>
      <c r="P15" s="8">
        <v>0.21199999999999999</v>
      </c>
      <c r="Q15" s="8">
        <v>0.19600000000000001</v>
      </c>
    </row>
  </sheetData>
  <mergeCells count="2">
    <mergeCell ref="B2:I2"/>
    <mergeCell ref="J2:Q2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152B1-F504-2645-B128-15D12FFC1762}">
  <dimension ref="A1:BE14"/>
  <sheetViews>
    <sheetView workbookViewId="0">
      <selection activeCell="BA49" sqref="BA49"/>
    </sheetView>
  </sheetViews>
  <sheetFormatPr defaultColWidth="11.4609375" defaultRowHeight="15.5"/>
  <sheetData>
    <row r="1" spans="1:57">
      <c r="A1" s="23"/>
      <c r="B1" s="87" t="s">
        <v>378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 t="s">
        <v>377</v>
      </c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 t="s">
        <v>376</v>
      </c>
      <c r="AE1" s="87"/>
      <c r="AF1" s="87"/>
      <c r="AG1" s="87"/>
      <c r="AH1" s="87"/>
      <c r="AI1" s="87"/>
      <c r="AJ1" s="87"/>
      <c r="AK1" s="87"/>
      <c r="AL1" s="87"/>
      <c r="AM1" s="87"/>
      <c r="AN1" s="87"/>
      <c r="AO1" s="87"/>
      <c r="AP1" s="87"/>
      <c r="AQ1" s="87"/>
      <c r="AR1" s="87" t="s">
        <v>375</v>
      </c>
      <c r="AS1" s="87"/>
      <c r="AT1" s="87"/>
      <c r="AU1" s="87"/>
      <c r="AV1" s="87"/>
      <c r="AW1" s="87"/>
      <c r="AX1" s="87"/>
      <c r="AY1" s="87"/>
      <c r="AZ1" s="87"/>
      <c r="BA1" s="87"/>
      <c r="BB1" s="87"/>
      <c r="BC1" s="87"/>
      <c r="BD1" s="87"/>
      <c r="BE1" s="87"/>
    </row>
    <row r="2" spans="1:57">
      <c r="A2" s="28" t="s">
        <v>374</v>
      </c>
      <c r="B2" s="8">
        <v>1.2E-2</v>
      </c>
      <c r="C2" s="8">
        <v>-2.8000000000000001E-2</v>
      </c>
      <c r="D2" s="8">
        <v>0.08</v>
      </c>
      <c r="E2" s="8">
        <v>-4.3999999999999997E-2</v>
      </c>
      <c r="F2" s="8">
        <v>-7.5999999999999998E-2</v>
      </c>
      <c r="G2" s="8">
        <v>-4.0000000000000001E-3</v>
      </c>
      <c r="H2" s="8">
        <v>-5.1999999999999998E-2</v>
      </c>
      <c r="I2" s="8">
        <v>0.104</v>
      </c>
      <c r="J2" s="8">
        <v>-5.1999999999999998E-2</v>
      </c>
      <c r="K2" s="8"/>
      <c r="L2" s="8"/>
      <c r="M2" s="8"/>
      <c r="N2" s="8"/>
      <c r="O2" s="8"/>
      <c r="P2" s="8">
        <v>0.128</v>
      </c>
      <c r="Q2" s="8">
        <v>-1.2E-2</v>
      </c>
      <c r="R2" s="8">
        <v>0.06</v>
      </c>
      <c r="S2" s="8">
        <v>-3.5999999999999997E-2</v>
      </c>
      <c r="T2" s="8">
        <v>-1.6E-2</v>
      </c>
      <c r="U2" s="8">
        <v>4.0000000000000001E-3</v>
      </c>
      <c r="V2" s="8">
        <v>3.5999999999999997E-2</v>
      </c>
      <c r="W2" s="8">
        <v>-6.4000000000000001E-2</v>
      </c>
      <c r="X2" s="8">
        <v>0.04</v>
      </c>
      <c r="Y2" s="8">
        <v>4.3999999999999997E-2</v>
      </c>
      <c r="Z2" s="8">
        <v>2.8000000000000001E-2</v>
      </c>
      <c r="AA2" s="8"/>
      <c r="AB2" s="8"/>
      <c r="AC2" s="8"/>
      <c r="AD2" s="8">
        <v>8.0000000000000002E-3</v>
      </c>
      <c r="AE2" s="8">
        <v>4.0000000000000001E-3</v>
      </c>
      <c r="AF2" s="8">
        <v>1.2E-2</v>
      </c>
      <c r="AG2" s="8">
        <v>-3.5999999999999997E-2</v>
      </c>
      <c r="AH2" s="8">
        <v>-3.5999999999999997E-2</v>
      </c>
      <c r="AI2" s="8">
        <v>0</v>
      </c>
      <c r="AJ2" s="8">
        <v>1.2E-2</v>
      </c>
      <c r="AK2" s="8">
        <v>4.0000000000000001E-3</v>
      </c>
      <c r="AL2" s="8">
        <v>4.3999999999999997E-2</v>
      </c>
      <c r="AM2" s="8">
        <v>8.0000000000000002E-3</v>
      </c>
      <c r="AN2" s="8"/>
      <c r="AO2" s="8"/>
      <c r="AP2" s="8"/>
      <c r="AQ2" s="8"/>
      <c r="AR2" s="8">
        <v>5.1999999999999998E-2</v>
      </c>
      <c r="AS2" s="8">
        <v>0.06</v>
      </c>
      <c r="AT2" s="8">
        <v>0.13600000000000001</v>
      </c>
      <c r="AU2" s="8">
        <v>-3.5999999999999997E-2</v>
      </c>
      <c r="AV2" s="8">
        <v>-4.8000000000000001E-2</v>
      </c>
      <c r="AW2" s="8">
        <v>-4.0000000000000001E-3</v>
      </c>
      <c r="AX2" s="8">
        <v>4.8000000000000001E-2</v>
      </c>
      <c r="AY2" s="8">
        <v>0.02</v>
      </c>
      <c r="AZ2" s="8">
        <v>-7.1999999999999995E-2</v>
      </c>
      <c r="BA2" s="8">
        <v>-0.06</v>
      </c>
      <c r="BB2" s="8"/>
      <c r="BC2" s="8"/>
      <c r="BD2" s="8"/>
      <c r="BE2" s="8"/>
    </row>
    <row r="3" spans="1:57">
      <c r="A3" s="28">
        <v>2</v>
      </c>
      <c r="B3" s="8">
        <v>3.2000000000000001E-2</v>
      </c>
      <c r="C3" s="8">
        <v>-1.2E-2</v>
      </c>
      <c r="D3" s="8">
        <v>-3.5999999999999997E-2</v>
      </c>
      <c r="E3" s="8">
        <v>2.4E-2</v>
      </c>
      <c r="F3" s="8">
        <v>4.8000000000000001E-2</v>
      </c>
      <c r="G3" s="8">
        <v>-8.0000000000000002E-3</v>
      </c>
      <c r="H3" s="8">
        <v>0</v>
      </c>
      <c r="I3" s="8">
        <v>-7.5999999999999998E-2</v>
      </c>
      <c r="J3" s="8">
        <v>-4.0000000000000001E-3</v>
      </c>
      <c r="K3" s="8"/>
      <c r="L3" s="8"/>
      <c r="M3" s="8"/>
      <c r="N3" s="8"/>
      <c r="O3" s="8"/>
      <c r="P3" s="8">
        <v>-9.1999999999999998E-2</v>
      </c>
      <c r="Q3" s="8">
        <v>-9.1999999999999998E-2</v>
      </c>
      <c r="R3" s="8">
        <v>0.20399999999999999</v>
      </c>
      <c r="S3" s="8">
        <v>1.2E-2</v>
      </c>
      <c r="T3" s="8">
        <v>4.8000000000000001E-2</v>
      </c>
      <c r="U3" s="8">
        <v>-3.2000000000000001E-2</v>
      </c>
      <c r="V3" s="8">
        <v>2.8000000000000001E-2</v>
      </c>
      <c r="W3" s="8">
        <v>2.8000000000000001E-2</v>
      </c>
      <c r="X3" s="8">
        <v>8.0000000000000002E-3</v>
      </c>
      <c r="Y3" s="8">
        <v>-2.4E-2</v>
      </c>
      <c r="Z3" s="8">
        <v>0.02</v>
      </c>
      <c r="AA3" s="8"/>
      <c r="AB3" s="8"/>
      <c r="AC3" s="8"/>
      <c r="AD3" s="8">
        <v>-2.4E-2</v>
      </c>
      <c r="AE3" s="8">
        <v>-0.14799999999999999</v>
      </c>
      <c r="AF3" s="8">
        <v>-2.4E-2</v>
      </c>
      <c r="AG3" s="8">
        <v>-6.8000000000000005E-2</v>
      </c>
      <c r="AH3" s="8">
        <v>-4.0000000000000001E-3</v>
      </c>
      <c r="AI3" s="8">
        <v>0.02</v>
      </c>
      <c r="AJ3" s="8">
        <v>1.6E-2</v>
      </c>
      <c r="AK3" s="8">
        <v>4.0000000000000001E-3</v>
      </c>
      <c r="AL3" s="8">
        <v>0.04</v>
      </c>
      <c r="AM3" s="8">
        <v>0.17199999999999999</v>
      </c>
      <c r="AN3" s="8"/>
      <c r="AO3" s="8"/>
      <c r="AP3" s="8"/>
      <c r="AQ3" s="8"/>
      <c r="AR3" s="8">
        <v>3.2000000000000001E-2</v>
      </c>
      <c r="AS3" s="8">
        <v>0.124</v>
      </c>
      <c r="AT3" s="8">
        <v>-3.5999999999999997E-2</v>
      </c>
      <c r="AU3" s="8">
        <v>2.4E-2</v>
      </c>
      <c r="AV3" s="8">
        <v>-0.02</v>
      </c>
      <c r="AW3" s="8">
        <v>0.04</v>
      </c>
      <c r="AX3" s="8">
        <v>0.13600000000000001</v>
      </c>
      <c r="AY3" s="8">
        <v>-1.2E-2</v>
      </c>
      <c r="AZ3" s="8">
        <v>0.02</v>
      </c>
      <c r="BA3" s="8">
        <v>-3.5999999999999997E-2</v>
      </c>
      <c r="BB3" s="8"/>
      <c r="BC3" s="8"/>
      <c r="BD3" s="8"/>
      <c r="BE3" s="8"/>
    </row>
    <row r="4" spans="1:57">
      <c r="A4" s="28">
        <v>3</v>
      </c>
      <c r="B4" s="8">
        <v>-0.02</v>
      </c>
      <c r="C4" s="8">
        <v>3.5999999999999997E-2</v>
      </c>
      <c r="D4" s="8">
        <v>0.112</v>
      </c>
      <c r="E4" s="8">
        <v>5.6000000000000001E-2</v>
      </c>
      <c r="F4" s="8">
        <v>0</v>
      </c>
      <c r="G4" s="8">
        <v>1.6E-2</v>
      </c>
      <c r="H4" s="8">
        <v>0.12</v>
      </c>
      <c r="I4" s="8">
        <v>0</v>
      </c>
      <c r="J4" s="8">
        <v>4.8000000000000001E-2</v>
      </c>
      <c r="K4" s="8"/>
      <c r="L4" s="8"/>
      <c r="M4" s="8"/>
      <c r="N4" s="8"/>
      <c r="O4" s="8"/>
      <c r="P4" s="8">
        <v>-1.2E-2</v>
      </c>
      <c r="Q4" s="8">
        <v>8.7999999999999995E-2</v>
      </c>
      <c r="R4" s="8">
        <v>0.184</v>
      </c>
      <c r="S4" s="8">
        <v>0</v>
      </c>
      <c r="T4" s="8">
        <v>0.16800000000000001</v>
      </c>
      <c r="U4" s="8">
        <v>1.6E-2</v>
      </c>
      <c r="V4" s="8">
        <v>0.19600000000000001</v>
      </c>
      <c r="W4" s="8">
        <v>-1.2E-2</v>
      </c>
      <c r="X4" s="8">
        <v>0.19600000000000001</v>
      </c>
      <c r="Y4" s="8">
        <v>-0.04</v>
      </c>
      <c r="Z4" s="8">
        <v>1.2E-2</v>
      </c>
      <c r="AA4" s="8"/>
      <c r="AB4" s="8"/>
      <c r="AC4" s="8"/>
      <c r="AD4" s="8">
        <v>-2.8000000000000001E-2</v>
      </c>
      <c r="AE4" s="8">
        <v>-0.128</v>
      </c>
      <c r="AF4" s="8">
        <v>-9.6000000000000002E-2</v>
      </c>
      <c r="AG4" s="8">
        <v>0</v>
      </c>
      <c r="AH4" s="8">
        <v>-0.108</v>
      </c>
      <c r="AI4" s="8">
        <v>-8.0000000000000002E-3</v>
      </c>
      <c r="AJ4" s="8">
        <v>0.06</v>
      </c>
      <c r="AK4" s="8">
        <v>8.7999999999999995E-2</v>
      </c>
      <c r="AL4" s="8">
        <v>0.184</v>
      </c>
      <c r="AM4" s="8">
        <v>0</v>
      </c>
      <c r="AN4" s="8"/>
      <c r="AO4" s="8"/>
      <c r="AP4" s="8"/>
      <c r="AQ4" s="8"/>
      <c r="AR4" s="8">
        <v>0.16400000000000001</v>
      </c>
      <c r="AS4" s="8">
        <v>0.24399999999999999</v>
      </c>
      <c r="AT4" s="8">
        <v>-1.2E-2</v>
      </c>
      <c r="AU4" s="8">
        <v>8.0000000000000002E-3</v>
      </c>
      <c r="AV4" s="8">
        <v>2.4E-2</v>
      </c>
      <c r="AW4" s="8">
        <v>0.08</v>
      </c>
      <c r="AX4" s="8">
        <v>4.3999999999999997E-2</v>
      </c>
      <c r="AY4" s="8">
        <v>-7.5999999999999998E-2</v>
      </c>
      <c r="AZ4" s="8">
        <v>6.8000000000000005E-2</v>
      </c>
      <c r="BA4" s="8">
        <v>-2.4E-2</v>
      </c>
      <c r="BB4" s="8"/>
      <c r="BC4" s="8"/>
      <c r="BD4" s="8"/>
      <c r="BE4" s="8"/>
    </row>
    <row r="5" spans="1:57">
      <c r="A5" s="28">
        <v>4</v>
      </c>
      <c r="B5" s="8">
        <v>6.8000000000000005E-2</v>
      </c>
      <c r="C5" s="8">
        <v>-8.0000000000000002E-3</v>
      </c>
      <c r="D5" s="8">
        <v>-1.6E-2</v>
      </c>
      <c r="E5" s="8">
        <v>5.1999999999999998E-2</v>
      </c>
      <c r="F5" s="8">
        <v>0.04</v>
      </c>
      <c r="G5" s="8">
        <v>6.4000000000000001E-2</v>
      </c>
      <c r="H5" s="8">
        <v>8.0000000000000002E-3</v>
      </c>
      <c r="I5" s="8">
        <v>0.152</v>
      </c>
      <c r="J5" s="8">
        <v>3.2000000000000001E-2</v>
      </c>
      <c r="K5" s="8"/>
      <c r="L5" s="8"/>
      <c r="M5" s="8"/>
      <c r="N5" s="8"/>
      <c r="O5" s="8"/>
      <c r="P5" s="8">
        <v>-1.6E-2</v>
      </c>
      <c r="Q5" s="8">
        <v>0.112</v>
      </c>
      <c r="R5" s="8">
        <v>0.224</v>
      </c>
      <c r="S5" s="8">
        <v>4.8000000000000001E-2</v>
      </c>
      <c r="T5" s="8">
        <v>0.24</v>
      </c>
      <c r="U5" s="8">
        <v>5.1999999999999998E-2</v>
      </c>
      <c r="V5" s="8">
        <v>0.14000000000000001</v>
      </c>
      <c r="W5" s="8">
        <v>0.108</v>
      </c>
      <c r="X5" s="8">
        <v>0.2</v>
      </c>
      <c r="Y5" s="8">
        <v>-1.2E-2</v>
      </c>
      <c r="Z5" s="8">
        <v>0.14799999999999999</v>
      </c>
      <c r="AA5" s="8"/>
      <c r="AB5" s="8"/>
      <c r="AC5" s="8"/>
      <c r="AD5" s="8">
        <v>-4.0000000000000001E-3</v>
      </c>
      <c r="AE5" s="8">
        <v>-1.6E-2</v>
      </c>
      <c r="AF5" s="8">
        <v>-3.5999999999999997E-2</v>
      </c>
      <c r="AG5" s="8">
        <v>1.6E-2</v>
      </c>
      <c r="AH5" s="8">
        <v>5.6000000000000001E-2</v>
      </c>
      <c r="AI5" s="8">
        <v>-4.3999999999999997E-2</v>
      </c>
      <c r="AJ5" s="8">
        <v>9.6000000000000002E-2</v>
      </c>
      <c r="AK5" s="8">
        <v>-2.4E-2</v>
      </c>
      <c r="AL5" s="8">
        <v>4.0000000000000001E-3</v>
      </c>
      <c r="AM5" s="8">
        <v>0.124</v>
      </c>
      <c r="AN5" s="8"/>
      <c r="AO5" s="8"/>
      <c r="AP5" s="8"/>
      <c r="AQ5" s="8"/>
      <c r="AR5" s="8">
        <v>0.16</v>
      </c>
      <c r="AS5" s="8">
        <v>0.25600000000000001</v>
      </c>
      <c r="AT5" s="8">
        <v>0</v>
      </c>
      <c r="AU5" s="8">
        <v>5.1999999999999998E-2</v>
      </c>
      <c r="AV5" s="8">
        <v>3.2000000000000001E-2</v>
      </c>
      <c r="AW5" s="8">
        <v>6.4000000000000001E-2</v>
      </c>
      <c r="AX5" s="8">
        <v>0.108</v>
      </c>
      <c r="AY5" s="8">
        <v>0.108</v>
      </c>
      <c r="AZ5" s="8">
        <v>4.3999999999999997E-2</v>
      </c>
      <c r="BA5" s="8">
        <v>-0.02</v>
      </c>
      <c r="BB5" s="8"/>
      <c r="BC5" s="8"/>
      <c r="BD5" s="8"/>
      <c r="BE5" s="8"/>
    </row>
    <row r="6" spans="1:57">
      <c r="A6" s="28">
        <v>5</v>
      </c>
      <c r="B6" s="8">
        <v>-0.02</v>
      </c>
      <c r="C6" s="8">
        <v>2.8000000000000001E-2</v>
      </c>
      <c r="D6" s="8">
        <v>5.1999999999999998E-2</v>
      </c>
      <c r="E6" s="8">
        <v>4.3999999999999997E-2</v>
      </c>
      <c r="F6" s="8">
        <v>-3.5999999999999997E-2</v>
      </c>
      <c r="G6" s="8">
        <v>2.8000000000000001E-2</v>
      </c>
      <c r="H6" s="8">
        <v>-1.6E-2</v>
      </c>
      <c r="I6" s="8">
        <v>2.8000000000000001E-2</v>
      </c>
      <c r="J6" s="8">
        <v>2.4E-2</v>
      </c>
      <c r="K6" s="8"/>
      <c r="L6" s="8"/>
      <c r="M6" s="8"/>
      <c r="N6" s="8"/>
      <c r="O6" s="8"/>
      <c r="P6" s="8">
        <v>0.16400000000000001</v>
      </c>
      <c r="Q6" s="8">
        <v>0.11600000000000001</v>
      </c>
      <c r="R6" s="8">
        <v>0.436</v>
      </c>
      <c r="S6" s="8">
        <v>0.02</v>
      </c>
      <c r="T6" s="8">
        <v>0.41199999999999998</v>
      </c>
      <c r="U6" s="8">
        <v>-1.6E-2</v>
      </c>
      <c r="V6" s="8">
        <v>0.216</v>
      </c>
      <c r="W6" s="8">
        <v>-0.13200000000000001</v>
      </c>
      <c r="X6" s="8">
        <v>0.27600000000000002</v>
      </c>
      <c r="Y6" s="8">
        <v>3.5999999999999997E-2</v>
      </c>
      <c r="Z6" s="8">
        <v>0.18</v>
      </c>
      <c r="AA6" s="8"/>
      <c r="AB6" s="8"/>
      <c r="AC6" s="8"/>
      <c r="AD6" s="8">
        <v>4.0000000000000001E-3</v>
      </c>
      <c r="AE6" s="8">
        <v>0</v>
      </c>
      <c r="AF6" s="8">
        <v>0.02</v>
      </c>
      <c r="AG6" s="8">
        <v>1.2E-2</v>
      </c>
      <c r="AH6" s="8">
        <v>-4.0000000000000001E-3</v>
      </c>
      <c r="AI6" s="8">
        <v>4.0000000000000001E-3</v>
      </c>
      <c r="AJ6" s="8">
        <v>0.2</v>
      </c>
      <c r="AK6" s="8">
        <v>3.5999999999999997E-2</v>
      </c>
      <c r="AL6" s="8">
        <v>-0.12</v>
      </c>
      <c r="AM6" s="8">
        <v>1.6E-2</v>
      </c>
      <c r="AN6" s="8"/>
      <c r="AO6" s="8"/>
      <c r="AP6" s="8"/>
      <c r="AQ6" s="8"/>
      <c r="AR6" s="8">
        <v>0.2</v>
      </c>
      <c r="AS6" s="8">
        <v>0.188</v>
      </c>
      <c r="AT6" s="8">
        <v>-8.0000000000000002E-3</v>
      </c>
      <c r="AU6" s="8">
        <v>4.0000000000000001E-3</v>
      </c>
      <c r="AV6" s="8">
        <v>0.06</v>
      </c>
      <c r="AW6" s="8">
        <v>7.5999999999999998E-2</v>
      </c>
      <c r="AX6" s="8">
        <v>0.152</v>
      </c>
      <c r="AY6" s="8">
        <v>2.4E-2</v>
      </c>
      <c r="AZ6" s="8">
        <v>2.4E-2</v>
      </c>
      <c r="BA6" s="8">
        <v>-1.6E-2</v>
      </c>
      <c r="BB6" s="8"/>
      <c r="BC6" s="8"/>
      <c r="BD6" s="8"/>
      <c r="BE6" s="8"/>
    </row>
    <row r="7" spans="1:57">
      <c r="A7" s="28">
        <v>6</v>
      </c>
      <c r="B7" s="8">
        <v>1.2E-2</v>
      </c>
      <c r="C7" s="8">
        <v>3.5999999999999997E-2</v>
      </c>
      <c r="D7" s="8">
        <v>0.108</v>
      </c>
      <c r="E7" s="8">
        <v>-5.1999999999999998E-2</v>
      </c>
      <c r="F7" s="8">
        <v>2.4E-2</v>
      </c>
      <c r="G7" s="8">
        <v>5.1999999999999998E-2</v>
      </c>
      <c r="H7" s="8">
        <v>1.6E-2</v>
      </c>
      <c r="I7" s="8">
        <v>0.02</v>
      </c>
      <c r="J7" s="8">
        <v>-0.02</v>
      </c>
      <c r="K7" s="8"/>
      <c r="L7" s="8"/>
      <c r="M7" s="8"/>
      <c r="N7" s="8"/>
      <c r="O7" s="8"/>
      <c r="P7" s="8">
        <v>7.5999999999999998E-2</v>
      </c>
      <c r="Q7" s="8">
        <v>0.23599999999999999</v>
      </c>
      <c r="R7" s="8">
        <v>0.64400000000000002</v>
      </c>
      <c r="S7" s="8">
        <v>5.6000000000000001E-2</v>
      </c>
      <c r="T7" s="8">
        <v>0.4</v>
      </c>
      <c r="U7" s="8">
        <v>0.13600000000000001</v>
      </c>
      <c r="V7" s="8">
        <v>0.26400000000000001</v>
      </c>
      <c r="W7" s="8">
        <v>0.17599999999999999</v>
      </c>
      <c r="X7" s="8">
        <v>0.24399999999999999</v>
      </c>
      <c r="Y7" s="8">
        <v>6.8000000000000005E-2</v>
      </c>
      <c r="Z7" s="8">
        <v>0.14799999999999999</v>
      </c>
      <c r="AA7" s="8"/>
      <c r="AB7" s="8"/>
      <c r="AC7" s="8"/>
      <c r="AD7" s="8">
        <v>9.6000000000000002E-2</v>
      </c>
      <c r="AE7" s="8">
        <v>-4.8000000000000001E-2</v>
      </c>
      <c r="AF7" s="8">
        <v>0.02</v>
      </c>
      <c r="AG7" s="8">
        <v>0.02</v>
      </c>
      <c r="AH7" s="8">
        <v>1.6E-2</v>
      </c>
      <c r="AI7" s="8">
        <v>3.5999999999999997E-2</v>
      </c>
      <c r="AJ7" s="8">
        <v>7.5999999999999998E-2</v>
      </c>
      <c r="AK7" s="8">
        <v>9.6000000000000002E-2</v>
      </c>
      <c r="AL7" s="8">
        <v>-4.0000000000000001E-3</v>
      </c>
      <c r="AM7" s="8">
        <v>0.104</v>
      </c>
      <c r="AN7" s="8"/>
      <c r="AO7" s="8"/>
      <c r="AP7" s="8"/>
      <c r="AQ7" s="8"/>
      <c r="AR7" s="8">
        <v>0.11600000000000001</v>
      </c>
      <c r="AS7" s="8">
        <v>0.30399999999999999</v>
      </c>
      <c r="AT7" s="8">
        <v>-4.0000000000000001E-3</v>
      </c>
      <c r="AU7" s="8">
        <v>0</v>
      </c>
      <c r="AV7" s="8">
        <v>0.12</v>
      </c>
      <c r="AW7" s="8">
        <v>5.1999999999999998E-2</v>
      </c>
      <c r="AX7" s="8">
        <v>0.22800000000000001</v>
      </c>
      <c r="AY7" s="8">
        <v>0.02</v>
      </c>
      <c r="AZ7" s="8">
        <v>8.7999999999999995E-2</v>
      </c>
      <c r="BA7" s="8">
        <v>-4.0000000000000001E-3</v>
      </c>
      <c r="BB7" s="8"/>
      <c r="BC7" s="8"/>
      <c r="BD7" s="8"/>
      <c r="BE7" s="8"/>
    </row>
    <row r="8" spans="1:57">
      <c r="A8" s="28">
        <v>7</v>
      </c>
      <c r="B8" s="8">
        <v>6.4000000000000001E-2</v>
      </c>
      <c r="C8" s="8">
        <v>8.0000000000000002E-3</v>
      </c>
      <c r="D8" s="8">
        <v>0.04</v>
      </c>
      <c r="E8" s="8">
        <v>7.1999999999999995E-2</v>
      </c>
      <c r="F8" s="8">
        <v>0</v>
      </c>
      <c r="G8" s="8">
        <v>0.104</v>
      </c>
      <c r="H8" s="8">
        <v>0.08</v>
      </c>
      <c r="I8" s="8">
        <v>-1.6E-2</v>
      </c>
      <c r="J8" s="8">
        <v>-4.8000000000000001E-2</v>
      </c>
      <c r="K8" s="8"/>
      <c r="L8" s="8"/>
      <c r="M8" s="8"/>
      <c r="N8" s="8"/>
      <c r="O8" s="8"/>
      <c r="P8" s="8">
        <v>4.8000000000000001E-2</v>
      </c>
      <c r="Q8" s="8">
        <v>0.13200000000000001</v>
      </c>
      <c r="R8" s="8">
        <v>0.98</v>
      </c>
      <c r="S8" s="8">
        <v>-4.0000000000000001E-3</v>
      </c>
      <c r="T8" s="8">
        <v>0.308</v>
      </c>
      <c r="U8" s="8">
        <v>5.6000000000000001E-2</v>
      </c>
      <c r="V8" s="8">
        <v>0.34399999999999997</v>
      </c>
      <c r="W8" s="8">
        <v>0.04</v>
      </c>
      <c r="X8" s="8">
        <v>0.192</v>
      </c>
      <c r="Y8" s="8">
        <v>0.02</v>
      </c>
      <c r="Z8" s="8">
        <v>0.17199999999999999</v>
      </c>
      <c r="AA8" s="8"/>
      <c r="AB8" s="8"/>
      <c r="AC8" s="8"/>
      <c r="AD8" s="8">
        <v>2.4E-2</v>
      </c>
      <c r="AE8" s="8">
        <v>0.04</v>
      </c>
      <c r="AF8" s="8">
        <v>-4.0000000000000001E-3</v>
      </c>
      <c r="AG8" s="8">
        <v>2.8000000000000001E-2</v>
      </c>
      <c r="AH8" s="8">
        <v>8.0000000000000002E-3</v>
      </c>
      <c r="AI8" s="8">
        <v>0.13600000000000001</v>
      </c>
      <c r="AJ8" s="8">
        <v>0.14799999999999999</v>
      </c>
      <c r="AK8" s="8">
        <v>0.112</v>
      </c>
      <c r="AL8" s="8">
        <v>-0.13600000000000001</v>
      </c>
      <c r="AM8" s="8">
        <v>8.0000000000000002E-3</v>
      </c>
      <c r="AN8" s="8"/>
      <c r="AO8" s="8"/>
      <c r="AP8" s="8"/>
      <c r="AQ8" s="8"/>
      <c r="AR8" s="8">
        <v>0.14000000000000001</v>
      </c>
      <c r="AS8" s="8">
        <v>0.28399999999999997</v>
      </c>
      <c r="AT8" s="8">
        <v>5.6000000000000001E-2</v>
      </c>
      <c r="AU8" s="8">
        <v>-4.0000000000000001E-3</v>
      </c>
      <c r="AV8" s="8">
        <v>0.14000000000000001</v>
      </c>
      <c r="AW8" s="8">
        <v>0.128</v>
      </c>
      <c r="AX8" s="8">
        <v>0.36</v>
      </c>
      <c r="AY8" s="8">
        <v>4.0000000000000001E-3</v>
      </c>
      <c r="AZ8" s="8">
        <v>0.1</v>
      </c>
      <c r="BA8" s="8">
        <v>3.2000000000000001E-2</v>
      </c>
      <c r="BB8" s="8"/>
      <c r="BC8" s="8"/>
      <c r="BD8" s="8"/>
      <c r="BE8" s="8"/>
    </row>
    <row r="9" spans="1:57">
      <c r="A9" s="28">
        <v>8</v>
      </c>
      <c r="B9" s="8">
        <v>5.1999999999999998E-2</v>
      </c>
      <c r="C9" s="8">
        <v>4.3999999999999997E-2</v>
      </c>
      <c r="D9" s="8">
        <v>3.2000000000000001E-2</v>
      </c>
      <c r="E9" s="8">
        <v>0</v>
      </c>
      <c r="F9" s="8">
        <v>5.6000000000000001E-2</v>
      </c>
      <c r="G9" s="8">
        <v>6.4000000000000001E-2</v>
      </c>
      <c r="H9" s="8">
        <v>9.6000000000000002E-2</v>
      </c>
      <c r="I9" s="8">
        <v>8.7999999999999995E-2</v>
      </c>
      <c r="J9" s="8">
        <v>5.1999999999999998E-2</v>
      </c>
      <c r="K9" s="8"/>
      <c r="L9" s="8"/>
      <c r="M9" s="8"/>
      <c r="N9" s="8"/>
      <c r="O9" s="8"/>
      <c r="P9" s="8">
        <v>0.08</v>
      </c>
      <c r="Q9" s="8">
        <v>0.21199999999999999</v>
      </c>
      <c r="R9" s="8">
        <v>0.79600000000000004</v>
      </c>
      <c r="S9" s="8">
        <v>-2.4E-2</v>
      </c>
      <c r="T9" s="8">
        <v>0.44</v>
      </c>
      <c r="U9" s="8">
        <v>0.18</v>
      </c>
      <c r="V9" s="8">
        <v>0.27200000000000002</v>
      </c>
      <c r="W9" s="8">
        <v>5.6000000000000001E-2</v>
      </c>
      <c r="X9" s="8">
        <v>0.27200000000000002</v>
      </c>
      <c r="Y9" s="8">
        <v>9.6000000000000002E-2</v>
      </c>
      <c r="Z9" s="8">
        <v>0.40400000000000003</v>
      </c>
      <c r="AA9" s="8"/>
      <c r="AB9" s="8"/>
      <c r="AC9" s="8"/>
      <c r="AD9" s="8">
        <v>0.1</v>
      </c>
      <c r="AE9" s="8">
        <v>0.06</v>
      </c>
      <c r="AF9" s="8">
        <v>0.104</v>
      </c>
      <c r="AG9" s="8">
        <v>-1.2E-2</v>
      </c>
      <c r="AH9" s="8">
        <v>5.1999999999999998E-2</v>
      </c>
      <c r="AI9" s="8">
        <v>0.13600000000000001</v>
      </c>
      <c r="AJ9" s="8">
        <v>0.308</v>
      </c>
      <c r="AK9" s="8">
        <v>0.128</v>
      </c>
      <c r="AL9" s="8">
        <v>0.06</v>
      </c>
      <c r="AM9" s="8">
        <v>6.4000000000000001E-2</v>
      </c>
      <c r="AN9" s="8"/>
      <c r="AO9" s="8"/>
      <c r="AP9" s="8"/>
      <c r="AQ9" s="8"/>
      <c r="AR9" s="8">
        <v>0.152</v>
      </c>
      <c r="AS9" s="8">
        <v>0.47199999999999998</v>
      </c>
      <c r="AT9" s="8">
        <v>0.06</v>
      </c>
      <c r="AU9" s="8">
        <v>7.1999999999999995E-2</v>
      </c>
      <c r="AV9" s="8">
        <v>0.13200000000000001</v>
      </c>
      <c r="AW9" s="8">
        <v>0.13200000000000001</v>
      </c>
      <c r="AX9" s="8">
        <v>0.49199999999999999</v>
      </c>
      <c r="AY9" s="8">
        <v>5.6000000000000001E-2</v>
      </c>
      <c r="AZ9" s="8">
        <v>0.11600000000000001</v>
      </c>
      <c r="BA9" s="8">
        <v>0.14399999999999999</v>
      </c>
      <c r="BB9" s="8"/>
      <c r="BC9" s="8"/>
      <c r="BD9" s="8"/>
      <c r="BE9" s="8"/>
    </row>
    <row r="10" spans="1:57">
      <c r="A10" s="28">
        <v>9</v>
      </c>
      <c r="B10" s="8">
        <v>5.6000000000000001E-2</v>
      </c>
      <c r="C10" s="8">
        <v>8.7999999999999995E-2</v>
      </c>
      <c r="D10" s="8">
        <v>0.02</v>
      </c>
      <c r="E10" s="8">
        <v>0.11600000000000001</v>
      </c>
      <c r="F10" s="8">
        <v>-4.0000000000000001E-3</v>
      </c>
      <c r="G10" s="8">
        <v>-0.06</v>
      </c>
      <c r="H10" s="8">
        <v>-4.0000000000000001E-3</v>
      </c>
      <c r="I10" s="8">
        <v>-4.3999999999999997E-2</v>
      </c>
      <c r="J10" s="8">
        <v>-0.08</v>
      </c>
      <c r="K10" s="8"/>
      <c r="L10" s="8"/>
      <c r="M10" s="8"/>
      <c r="N10" s="8"/>
      <c r="O10" s="8"/>
      <c r="P10" s="8">
        <v>0.14000000000000001</v>
      </c>
      <c r="Q10" s="8">
        <v>6.8000000000000005E-2</v>
      </c>
      <c r="R10" s="8">
        <v>0.74</v>
      </c>
      <c r="S10" s="8">
        <v>0.13200000000000001</v>
      </c>
      <c r="T10" s="8">
        <v>0.58799999999999997</v>
      </c>
      <c r="U10" s="8">
        <v>0.13600000000000001</v>
      </c>
      <c r="V10" s="8">
        <v>0.40799999999999997</v>
      </c>
      <c r="W10" s="8">
        <v>8.4000000000000005E-2</v>
      </c>
      <c r="X10" s="8">
        <v>0.36399999999999999</v>
      </c>
      <c r="Y10" s="8">
        <v>0.16800000000000001</v>
      </c>
      <c r="Z10" s="8">
        <v>0.108</v>
      </c>
      <c r="AA10" s="8"/>
      <c r="AB10" s="8"/>
      <c r="AC10" s="8"/>
      <c r="AD10" s="8">
        <v>-4.8000000000000001E-2</v>
      </c>
      <c r="AE10" s="8">
        <v>7.5999999999999998E-2</v>
      </c>
      <c r="AF10" s="8">
        <v>-8.0000000000000002E-3</v>
      </c>
      <c r="AG10" s="8">
        <v>9.1999999999999998E-2</v>
      </c>
      <c r="AH10" s="8">
        <v>2.4E-2</v>
      </c>
      <c r="AI10" s="8">
        <v>9.1999999999999998E-2</v>
      </c>
      <c r="AJ10" s="8">
        <v>0.26400000000000001</v>
      </c>
      <c r="AK10" s="8">
        <v>0.17199999999999999</v>
      </c>
      <c r="AL10" s="8">
        <v>0.156</v>
      </c>
      <c r="AM10" s="8">
        <v>0.12</v>
      </c>
      <c r="AN10" s="8"/>
      <c r="AO10" s="8"/>
      <c r="AP10" s="8"/>
      <c r="AQ10" s="8"/>
      <c r="AR10" s="8">
        <v>0.29199999999999998</v>
      </c>
      <c r="AS10" s="8">
        <v>0.66800000000000004</v>
      </c>
      <c r="AT10" s="8">
        <v>8.7999999999999995E-2</v>
      </c>
      <c r="AU10" s="8">
        <v>0.156</v>
      </c>
      <c r="AV10" s="8">
        <v>8.0000000000000002E-3</v>
      </c>
      <c r="AW10" s="8">
        <v>0.06</v>
      </c>
      <c r="AX10" s="8">
        <v>0.61199999999999999</v>
      </c>
      <c r="AY10" s="8">
        <v>0.1</v>
      </c>
      <c r="AZ10" s="8">
        <v>5.6000000000000001E-2</v>
      </c>
      <c r="BA10" s="8">
        <v>0.112</v>
      </c>
      <c r="BB10" s="8"/>
      <c r="BC10" s="8"/>
      <c r="BD10" s="8"/>
      <c r="BE10" s="8"/>
    </row>
    <row r="11" spans="1:57">
      <c r="A11" s="28">
        <v>10</v>
      </c>
      <c r="B11" s="8">
        <v>0.128</v>
      </c>
      <c r="C11" s="8">
        <v>9.1999999999999998E-2</v>
      </c>
      <c r="D11" s="8">
        <v>0.17199999999999999</v>
      </c>
      <c r="E11" s="8">
        <v>0.02</v>
      </c>
      <c r="F11" s="8">
        <v>-9.1999999999999998E-2</v>
      </c>
      <c r="G11" s="8">
        <v>0.12</v>
      </c>
      <c r="H11" s="8">
        <v>-8.7999999999999995E-2</v>
      </c>
      <c r="I11" s="8">
        <v>8.4000000000000005E-2</v>
      </c>
      <c r="J11" s="8">
        <v>-4.3999999999999997E-2</v>
      </c>
      <c r="K11" s="8"/>
      <c r="L11" s="8"/>
      <c r="M11" s="8"/>
      <c r="N11" s="8"/>
      <c r="O11" s="8"/>
      <c r="P11" s="8">
        <v>0.16</v>
      </c>
      <c r="Q11" s="8">
        <v>0.152</v>
      </c>
      <c r="R11" s="8">
        <v>0.76800000000000002</v>
      </c>
      <c r="S11" s="8">
        <v>5.1999999999999998E-2</v>
      </c>
      <c r="T11" s="8">
        <v>0.82</v>
      </c>
      <c r="U11" s="8">
        <v>0.20799999999999999</v>
      </c>
      <c r="V11" s="8">
        <v>0.376</v>
      </c>
      <c r="W11" s="8">
        <v>0.112</v>
      </c>
      <c r="X11" s="8">
        <v>0.38</v>
      </c>
      <c r="Y11" s="8">
        <v>0.19600000000000001</v>
      </c>
      <c r="Z11" s="8">
        <v>-9.1999999999999998E-2</v>
      </c>
      <c r="AA11" s="8"/>
      <c r="AB11" s="8"/>
      <c r="AC11" s="8"/>
      <c r="AD11" s="8">
        <v>4.0000000000000001E-3</v>
      </c>
      <c r="AE11" s="8">
        <v>0.28399999999999997</v>
      </c>
      <c r="AF11" s="8">
        <v>3.2000000000000001E-2</v>
      </c>
      <c r="AG11" s="8">
        <v>3.2000000000000001E-2</v>
      </c>
      <c r="AH11" s="8">
        <v>8.0000000000000002E-3</v>
      </c>
      <c r="AI11" s="8">
        <v>0.104</v>
      </c>
      <c r="AJ11" s="8">
        <v>0.16</v>
      </c>
      <c r="AK11" s="8">
        <v>0.152</v>
      </c>
      <c r="AL11" s="8">
        <v>-0.13600000000000001</v>
      </c>
      <c r="AM11" s="8">
        <v>0.1</v>
      </c>
      <c r="AN11" s="8"/>
      <c r="AO11" s="8"/>
      <c r="AP11" s="8"/>
      <c r="AQ11" s="8"/>
      <c r="AR11" s="8">
        <v>0.13600000000000001</v>
      </c>
      <c r="AS11" s="8">
        <v>0.46800000000000003</v>
      </c>
      <c r="AT11" s="8">
        <v>3.5999999999999997E-2</v>
      </c>
      <c r="AU11" s="8">
        <v>0.06</v>
      </c>
      <c r="AV11" s="8">
        <v>0.14000000000000001</v>
      </c>
      <c r="AW11" s="8">
        <v>2.4E-2</v>
      </c>
      <c r="AX11" s="8">
        <v>0.51200000000000001</v>
      </c>
      <c r="AY11" s="8">
        <v>0.13200000000000001</v>
      </c>
      <c r="AZ11" s="8">
        <v>1.6E-2</v>
      </c>
      <c r="BA11" s="8">
        <v>0.13200000000000001</v>
      </c>
      <c r="BB11" s="8"/>
      <c r="BC11" s="8"/>
      <c r="BD11" s="8"/>
      <c r="BE11" s="8"/>
    </row>
    <row r="12" spans="1:57">
      <c r="A12" s="28">
        <v>11</v>
      </c>
      <c r="B12" s="8">
        <v>0.104</v>
      </c>
      <c r="C12" s="8">
        <v>0.26800000000000002</v>
      </c>
      <c r="D12" s="8">
        <v>6.8000000000000005E-2</v>
      </c>
      <c r="E12" s="8">
        <v>3.5999999999999997E-2</v>
      </c>
      <c r="F12" s="8">
        <v>8.0000000000000002E-3</v>
      </c>
      <c r="G12" s="8">
        <v>7.5999999999999998E-2</v>
      </c>
      <c r="H12" s="8">
        <v>2.8000000000000001E-2</v>
      </c>
      <c r="I12" s="8">
        <v>5.1999999999999998E-2</v>
      </c>
      <c r="J12" s="8">
        <v>-6.8000000000000005E-2</v>
      </c>
      <c r="K12" s="8"/>
      <c r="L12" s="8"/>
      <c r="M12" s="8"/>
      <c r="N12" s="8"/>
      <c r="O12" s="8"/>
      <c r="P12" s="8">
        <v>-0.1</v>
      </c>
      <c r="Q12" s="8">
        <v>0.188</v>
      </c>
      <c r="R12" s="8">
        <v>0.52</v>
      </c>
      <c r="S12" s="8">
        <v>0.188</v>
      </c>
      <c r="T12" s="8">
        <v>0.52400000000000002</v>
      </c>
      <c r="U12" s="8">
        <v>0.308</v>
      </c>
      <c r="V12" s="8">
        <v>0.39600000000000002</v>
      </c>
      <c r="W12" s="8">
        <v>0.11600000000000001</v>
      </c>
      <c r="X12" s="8">
        <v>0.36799999999999999</v>
      </c>
      <c r="Y12" s="8">
        <v>7.5999999999999998E-2</v>
      </c>
      <c r="Z12" s="8">
        <v>0.26400000000000001</v>
      </c>
      <c r="AA12" s="8"/>
      <c r="AB12" s="8"/>
      <c r="AC12" s="8"/>
      <c r="AD12" s="8">
        <v>2.8000000000000001E-2</v>
      </c>
      <c r="AE12" s="8">
        <v>0.26</v>
      </c>
      <c r="AF12" s="8">
        <v>1.6E-2</v>
      </c>
      <c r="AG12" s="8">
        <v>0.112</v>
      </c>
      <c r="AH12" s="8">
        <v>0</v>
      </c>
      <c r="AI12" s="8">
        <v>0</v>
      </c>
      <c r="AJ12" s="8">
        <v>0.16</v>
      </c>
      <c r="AK12" s="8">
        <v>0.27200000000000002</v>
      </c>
      <c r="AL12" s="8">
        <v>-9.6000000000000002E-2</v>
      </c>
      <c r="AM12" s="8">
        <v>0.12</v>
      </c>
      <c r="AN12" s="8"/>
      <c r="AO12" s="8"/>
      <c r="AP12" s="8"/>
      <c r="AQ12" s="8"/>
      <c r="AR12" s="8">
        <v>0.20399999999999999</v>
      </c>
      <c r="AS12" s="8">
        <v>0.32800000000000001</v>
      </c>
      <c r="AT12" s="8">
        <v>4.8000000000000001E-2</v>
      </c>
      <c r="AU12" s="8">
        <v>7.1999999999999995E-2</v>
      </c>
      <c r="AV12" s="8">
        <v>0.17199999999999999</v>
      </c>
      <c r="AW12" s="8">
        <v>0.192</v>
      </c>
      <c r="AX12" s="8">
        <v>0.80400000000000005</v>
      </c>
      <c r="AY12" s="8">
        <v>6.4000000000000001E-2</v>
      </c>
      <c r="AZ12" s="8">
        <v>0.24</v>
      </c>
      <c r="BA12" s="8">
        <v>0.1</v>
      </c>
      <c r="BB12" s="8"/>
      <c r="BC12" s="8"/>
      <c r="BD12" s="8"/>
      <c r="BE12" s="8"/>
    </row>
    <row r="13" spans="1:57">
      <c r="A13" s="28">
        <v>12</v>
      </c>
      <c r="B13" s="8">
        <v>7.1999999999999995E-2</v>
      </c>
      <c r="C13" s="8">
        <v>0.3</v>
      </c>
      <c r="D13" s="8">
        <v>0.32</v>
      </c>
      <c r="E13" s="8">
        <v>1.2E-2</v>
      </c>
      <c r="F13" s="8">
        <v>0.16</v>
      </c>
      <c r="G13" s="8">
        <v>0.12</v>
      </c>
      <c r="H13" s="8">
        <v>0.1</v>
      </c>
      <c r="I13" s="8">
        <v>0.21199999999999999</v>
      </c>
      <c r="J13" s="8">
        <v>6.8000000000000005E-2</v>
      </c>
      <c r="K13" s="8"/>
      <c r="L13" s="8"/>
      <c r="M13" s="8"/>
      <c r="N13" s="8"/>
      <c r="O13" s="8"/>
      <c r="P13" s="8">
        <v>0.14000000000000001</v>
      </c>
      <c r="Q13" s="8">
        <v>0.16</v>
      </c>
      <c r="R13" s="8">
        <v>0.51600000000000001</v>
      </c>
      <c r="S13" s="8">
        <v>0.08</v>
      </c>
      <c r="T13" s="8">
        <v>0.496</v>
      </c>
      <c r="U13" s="8">
        <v>0.216</v>
      </c>
      <c r="V13" s="8">
        <v>0.29599999999999999</v>
      </c>
      <c r="W13" s="8">
        <v>0.108</v>
      </c>
      <c r="X13" s="8">
        <v>0.49199999999999999</v>
      </c>
      <c r="Y13" s="8">
        <v>0.13200000000000001</v>
      </c>
      <c r="Z13" s="8">
        <v>0.22800000000000001</v>
      </c>
      <c r="AA13" s="8"/>
      <c r="AB13" s="8"/>
      <c r="AC13" s="8"/>
      <c r="AD13" s="8">
        <v>-8.0000000000000002E-3</v>
      </c>
      <c r="AE13" s="8">
        <v>0.3</v>
      </c>
      <c r="AF13" s="8">
        <v>2.4E-2</v>
      </c>
      <c r="AG13" s="8">
        <v>5.1999999999999998E-2</v>
      </c>
      <c r="AH13" s="8">
        <v>7.5999999999999998E-2</v>
      </c>
      <c r="AI13" s="8">
        <v>3.5999999999999997E-2</v>
      </c>
      <c r="AJ13" s="8">
        <v>0.312</v>
      </c>
      <c r="AK13" s="8">
        <v>0.26800000000000002</v>
      </c>
      <c r="AL13" s="8">
        <v>-0.16</v>
      </c>
      <c r="AM13" s="8">
        <v>0.11600000000000001</v>
      </c>
      <c r="AN13" s="8"/>
      <c r="AO13" s="8"/>
      <c r="AP13" s="8"/>
      <c r="AQ13" s="8"/>
      <c r="AR13" s="8">
        <v>0.24</v>
      </c>
      <c r="AS13" s="8">
        <v>0.46</v>
      </c>
      <c r="AT13" s="8">
        <v>8.0000000000000002E-3</v>
      </c>
      <c r="AU13" s="8">
        <v>0.224</v>
      </c>
      <c r="AV13" s="8">
        <v>0.152</v>
      </c>
      <c r="AW13" s="8">
        <v>2.8000000000000001E-2</v>
      </c>
      <c r="AX13" s="8">
        <v>1.036</v>
      </c>
      <c r="AY13" s="8">
        <v>5.6000000000000001E-2</v>
      </c>
      <c r="AZ13" s="8">
        <v>0.124</v>
      </c>
      <c r="BA13" s="8">
        <v>0.16</v>
      </c>
      <c r="BB13" s="8"/>
      <c r="BC13" s="8"/>
      <c r="BD13" s="8"/>
      <c r="BE13" s="8"/>
    </row>
    <row r="14" spans="1:57">
      <c r="A14" s="28">
        <v>13</v>
      </c>
      <c r="B14" s="8">
        <v>7.1999999999999995E-2</v>
      </c>
      <c r="C14" s="8">
        <v>0.624</v>
      </c>
      <c r="D14" s="8">
        <v>0.29199999999999998</v>
      </c>
      <c r="E14" s="8">
        <v>0.124</v>
      </c>
      <c r="F14" s="8">
        <v>9.1999999999999998E-2</v>
      </c>
      <c r="G14" s="8">
        <v>9.6000000000000002E-2</v>
      </c>
      <c r="H14" s="8">
        <v>-5.1999999999999998E-2</v>
      </c>
      <c r="I14" s="8">
        <v>0.06</v>
      </c>
      <c r="J14" s="8">
        <v>0.13600000000000001</v>
      </c>
      <c r="K14" s="8"/>
      <c r="L14" s="8"/>
      <c r="M14" s="8"/>
      <c r="N14" s="8"/>
      <c r="O14" s="8"/>
      <c r="P14" s="8">
        <v>0.156</v>
      </c>
      <c r="Q14" s="8">
        <v>0.4</v>
      </c>
      <c r="R14" s="8">
        <v>0.50800000000000001</v>
      </c>
      <c r="S14" s="8">
        <v>0.14399999999999999</v>
      </c>
      <c r="T14" s="8">
        <v>0.55200000000000005</v>
      </c>
      <c r="U14" s="8">
        <v>0.17199999999999999</v>
      </c>
      <c r="V14" s="8">
        <v>0.21199999999999999</v>
      </c>
      <c r="W14" s="8">
        <v>0.19600000000000001</v>
      </c>
      <c r="X14" s="8">
        <v>0.35599999999999998</v>
      </c>
      <c r="Y14" s="8">
        <v>0.112</v>
      </c>
      <c r="Z14" s="8">
        <v>0.26800000000000002</v>
      </c>
      <c r="AA14" s="8"/>
      <c r="AB14" s="8"/>
      <c r="AC14" s="8"/>
      <c r="AD14" s="8">
        <v>1.6E-2</v>
      </c>
      <c r="AE14" s="8">
        <v>0.32400000000000001</v>
      </c>
      <c r="AF14" s="8">
        <v>0.02</v>
      </c>
      <c r="AG14" s="8">
        <v>0.1</v>
      </c>
      <c r="AH14" s="8">
        <v>0.1</v>
      </c>
      <c r="AI14" s="8">
        <v>3.2000000000000001E-2</v>
      </c>
      <c r="AJ14" s="8">
        <v>9.1999999999999998E-2</v>
      </c>
      <c r="AK14" s="8">
        <v>0.376</v>
      </c>
      <c r="AL14" s="8">
        <v>-4.0000000000000001E-3</v>
      </c>
      <c r="AM14" s="8">
        <v>0</v>
      </c>
      <c r="AN14" s="8"/>
      <c r="AO14" s="8"/>
      <c r="AP14" s="8"/>
      <c r="AQ14" s="8"/>
      <c r="AR14" s="8">
        <v>0.184</v>
      </c>
      <c r="AS14" s="8">
        <v>0.22800000000000001</v>
      </c>
      <c r="AT14" s="8">
        <v>7.5999999999999998E-2</v>
      </c>
      <c r="AU14" s="8">
        <v>0.28799999999999998</v>
      </c>
      <c r="AV14" s="8">
        <v>6.8000000000000005E-2</v>
      </c>
      <c r="AW14" s="8">
        <v>-3.2000000000000001E-2</v>
      </c>
      <c r="AX14" s="8">
        <v>1.1040000000000001</v>
      </c>
      <c r="AY14" s="8">
        <v>9.6000000000000002E-2</v>
      </c>
      <c r="AZ14" s="8">
        <v>8.4000000000000005E-2</v>
      </c>
      <c r="BA14" s="8">
        <v>0.1</v>
      </c>
      <c r="BB14" s="8"/>
      <c r="BC14" s="8"/>
      <c r="BD14" s="8"/>
      <c r="BE14" s="8"/>
    </row>
  </sheetData>
  <mergeCells count="4">
    <mergeCell ref="B1:O1"/>
    <mergeCell ref="P1:AC1"/>
    <mergeCell ref="AD1:AQ1"/>
    <mergeCell ref="AR1:BE1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9917A-204E-3240-8BC4-14B91F4822BF}">
  <dimension ref="A1:U8"/>
  <sheetViews>
    <sheetView workbookViewId="0">
      <selection activeCell="C15" sqref="C15"/>
    </sheetView>
  </sheetViews>
  <sheetFormatPr defaultColWidth="11.4609375" defaultRowHeight="15.5"/>
  <sheetData>
    <row r="1" spans="1:21">
      <c r="A1" t="s">
        <v>380</v>
      </c>
    </row>
    <row r="2" spans="1:21">
      <c r="A2" s="23" t="s">
        <v>185</v>
      </c>
      <c r="B2" s="88" t="s">
        <v>183</v>
      </c>
      <c r="C2" s="88"/>
      <c r="D2" s="88"/>
      <c r="E2" s="88"/>
      <c r="F2" s="88"/>
      <c r="G2" s="88"/>
      <c r="H2" s="88"/>
      <c r="I2" s="88"/>
      <c r="J2" s="88"/>
      <c r="K2" s="89"/>
      <c r="L2" s="88" t="s">
        <v>180</v>
      </c>
      <c r="M2" s="88"/>
      <c r="N2" s="88"/>
      <c r="O2" s="88"/>
      <c r="P2" s="88"/>
      <c r="Q2" s="88"/>
      <c r="R2" s="88"/>
      <c r="S2" s="88"/>
      <c r="T2" s="88"/>
      <c r="U2" s="88"/>
    </row>
    <row r="3" spans="1:21">
      <c r="B3" s="11" t="s">
        <v>721</v>
      </c>
      <c r="C3" s="11" t="s">
        <v>722</v>
      </c>
      <c r="D3" s="11" t="s">
        <v>723</v>
      </c>
      <c r="E3" s="11" t="s">
        <v>724</v>
      </c>
      <c r="F3" s="11" t="s">
        <v>725</v>
      </c>
      <c r="G3" s="11" t="s">
        <v>726</v>
      </c>
      <c r="H3" s="11" t="s">
        <v>727</v>
      </c>
      <c r="I3" s="11" t="s">
        <v>728</v>
      </c>
      <c r="J3" s="11" t="s">
        <v>729</v>
      </c>
      <c r="K3" s="11" t="s">
        <v>730</v>
      </c>
      <c r="L3" s="11" t="s">
        <v>711</v>
      </c>
      <c r="M3" s="11" t="s">
        <v>712</v>
      </c>
      <c r="N3" s="11" t="s">
        <v>713</v>
      </c>
      <c r="O3" s="11" t="s">
        <v>714</v>
      </c>
      <c r="P3" s="11" t="s">
        <v>715</v>
      </c>
      <c r="Q3" s="11" t="s">
        <v>716</v>
      </c>
      <c r="R3" s="11" t="s">
        <v>717</v>
      </c>
      <c r="S3" s="11" t="s">
        <v>718</v>
      </c>
      <c r="T3" s="11" t="s">
        <v>719</v>
      </c>
      <c r="U3" s="11" t="s">
        <v>720</v>
      </c>
    </row>
    <row r="4" spans="1:21">
      <c r="A4" s="28" t="s">
        <v>379</v>
      </c>
      <c r="B4" s="8">
        <v>100</v>
      </c>
      <c r="C4" s="8">
        <v>100</v>
      </c>
      <c r="D4" s="8">
        <v>100</v>
      </c>
      <c r="E4" s="8">
        <v>100</v>
      </c>
      <c r="F4" s="8">
        <v>100</v>
      </c>
      <c r="G4" s="8">
        <v>100</v>
      </c>
      <c r="H4" s="8">
        <v>100</v>
      </c>
      <c r="I4" s="8">
        <v>100</v>
      </c>
      <c r="J4" s="8">
        <v>100</v>
      </c>
      <c r="K4" s="8">
        <v>100</v>
      </c>
      <c r="L4" s="8">
        <v>100</v>
      </c>
      <c r="M4" s="8">
        <v>100</v>
      </c>
      <c r="N4" s="8">
        <v>100</v>
      </c>
      <c r="O4" s="8">
        <v>100</v>
      </c>
      <c r="P4" s="8">
        <v>100</v>
      </c>
      <c r="Q4" s="8">
        <v>100</v>
      </c>
      <c r="R4" s="8">
        <v>100</v>
      </c>
      <c r="S4" s="8">
        <v>100</v>
      </c>
      <c r="T4" s="8">
        <v>100</v>
      </c>
      <c r="U4" s="8">
        <v>100</v>
      </c>
    </row>
    <row r="5" spans="1:21">
      <c r="A5" s="28">
        <v>14</v>
      </c>
      <c r="B5" s="8">
        <v>108.6206897</v>
      </c>
      <c r="C5" s="8">
        <v>266.32653060000001</v>
      </c>
      <c r="D5" s="8">
        <v>110.0671141</v>
      </c>
      <c r="E5" s="8">
        <v>89.830508469999998</v>
      </c>
      <c r="F5" s="8">
        <v>60</v>
      </c>
      <c r="G5" s="8">
        <v>115.2985075</v>
      </c>
      <c r="H5" s="8">
        <v>158.69565220000001</v>
      </c>
      <c r="I5" s="8">
        <v>113.164557</v>
      </c>
      <c r="J5" s="8">
        <v>104.83271379999999</v>
      </c>
      <c r="K5" s="8">
        <v>131.61290320000001</v>
      </c>
      <c r="L5" s="8">
        <v>92.156862750000002</v>
      </c>
      <c r="M5" s="8">
        <v>23.25581395</v>
      </c>
      <c r="N5" s="8">
        <v>200</v>
      </c>
      <c r="O5" s="8">
        <v>123.1343284</v>
      </c>
      <c r="P5" s="8">
        <v>47.95539033</v>
      </c>
      <c r="Q5" s="8">
        <v>156.8965517</v>
      </c>
      <c r="R5" s="8">
        <v>104.03225810000001</v>
      </c>
      <c r="S5" s="8">
        <v>31.97969543</v>
      </c>
      <c r="T5" s="8">
        <v>166.17647059999999</v>
      </c>
      <c r="U5" s="8">
        <v>34.61538462</v>
      </c>
    </row>
    <row r="6" spans="1:21">
      <c r="A6" s="28">
        <v>15</v>
      </c>
      <c r="B6" s="8">
        <v>87.931034479999994</v>
      </c>
      <c r="C6" s="8">
        <v>88.775510199999999</v>
      </c>
      <c r="D6" s="8">
        <v>107.38255030000001</v>
      </c>
      <c r="E6" s="8">
        <v>118.6440678</v>
      </c>
      <c r="F6" s="8">
        <v>71.392405060000002</v>
      </c>
      <c r="G6" s="8">
        <v>155.03731339999999</v>
      </c>
      <c r="H6" s="8">
        <v>104.34782610000001</v>
      </c>
      <c r="I6" s="8">
        <v>109.3670886</v>
      </c>
      <c r="J6" s="8">
        <v>113.7546468</v>
      </c>
      <c r="K6" s="8">
        <v>174.1935484</v>
      </c>
      <c r="L6" s="8">
        <v>115.6862745</v>
      </c>
      <c r="M6" s="8">
        <v>109.8837209</v>
      </c>
      <c r="N6" s="8">
        <v>136.11111109999999</v>
      </c>
      <c r="O6" s="8">
        <v>96.828358210000005</v>
      </c>
      <c r="P6" s="8">
        <v>59.107806689999997</v>
      </c>
      <c r="Q6" s="8">
        <v>155.17241379999999</v>
      </c>
      <c r="R6" s="8">
        <v>93.75</v>
      </c>
      <c r="S6" s="8">
        <v>109.6446701</v>
      </c>
      <c r="T6" s="8">
        <v>139.70588240000001</v>
      </c>
      <c r="U6" s="8">
        <v>43.84615385</v>
      </c>
    </row>
    <row r="7" spans="1:21">
      <c r="A7" s="28">
        <v>16</v>
      </c>
      <c r="B7" s="8">
        <v>75</v>
      </c>
      <c r="C7" s="8">
        <v>150</v>
      </c>
      <c r="D7" s="8">
        <v>106.0402685</v>
      </c>
      <c r="E7" s="8">
        <v>161.0169492</v>
      </c>
      <c r="F7" s="8">
        <v>101.0126582</v>
      </c>
      <c r="G7" s="8">
        <v>139.36567160000001</v>
      </c>
      <c r="H7" s="8">
        <v>145.65217390000001</v>
      </c>
      <c r="I7" s="8">
        <v>148.10126579999999</v>
      </c>
      <c r="J7" s="8">
        <v>90.334572489999999</v>
      </c>
      <c r="K7" s="8">
        <v>152.9032258</v>
      </c>
      <c r="L7" s="8">
        <v>162.74509800000001</v>
      </c>
      <c r="M7" s="8">
        <v>113.9534884</v>
      </c>
      <c r="N7" s="8">
        <v>202.7777778</v>
      </c>
      <c r="O7" s="8">
        <v>85.354477610000004</v>
      </c>
      <c r="P7" s="8">
        <v>92.565055760000007</v>
      </c>
      <c r="Q7" s="8">
        <v>58.620689659999996</v>
      </c>
      <c r="R7" s="8">
        <v>120.36290320000001</v>
      </c>
      <c r="S7" s="8">
        <v>48.730964470000004</v>
      </c>
      <c r="T7" s="8">
        <v>176.47058820000001</v>
      </c>
      <c r="U7" s="8">
        <v>55.38461538</v>
      </c>
    </row>
    <row r="8" spans="1:21">
      <c r="A8" s="28">
        <v>17</v>
      </c>
      <c r="B8" s="8">
        <v>62.068965519999999</v>
      </c>
      <c r="C8" s="8">
        <v>269.38775509999999</v>
      </c>
      <c r="D8" s="8">
        <v>85.906040270000005</v>
      </c>
      <c r="E8" s="8">
        <v>157.62711859999999</v>
      </c>
      <c r="F8" s="8">
        <v>69.873417720000006</v>
      </c>
      <c r="G8" s="8">
        <v>52.052238809999999</v>
      </c>
      <c r="H8" s="8">
        <v>128.26086960000001</v>
      </c>
      <c r="I8" s="8">
        <v>116.96202529999999</v>
      </c>
      <c r="J8" s="8">
        <v>85.873605949999998</v>
      </c>
      <c r="K8" s="8">
        <v>162.58064519999999</v>
      </c>
      <c r="L8" s="8">
        <v>152.94117650000001</v>
      </c>
      <c r="M8" s="8">
        <v>111.62790699999999</v>
      </c>
      <c r="N8" s="8">
        <v>158.33333329999999</v>
      </c>
      <c r="O8" s="8">
        <v>76.119402989999998</v>
      </c>
      <c r="P8" s="8">
        <v>63.568773229999998</v>
      </c>
      <c r="Q8" s="8">
        <v>60.344827590000001</v>
      </c>
      <c r="R8" s="8">
        <v>109.4758065</v>
      </c>
      <c r="S8" s="8">
        <v>71.573604059999994</v>
      </c>
      <c r="T8" s="8">
        <v>161.7647059</v>
      </c>
      <c r="U8" s="8">
        <v>85.38461538</v>
      </c>
    </row>
  </sheetData>
  <mergeCells count="2">
    <mergeCell ref="B2:K2"/>
    <mergeCell ref="L2:U2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E37AE-EA49-1D44-B3C5-9FFEF7F79ED1}">
  <dimension ref="A1:B7"/>
  <sheetViews>
    <sheetView zoomScale="90" zoomScaleNormal="90" workbookViewId="0">
      <selection activeCell="F8" sqref="F8"/>
    </sheetView>
  </sheetViews>
  <sheetFormatPr defaultColWidth="11.4609375" defaultRowHeight="15.5"/>
  <sheetData>
    <row r="1" spans="1:2">
      <c r="A1" t="s">
        <v>731</v>
      </c>
    </row>
    <row r="2" spans="1:2">
      <c r="A2" s="23" t="s">
        <v>382</v>
      </c>
      <c r="B2" s="23" t="s">
        <v>381</v>
      </c>
    </row>
    <row r="3" spans="1:2">
      <c r="A3" s="8">
        <v>2.0346633709999999E-2</v>
      </c>
      <c r="B3" s="8">
        <v>1.1672858980000001E-2</v>
      </c>
    </row>
    <row r="4" spans="1:2">
      <c r="A4" s="8">
        <v>2.6114392409999999E-2</v>
      </c>
      <c r="B4" s="8">
        <v>2.0990503649999999E-2</v>
      </c>
    </row>
    <row r="5" spans="1:2">
      <c r="A5" s="8">
        <v>2.564936755E-2</v>
      </c>
      <c r="B5" s="8">
        <v>1.1063059369999999E-2</v>
      </c>
    </row>
    <row r="6" spans="1:2">
      <c r="A6" s="8">
        <v>3.072114795E-2</v>
      </c>
      <c r="B6" s="8">
        <v>1.5643262139999999E-2</v>
      </c>
    </row>
    <row r="7" spans="1:2">
      <c r="A7" s="8"/>
      <c r="B7" s="8">
        <v>1.528905842E-2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CB18D-2CA2-6242-BE02-09362F3D38DB}">
  <dimension ref="A1:H8"/>
  <sheetViews>
    <sheetView workbookViewId="0">
      <selection activeCell="F3" sqref="F3"/>
    </sheetView>
  </sheetViews>
  <sheetFormatPr defaultColWidth="11.4609375" defaultRowHeight="15.5"/>
  <sheetData>
    <row r="1" spans="1:8">
      <c r="B1" t="s">
        <v>395</v>
      </c>
      <c r="G1" t="s">
        <v>382</v>
      </c>
    </row>
    <row r="2" spans="1:8">
      <c r="B2" t="s">
        <v>3</v>
      </c>
      <c r="C2" t="s">
        <v>4</v>
      </c>
      <c r="G2" t="s">
        <v>3</v>
      </c>
      <c r="H2" t="s">
        <v>4</v>
      </c>
    </row>
    <row r="3" spans="1:8">
      <c r="A3" t="s">
        <v>394</v>
      </c>
      <c r="B3">
        <v>-58.055670959700876</v>
      </c>
      <c r="C3">
        <v>-52.014038265594934</v>
      </c>
      <c r="F3" t="s">
        <v>393</v>
      </c>
      <c r="G3">
        <v>-84.04624277456648</v>
      </c>
      <c r="H3">
        <f>-142.76/2.8864</f>
        <v>-49.459534368070948</v>
      </c>
    </row>
    <row r="4" spans="1:8">
      <c r="A4" t="s">
        <v>392</v>
      </c>
      <c r="B4">
        <v>-62.124773960216999</v>
      </c>
      <c r="C4">
        <v>-48.995967741935488</v>
      </c>
      <c r="F4" t="s">
        <v>391</v>
      </c>
      <c r="G4">
        <v>-81.666666666666671</v>
      </c>
      <c r="H4">
        <v>-49.1616</v>
      </c>
    </row>
    <row r="5" spans="1:8">
      <c r="A5" t="s">
        <v>390</v>
      </c>
      <c r="B5">
        <v>-60.396249999999995</v>
      </c>
      <c r="C5">
        <v>-57.756400310318071</v>
      </c>
      <c r="F5" t="s">
        <v>389</v>
      </c>
      <c r="G5">
        <v>-77.61904761904762</v>
      </c>
      <c r="H5">
        <v>-53.846153846153847</v>
      </c>
    </row>
    <row r="6" spans="1:8">
      <c r="A6" t="s">
        <v>388</v>
      </c>
      <c r="B6">
        <v>-50.055555555555557</v>
      </c>
      <c r="C6">
        <v>-52.910614525139657</v>
      </c>
      <c r="F6" t="s">
        <v>387</v>
      </c>
      <c r="G6">
        <v>-72.291666666666671</v>
      </c>
      <c r="H6">
        <v>-55.21306818181818</v>
      </c>
    </row>
    <row r="7" spans="1:8">
      <c r="A7" t="s">
        <v>386</v>
      </c>
      <c r="B7">
        <v>-41.9873417721519</v>
      </c>
      <c r="C7">
        <v>-55.284477687200607</v>
      </c>
      <c r="F7" t="s">
        <v>385</v>
      </c>
      <c r="G7">
        <v>-78.928571428571431</v>
      </c>
      <c r="H7">
        <v>-45.652654867256636</v>
      </c>
    </row>
    <row r="8" spans="1:8">
      <c r="A8" t="s">
        <v>384</v>
      </c>
      <c r="B8">
        <v>-61.452991452991455</v>
      </c>
      <c r="C8">
        <v>-57.951401419463487</v>
      </c>
      <c r="F8" t="s">
        <v>383</v>
      </c>
      <c r="G8">
        <v>-73.864881314668281</v>
      </c>
      <c r="H8">
        <v>-48.08004375968639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5ACB8-28E6-6C44-9A3A-F01A21C1224C}">
  <dimension ref="A1:J32"/>
  <sheetViews>
    <sheetView zoomScale="108" workbookViewId="0">
      <selection activeCell="C10" sqref="C10:D10"/>
    </sheetView>
  </sheetViews>
  <sheetFormatPr defaultColWidth="11.4609375" defaultRowHeight="15.5"/>
  <sheetData>
    <row r="1" spans="1:10">
      <c r="A1" s="23"/>
      <c r="B1" s="23"/>
    </row>
    <row r="2" spans="1:10">
      <c r="A2" s="6" t="s">
        <v>483</v>
      </c>
      <c r="B2" s="6" t="s">
        <v>481</v>
      </c>
      <c r="C2" s="6" t="s">
        <v>480</v>
      </c>
      <c r="D2" s="6" t="s">
        <v>479</v>
      </c>
      <c r="E2" s="6"/>
      <c r="F2" s="6" t="s">
        <v>482</v>
      </c>
      <c r="G2" s="6" t="s">
        <v>481</v>
      </c>
      <c r="H2" s="6" t="s">
        <v>480</v>
      </c>
      <c r="I2" s="6" t="s">
        <v>479</v>
      </c>
      <c r="J2" s="6"/>
    </row>
    <row r="3" spans="1:10">
      <c r="A3" s="6" t="s">
        <v>478</v>
      </c>
      <c r="B3" s="41" t="s">
        <v>477</v>
      </c>
      <c r="C3" s="12">
        <v>1</v>
      </c>
      <c r="D3" s="12">
        <v>1</v>
      </c>
      <c r="E3" s="6"/>
      <c r="F3" s="6" t="s">
        <v>476</v>
      </c>
      <c r="G3" s="6" t="s">
        <v>475</v>
      </c>
      <c r="H3" s="6">
        <v>4</v>
      </c>
      <c r="I3" s="6">
        <v>4</v>
      </c>
      <c r="J3" s="6"/>
    </row>
    <row r="4" spans="1:10">
      <c r="A4" s="6" t="s">
        <v>474</v>
      </c>
      <c r="B4" s="41" t="s">
        <v>473</v>
      </c>
      <c r="C4" s="12">
        <v>1</v>
      </c>
      <c r="D4" s="12">
        <v>1</v>
      </c>
      <c r="E4" s="6"/>
      <c r="F4" s="6" t="s">
        <v>472</v>
      </c>
      <c r="G4" s="6" t="s">
        <v>471</v>
      </c>
      <c r="H4" s="6">
        <v>2</v>
      </c>
      <c r="I4" s="6">
        <v>2</v>
      </c>
      <c r="J4" s="6"/>
    </row>
    <row r="5" spans="1:10">
      <c r="A5" s="6" t="s">
        <v>470</v>
      </c>
      <c r="B5" s="42" t="s">
        <v>469</v>
      </c>
      <c r="C5" s="12">
        <v>2</v>
      </c>
      <c r="D5" s="12">
        <v>2</v>
      </c>
      <c r="E5" s="6"/>
      <c r="F5" s="3" t="s">
        <v>468</v>
      </c>
      <c r="G5" s="6" t="s">
        <v>467</v>
      </c>
      <c r="H5" s="6">
        <v>1</v>
      </c>
      <c r="I5" s="6">
        <v>1</v>
      </c>
      <c r="J5" s="6"/>
    </row>
    <row r="6" spans="1:10">
      <c r="A6" s="6" t="s">
        <v>466</v>
      </c>
      <c r="B6" s="6" t="s">
        <v>465</v>
      </c>
      <c r="C6" s="12">
        <v>1</v>
      </c>
      <c r="D6" s="12">
        <v>1</v>
      </c>
      <c r="E6" s="6"/>
      <c r="F6" s="3" t="s">
        <v>464</v>
      </c>
      <c r="G6" s="6" t="s">
        <v>463</v>
      </c>
      <c r="H6" s="6">
        <v>4</v>
      </c>
      <c r="I6" s="6">
        <v>5</v>
      </c>
      <c r="J6" s="6"/>
    </row>
    <row r="7" spans="1:10">
      <c r="A7" s="6" t="s">
        <v>462</v>
      </c>
      <c r="B7" s="6" t="s">
        <v>442</v>
      </c>
      <c r="C7" s="6">
        <v>1</v>
      </c>
      <c r="D7" s="6">
        <v>1</v>
      </c>
      <c r="E7" s="6"/>
      <c r="F7" s="3" t="s">
        <v>461</v>
      </c>
      <c r="G7" s="6" t="s">
        <v>460</v>
      </c>
      <c r="H7" s="6">
        <v>2</v>
      </c>
      <c r="I7" s="6">
        <v>2</v>
      </c>
      <c r="J7" s="6"/>
    </row>
    <row r="8" spans="1:10">
      <c r="A8" s="6" t="s">
        <v>459</v>
      </c>
      <c r="B8" s="41" t="s">
        <v>458</v>
      </c>
      <c r="C8" s="12">
        <v>1</v>
      </c>
      <c r="D8" s="12">
        <v>1</v>
      </c>
      <c r="E8" s="6"/>
      <c r="F8" s="3" t="s">
        <v>457</v>
      </c>
      <c r="G8" s="6" t="s">
        <v>456</v>
      </c>
      <c r="H8" s="6">
        <v>2</v>
      </c>
      <c r="I8" s="6">
        <v>2</v>
      </c>
      <c r="J8" s="6"/>
    </row>
    <row r="9" spans="1:10">
      <c r="A9" s="6" t="s">
        <v>455</v>
      </c>
      <c r="B9" s="41" t="s">
        <v>420</v>
      </c>
      <c r="C9" s="12">
        <v>1</v>
      </c>
      <c r="D9" s="12">
        <v>1</v>
      </c>
      <c r="E9" s="6"/>
      <c r="F9" s="3" t="s">
        <v>454</v>
      </c>
      <c r="G9" s="6" t="s">
        <v>453</v>
      </c>
      <c r="H9" s="6">
        <v>6</v>
      </c>
      <c r="I9" s="6">
        <v>6</v>
      </c>
      <c r="J9" s="6"/>
    </row>
    <row r="10" spans="1:10">
      <c r="A10" s="6" t="s">
        <v>452</v>
      </c>
      <c r="B10" s="41" t="s">
        <v>451</v>
      </c>
      <c r="C10" s="12">
        <v>1</v>
      </c>
      <c r="D10" s="12">
        <v>2</v>
      </c>
      <c r="E10" s="6"/>
      <c r="F10" s="3" t="s">
        <v>450</v>
      </c>
      <c r="G10" s="6" t="s">
        <v>449</v>
      </c>
      <c r="H10" s="6">
        <v>1</v>
      </c>
      <c r="I10" s="6">
        <v>1</v>
      </c>
      <c r="J10" s="6"/>
    </row>
    <row r="11" spans="1:10">
      <c r="A11" s="6" t="s">
        <v>448</v>
      </c>
      <c r="B11" s="1" t="s">
        <v>414</v>
      </c>
      <c r="C11" s="6">
        <v>1</v>
      </c>
      <c r="D11" s="6">
        <v>1</v>
      </c>
      <c r="E11" s="6"/>
      <c r="F11" s="3" t="s">
        <v>447</v>
      </c>
      <c r="G11" s="6" t="s">
        <v>446</v>
      </c>
      <c r="H11" s="6">
        <v>1</v>
      </c>
      <c r="I11" s="6">
        <v>1</v>
      </c>
      <c r="J11" s="6"/>
    </row>
    <row r="12" spans="1:10">
      <c r="A12" s="6" t="s">
        <v>445</v>
      </c>
      <c r="B12" s="41" t="s">
        <v>444</v>
      </c>
      <c r="C12" s="6">
        <v>2</v>
      </c>
      <c r="D12" s="6">
        <v>2</v>
      </c>
      <c r="E12" s="6"/>
      <c r="F12" s="3" t="s">
        <v>443</v>
      </c>
      <c r="G12" s="6" t="s">
        <v>442</v>
      </c>
      <c r="H12" s="6">
        <v>1</v>
      </c>
      <c r="I12" s="6">
        <v>1</v>
      </c>
      <c r="J12" s="6"/>
    </row>
    <row r="13" spans="1:10">
      <c r="A13" s="6" t="s">
        <v>441</v>
      </c>
      <c r="B13" s="6" t="s">
        <v>440</v>
      </c>
      <c r="C13" s="6">
        <v>2</v>
      </c>
      <c r="D13" s="6">
        <v>2</v>
      </c>
      <c r="E13" s="6"/>
      <c r="F13" s="3" t="s">
        <v>439</v>
      </c>
      <c r="G13" s="6" t="s">
        <v>438</v>
      </c>
      <c r="H13" s="6">
        <v>1</v>
      </c>
      <c r="I13" s="6">
        <v>1</v>
      </c>
      <c r="J13" s="6"/>
    </row>
    <row r="14" spans="1:10">
      <c r="A14" s="6" t="s">
        <v>437</v>
      </c>
      <c r="B14" s="6" t="s">
        <v>436</v>
      </c>
      <c r="C14" s="6">
        <v>4</v>
      </c>
      <c r="D14" s="6">
        <v>4</v>
      </c>
      <c r="E14" s="6"/>
      <c r="F14" s="3" t="s">
        <v>435</v>
      </c>
      <c r="G14" s="6" t="s">
        <v>434</v>
      </c>
      <c r="H14" s="6">
        <v>1</v>
      </c>
      <c r="I14" s="6">
        <v>1</v>
      </c>
      <c r="J14" s="6"/>
    </row>
    <row r="15" spans="1:10">
      <c r="A15" s="6" t="s">
        <v>433</v>
      </c>
      <c r="B15" s="6" t="s">
        <v>432</v>
      </c>
      <c r="C15" s="6">
        <v>3</v>
      </c>
      <c r="D15" s="6">
        <v>3</v>
      </c>
      <c r="E15" s="6"/>
      <c r="F15" s="3" t="s">
        <v>431</v>
      </c>
      <c r="G15" s="6" t="s">
        <v>430</v>
      </c>
      <c r="H15" s="6">
        <v>4</v>
      </c>
      <c r="I15" s="6">
        <v>4</v>
      </c>
      <c r="J15" s="6"/>
    </row>
    <row r="16" spans="1:10">
      <c r="A16" s="6" t="s">
        <v>429</v>
      </c>
      <c r="B16" s="6" t="s">
        <v>428</v>
      </c>
      <c r="C16" s="6">
        <v>1</v>
      </c>
      <c r="D16" s="6">
        <v>1</v>
      </c>
      <c r="E16" s="6"/>
      <c r="F16" s="3" t="s">
        <v>427</v>
      </c>
      <c r="G16" s="6" t="s">
        <v>426</v>
      </c>
      <c r="H16" s="6">
        <v>2</v>
      </c>
      <c r="I16" s="6">
        <v>2</v>
      </c>
      <c r="J16" s="6"/>
    </row>
    <row r="17" spans="1:10">
      <c r="A17" s="6" t="s">
        <v>425</v>
      </c>
      <c r="B17" s="6" t="s">
        <v>424</v>
      </c>
      <c r="C17" s="6">
        <v>1</v>
      </c>
      <c r="D17" s="6">
        <v>1</v>
      </c>
      <c r="E17" s="6"/>
      <c r="F17" s="6" t="s">
        <v>423</v>
      </c>
      <c r="G17" s="6" t="s">
        <v>422</v>
      </c>
      <c r="H17" s="6">
        <v>3</v>
      </c>
      <c r="I17" s="6">
        <v>3</v>
      </c>
      <c r="J17" s="6"/>
    </row>
    <row r="18" spans="1:10">
      <c r="A18" s="6" t="s">
        <v>421</v>
      </c>
      <c r="B18" s="6" t="s">
        <v>420</v>
      </c>
      <c r="C18" s="6">
        <v>1</v>
      </c>
      <c r="D18" s="6">
        <v>1</v>
      </c>
      <c r="E18" s="6"/>
      <c r="F18" s="6"/>
      <c r="G18" s="6"/>
      <c r="H18" s="6"/>
      <c r="I18" s="6"/>
      <c r="J18" s="6"/>
    </row>
    <row r="19" spans="1:10">
      <c r="A19" s="6" t="s">
        <v>419</v>
      </c>
      <c r="B19" s="6" t="s">
        <v>418</v>
      </c>
      <c r="C19" s="6">
        <v>1</v>
      </c>
      <c r="D19" s="6">
        <v>1</v>
      </c>
      <c r="E19" s="6"/>
      <c r="F19" s="6"/>
      <c r="G19" s="6"/>
      <c r="H19" s="6"/>
      <c r="I19" s="6"/>
      <c r="J19" s="6"/>
    </row>
    <row r="20" spans="1:10">
      <c r="A20" s="6" t="s">
        <v>417</v>
      </c>
      <c r="B20" s="6" t="s">
        <v>416</v>
      </c>
      <c r="C20" s="6">
        <v>1</v>
      </c>
      <c r="D20" s="6">
        <v>1</v>
      </c>
      <c r="E20" s="6"/>
      <c r="F20" s="6"/>
      <c r="G20" s="6"/>
      <c r="H20" s="6"/>
      <c r="I20" s="6"/>
      <c r="J20" s="6"/>
    </row>
    <row r="21" spans="1:10">
      <c r="A21" s="6" t="s">
        <v>415</v>
      </c>
      <c r="B21" s="6" t="s">
        <v>414</v>
      </c>
      <c r="C21" s="6">
        <v>1</v>
      </c>
      <c r="D21" s="6">
        <v>1</v>
      </c>
      <c r="E21" s="6"/>
      <c r="F21" s="6"/>
      <c r="G21" s="6"/>
      <c r="H21" s="6"/>
      <c r="I21" s="6"/>
      <c r="J21" s="6"/>
    </row>
    <row r="22" spans="1:10">
      <c r="A22" s="6" t="s">
        <v>413</v>
      </c>
      <c r="B22" s="6" t="s">
        <v>412</v>
      </c>
      <c r="C22" s="6">
        <v>2</v>
      </c>
      <c r="D22" s="6">
        <v>2</v>
      </c>
      <c r="E22" s="6"/>
      <c r="F22" s="6"/>
      <c r="G22" s="6"/>
      <c r="H22" s="6"/>
      <c r="I22" s="6"/>
      <c r="J22" s="6"/>
    </row>
    <row r="23" spans="1:10">
      <c r="A23" s="6" t="s">
        <v>411</v>
      </c>
      <c r="B23" s="6" t="s">
        <v>410</v>
      </c>
      <c r="C23" s="6">
        <v>1</v>
      </c>
      <c r="D23" s="6">
        <v>1</v>
      </c>
      <c r="E23" s="6"/>
      <c r="F23" s="6"/>
      <c r="G23" s="6"/>
      <c r="H23" s="6"/>
      <c r="I23" s="6"/>
      <c r="J23" s="6"/>
    </row>
    <row r="24" spans="1:10">
      <c r="A24" s="6" t="s">
        <v>409</v>
      </c>
      <c r="B24" s="6" t="s">
        <v>408</v>
      </c>
      <c r="C24" s="6">
        <v>1</v>
      </c>
      <c r="D24" s="6">
        <v>1</v>
      </c>
      <c r="E24" s="6"/>
      <c r="F24" s="6"/>
      <c r="G24" s="6"/>
      <c r="H24" s="6"/>
      <c r="I24" s="6"/>
      <c r="J24" s="6"/>
    </row>
    <row r="25" spans="1:10">
      <c r="A25" s="6" t="s">
        <v>407</v>
      </c>
      <c r="B25" s="6" t="s">
        <v>406</v>
      </c>
      <c r="C25" s="6">
        <v>2</v>
      </c>
      <c r="D25" s="6">
        <v>2</v>
      </c>
      <c r="E25" s="6"/>
      <c r="F25" s="6"/>
      <c r="G25" s="6"/>
      <c r="H25" s="6"/>
      <c r="I25" s="6"/>
      <c r="J25" s="6"/>
    </row>
    <row r="26" spans="1:10">
      <c r="A26" s="6" t="s">
        <v>405</v>
      </c>
      <c r="B26" s="6" t="s">
        <v>404</v>
      </c>
      <c r="C26" s="6">
        <v>2</v>
      </c>
      <c r="D26" s="6">
        <v>2</v>
      </c>
      <c r="E26" s="6"/>
      <c r="F26" s="6"/>
      <c r="G26" s="6"/>
      <c r="H26" s="6"/>
      <c r="I26" s="6"/>
      <c r="J26" s="6"/>
    </row>
    <row r="27" spans="1:10">
      <c r="A27" s="6" t="s">
        <v>403</v>
      </c>
      <c r="B27" s="6" t="s">
        <v>402</v>
      </c>
      <c r="C27" s="6">
        <v>1</v>
      </c>
      <c r="D27" s="6">
        <v>1</v>
      </c>
      <c r="E27" s="6"/>
      <c r="F27" s="6"/>
      <c r="G27" s="6"/>
      <c r="H27" s="6"/>
      <c r="I27" s="6"/>
      <c r="J27" s="6"/>
    </row>
    <row r="28" spans="1:10">
      <c r="A28" s="6" t="s">
        <v>401</v>
      </c>
      <c r="B28" s="6" t="s">
        <v>400</v>
      </c>
      <c r="C28" s="6">
        <v>3</v>
      </c>
      <c r="D28" s="6">
        <v>3</v>
      </c>
      <c r="E28" s="6"/>
      <c r="F28" s="6"/>
      <c r="G28" s="6"/>
      <c r="H28" s="6"/>
      <c r="I28" s="6"/>
      <c r="J28" s="6"/>
    </row>
    <row r="29" spans="1:10">
      <c r="A29" s="6" t="s">
        <v>399</v>
      </c>
      <c r="B29" s="6" t="s">
        <v>398</v>
      </c>
      <c r="C29" s="6">
        <v>4</v>
      </c>
      <c r="D29" s="6">
        <v>4</v>
      </c>
      <c r="E29" s="6"/>
      <c r="F29" s="6"/>
      <c r="G29" s="6"/>
      <c r="H29" s="6"/>
      <c r="I29" s="6"/>
      <c r="J29" s="6"/>
    </row>
    <row r="30" spans="1:10">
      <c r="A30" s="6" t="s">
        <v>397</v>
      </c>
      <c r="B30" s="6" t="s">
        <v>396</v>
      </c>
      <c r="C30" s="6">
        <v>1</v>
      </c>
      <c r="D30" s="6">
        <v>1</v>
      </c>
      <c r="E30" s="6"/>
      <c r="F30" s="6"/>
      <c r="G30" s="6"/>
      <c r="H30" s="6"/>
      <c r="I30" s="6"/>
      <c r="J30" s="6"/>
    </row>
    <row r="31" spans="1:10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spans="1:10">
      <c r="A32" s="6"/>
      <c r="B32" s="6"/>
      <c r="C32" s="6"/>
      <c r="D32" s="6"/>
      <c r="E32" s="6"/>
      <c r="F32" s="6"/>
      <c r="G32" s="6"/>
      <c r="H32" s="6"/>
      <c r="I32" s="6"/>
      <c r="J32" s="6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5F16E-848C-2A48-9D4D-78E248D99EF3}">
  <dimension ref="A1:E46"/>
  <sheetViews>
    <sheetView zoomScale="119" workbookViewId="0">
      <selection activeCell="C11" sqref="C11"/>
    </sheetView>
  </sheetViews>
  <sheetFormatPr defaultColWidth="11.4609375" defaultRowHeight="15.5"/>
  <sheetData>
    <row r="1" spans="1:5">
      <c r="A1" t="s">
        <v>487</v>
      </c>
      <c r="D1" t="s">
        <v>486</v>
      </c>
    </row>
    <row r="2" spans="1:5">
      <c r="A2" s="23" t="s">
        <v>485</v>
      </c>
      <c r="B2" s="23" t="s">
        <v>484</v>
      </c>
      <c r="D2" s="23" t="s">
        <v>485</v>
      </c>
      <c r="E2" s="23" t="s">
        <v>484</v>
      </c>
    </row>
    <row r="3" spans="1:5">
      <c r="A3" s="8">
        <v>4.7766999999999999</v>
      </c>
      <c r="B3" s="8">
        <v>18.840417540000001</v>
      </c>
      <c r="D3" s="8">
        <v>0.2417</v>
      </c>
      <c r="E3" s="8">
        <v>0.1083333333</v>
      </c>
    </row>
    <row r="4" spans="1:5">
      <c r="A4" s="8">
        <v>2.9506000000000001</v>
      </c>
      <c r="B4" s="8">
        <v>38.195860779999997</v>
      </c>
      <c r="D4" s="8">
        <v>0.27500000000000002</v>
      </c>
      <c r="E4" s="8">
        <v>0.4833333333</v>
      </c>
    </row>
    <row r="5" spans="1:5">
      <c r="A5" s="8">
        <v>6.0067000000000004</v>
      </c>
      <c r="B5" s="8">
        <v>13.8779</v>
      </c>
      <c r="D5" s="8">
        <v>0.38333333330000002</v>
      </c>
      <c r="E5" s="8">
        <v>0.15</v>
      </c>
    </row>
    <row r="6" spans="1:5">
      <c r="A6" s="8">
        <v>4.6069000000000004</v>
      </c>
      <c r="B6" s="8">
        <v>19.532880049999999</v>
      </c>
      <c r="D6" s="8">
        <v>0.57499999999999996</v>
      </c>
      <c r="E6" s="8">
        <v>0.35</v>
      </c>
    </row>
    <row r="7" spans="1:5">
      <c r="A7" s="8">
        <v>4.1501999999999999</v>
      </c>
      <c r="B7" s="8">
        <v>13.06276287</v>
      </c>
      <c r="D7" s="8">
        <v>0.5333</v>
      </c>
      <c r="E7" s="8">
        <v>0.58333333330000003</v>
      </c>
    </row>
    <row r="8" spans="1:5">
      <c r="A8" s="8">
        <v>5.4748999999999999</v>
      </c>
      <c r="B8" s="8">
        <v>108.84673100000001</v>
      </c>
      <c r="D8" s="8">
        <v>0.48330000000000001</v>
      </c>
      <c r="E8" s="8">
        <v>0.22500000000000001</v>
      </c>
    </row>
    <row r="9" spans="1:5">
      <c r="A9" s="8">
        <v>14.612500000000001</v>
      </c>
      <c r="B9" s="8">
        <v>53.242188669999997</v>
      </c>
      <c r="D9" s="8">
        <v>0.22500000000000001</v>
      </c>
      <c r="E9" s="8">
        <v>0.25833333330000002</v>
      </c>
    </row>
    <row r="10" spans="1:5">
      <c r="A10" s="8">
        <v>9.3911362979999993</v>
      </c>
      <c r="B10" s="8">
        <v>66.191373409999997</v>
      </c>
      <c r="D10" s="8">
        <v>0.17499999999999999</v>
      </c>
      <c r="E10" s="8">
        <v>0.45833333329999998</v>
      </c>
    </row>
    <row r="11" spans="1:5">
      <c r="A11" s="8">
        <v>5.4851999999999999</v>
      </c>
      <c r="B11" s="8">
        <v>14.958299999999999</v>
      </c>
      <c r="D11" s="8">
        <v>0.41670000000000001</v>
      </c>
      <c r="E11" s="8">
        <v>0.25</v>
      </c>
    </row>
    <row r="12" spans="1:5">
      <c r="A12" s="8">
        <v>7.6257999999999999</v>
      </c>
      <c r="B12" s="8">
        <v>26.0258</v>
      </c>
      <c r="D12" s="8">
        <v>0.2333333333</v>
      </c>
      <c r="E12" s="8">
        <v>0.2</v>
      </c>
    </row>
    <row r="13" spans="1:5">
      <c r="A13" s="8">
        <v>32.263100000000001</v>
      </c>
      <c r="B13" s="8">
        <v>54.396999999999998</v>
      </c>
      <c r="D13" s="8">
        <v>0.3</v>
      </c>
      <c r="E13" s="8">
        <v>0.2417</v>
      </c>
    </row>
    <row r="14" spans="1:5">
      <c r="A14" s="8">
        <v>16.8245</v>
      </c>
      <c r="B14" s="8">
        <v>98.402699999999996</v>
      </c>
      <c r="D14" s="8">
        <v>0.3</v>
      </c>
      <c r="E14" s="8">
        <v>0.20830000000000001</v>
      </c>
    </row>
    <row r="15" spans="1:5">
      <c r="A15" s="8">
        <v>4.3217470889999996</v>
      </c>
      <c r="B15" s="8">
        <v>88.042900000000003</v>
      </c>
      <c r="D15" s="8">
        <v>0.47499999999999998</v>
      </c>
      <c r="E15" s="8">
        <v>0.22500000000000001</v>
      </c>
    </row>
    <row r="16" spans="1:5">
      <c r="A16" s="8">
        <v>4.7918000000000003</v>
      </c>
      <c r="B16" s="8">
        <v>41.634690489999997</v>
      </c>
      <c r="D16" s="8">
        <v>0.2416666667</v>
      </c>
      <c r="E16" s="8">
        <v>0.1333333333</v>
      </c>
    </row>
    <row r="17" spans="1:5">
      <c r="A17" s="8">
        <v>6.8913000000000002</v>
      </c>
      <c r="B17" s="8">
        <v>9.8702797499999999</v>
      </c>
      <c r="D17" s="8">
        <v>0.19166666669999999</v>
      </c>
      <c r="E17" s="8">
        <v>0.1</v>
      </c>
    </row>
    <row r="18" spans="1:5">
      <c r="A18" s="8">
        <v>8.8897999999999993</v>
      </c>
      <c r="B18" s="8">
        <v>7.1662171519999998</v>
      </c>
      <c r="D18" s="8">
        <v>0.42499999999999999</v>
      </c>
      <c r="E18" s="8">
        <v>0.1333333333</v>
      </c>
    </row>
    <row r="19" spans="1:5">
      <c r="A19" s="8">
        <v>4.585</v>
      </c>
      <c r="B19" s="8">
        <v>18.774036469999999</v>
      </c>
      <c r="D19" s="8">
        <v>0.36666666669999998</v>
      </c>
      <c r="E19" s="8">
        <v>0.1083333333</v>
      </c>
    </row>
    <row r="20" spans="1:5">
      <c r="A20" s="8">
        <v>8.6020000000000003</v>
      </c>
      <c r="B20" s="8">
        <v>25.353187559999999</v>
      </c>
      <c r="D20" s="8">
        <v>0.42499999999999999</v>
      </c>
      <c r="E20" s="8">
        <v>0.1</v>
      </c>
    </row>
    <row r="21" spans="1:5">
      <c r="A21" s="8">
        <v>5.4851999999999999</v>
      </c>
      <c r="B21" s="8">
        <v>28.978420929999999</v>
      </c>
      <c r="D21" s="8">
        <v>0.41666666670000002</v>
      </c>
      <c r="E21" s="8">
        <v>0.125</v>
      </c>
    </row>
    <row r="22" spans="1:5">
      <c r="A22" s="8">
        <v>7.6258417549999997</v>
      </c>
      <c r="B22" s="8">
        <v>12.96053639</v>
      </c>
      <c r="D22" s="8">
        <v>0.2333333333</v>
      </c>
      <c r="E22" s="8">
        <v>0.20833333330000001</v>
      </c>
    </row>
    <row r="23" spans="1:5">
      <c r="A23" s="8">
        <v>6.9966999999999997</v>
      </c>
      <c r="B23" s="8">
        <v>38.806519639999998</v>
      </c>
      <c r="D23" s="8">
        <v>0.39169999999999999</v>
      </c>
      <c r="E23" s="8">
        <v>0.20833333330000001</v>
      </c>
    </row>
    <row r="24" spans="1:5">
      <c r="A24" s="8">
        <v>7.4854000000000003</v>
      </c>
      <c r="B24" s="8">
        <v>12.31268221</v>
      </c>
      <c r="D24" s="8">
        <v>0.49166666669999998</v>
      </c>
      <c r="E24" s="8">
        <v>0.2666666667</v>
      </c>
    </row>
    <row r="25" spans="1:5">
      <c r="A25" s="8">
        <v>4.799412899</v>
      </c>
      <c r="B25" s="8">
        <v>3.4216393950000001</v>
      </c>
      <c r="D25" s="8">
        <v>0.35</v>
      </c>
      <c r="E25" s="8">
        <v>0.28333333329999999</v>
      </c>
    </row>
    <row r="26" spans="1:5">
      <c r="A26" s="8">
        <v>7.2815533979999998</v>
      </c>
      <c r="B26" s="8">
        <v>56.48779313</v>
      </c>
      <c r="D26" s="8">
        <v>0.375</v>
      </c>
      <c r="E26" s="8">
        <v>0.20833333330000001</v>
      </c>
    </row>
    <row r="27" spans="1:5">
      <c r="A27" s="8">
        <v>5.642802777</v>
      </c>
      <c r="B27" s="8">
        <v>16.921649410000001</v>
      </c>
      <c r="D27" s="8">
        <v>0.1583</v>
      </c>
      <c r="E27" s="8">
        <v>0.18333333330000001</v>
      </c>
    </row>
    <row r="28" spans="1:5">
      <c r="A28" s="8">
        <v>6.0633602279999996</v>
      </c>
      <c r="B28" s="8">
        <v>48.057628139999998</v>
      </c>
      <c r="D28" s="8">
        <v>0.22500000000000001</v>
      </c>
      <c r="E28" s="8">
        <v>0.16666666669999999</v>
      </c>
    </row>
    <row r="29" spans="1:5">
      <c r="A29" s="8">
        <v>5.6509916840000001</v>
      </c>
      <c r="B29" s="8">
        <v>13.098095069999999</v>
      </c>
      <c r="D29" s="8">
        <v>0.29166666670000002</v>
      </c>
      <c r="E29" s="8">
        <v>0.1333333333</v>
      </c>
    </row>
    <row r="30" spans="1:5">
      <c r="A30" s="8">
        <v>2.306</v>
      </c>
      <c r="B30" s="8">
        <v>9.7436585499999993</v>
      </c>
      <c r="D30" s="8">
        <v>0.61666666670000003</v>
      </c>
      <c r="E30" s="8">
        <v>0.25</v>
      </c>
    </row>
    <row r="31" spans="1:5">
      <c r="A31" s="8">
        <v>18.962399999999999</v>
      </c>
      <c r="B31" s="8">
        <v>20.18856654</v>
      </c>
      <c r="D31" s="8">
        <v>0.2416666667</v>
      </c>
      <c r="E31" s="8">
        <v>0.1416666667</v>
      </c>
    </row>
    <row r="32" spans="1:5">
      <c r="A32" s="8">
        <v>6.8913455810000004</v>
      </c>
      <c r="B32" s="8">
        <v>24.454261020000001</v>
      </c>
      <c r="D32" s="8">
        <v>0.19166666669999999</v>
      </c>
      <c r="E32" s="8">
        <v>0.1</v>
      </c>
    </row>
    <row r="33" spans="1:5">
      <c r="A33" s="8">
        <v>11.436400000000001</v>
      </c>
      <c r="B33" s="8">
        <v>83.138564689999995</v>
      </c>
      <c r="D33" s="8">
        <v>0.46666666670000001</v>
      </c>
      <c r="E33" s="8">
        <v>0.1416666667</v>
      </c>
    </row>
    <row r="34" spans="1:5">
      <c r="A34" s="8">
        <v>12.058199999999999</v>
      </c>
      <c r="B34" s="8">
        <v>13.744774980000001</v>
      </c>
      <c r="D34" s="8">
        <v>0.1</v>
      </c>
      <c r="E34" s="8">
        <v>0.32500000000000001</v>
      </c>
    </row>
    <row r="35" spans="1:5">
      <c r="A35" s="8">
        <v>7.3414999999999999</v>
      </c>
      <c r="B35" s="8">
        <v>20.304925799999999</v>
      </c>
      <c r="D35" s="8">
        <v>0.25</v>
      </c>
      <c r="E35" s="8">
        <v>0.38333333330000002</v>
      </c>
    </row>
    <row r="36" spans="1:5">
      <c r="A36" s="8">
        <v>4.9600895649999996</v>
      </c>
      <c r="B36" s="8">
        <v>10.054343660000001</v>
      </c>
      <c r="D36" s="8">
        <v>0.1416666667</v>
      </c>
      <c r="E36" s="8">
        <v>0.19166666669999999</v>
      </c>
    </row>
    <row r="37" spans="1:5">
      <c r="A37" s="8">
        <v>11.4363913</v>
      </c>
      <c r="B37" s="8">
        <v>11.12813684</v>
      </c>
      <c r="D37" s="8">
        <v>0.46666666670000001</v>
      </c>
      <c r="E37" s="8">
        <v>0.20833333330000001</v>
      </c>
    </row>
    <row r="38" spans="1:5">
      <c r="A38" s="8">
        <v>6.8440095159999998</v>
      </c>
      <c r="B38" s="8">
        <v>19.784908659999999</v>
      </c>
      <c r="D38" s="8">
        <v>0.25</v>
      </c>
      <c r="E38" s="8">
        <v>0.46666666670000001</v>
      </c>
    </row>
    <row r="39" spans="1:5">
      <c r="A39" s="8">
        <v>11.829826840000001</v>
      </c>
      <c r="B39" s="8">
        <v>49.935345470000001</v>
      </c>
      <c r="D39" s="8">
        <v>0.36666666669999998</v>
      </c>
      <c r="E39" s="8">
        <v>0.51666666670000005</v>
      </c>
    </row>
    <row r="40" spans="1:5">
      <c r="A40" s="8">
        <v>4.8277453460000004</v>
      </c>
      <c r="B40" s="8">
        <v>6.2885158570000002</v>
      </c>
      <c r="D40" s="8">
        <v>0.1333333333</v>
      </c>
      <c r="E40" s="8">
        <v>0.20833333330000001</v>
      </c>
    </row>
    <row r="41" spans="1:5">
      <c r="A41" s="8">
        <v>5.227140565</v>
      </c>
      <c r="B41" s="8">
        <v>69.555096899999995</v>
      </c>
      <c r="D41" s="8">
        <v>0.6</v>
      </c>
      <c r="E41" s="8">
        <v>0.22500000000000001</v>
      </c>
    </row>
    <row r="42" spans="1:5">
      <c r="A42" s="8">
        <v>4.9680999999999997</v>
      </c>
      <c r="B42" s="8">
        <v>18.971472389999999</v>
      </c>
      <c r="D42" s="8">
        <v>0.17499999999999999</v>
      </c>
      <c r="E42" s="8">
        <v>0.34166666670000001</v>
      </c>
    </row>
    <row r="43" spans="1:5">
      <c r="A43" s="8">
        <v>1.42555386</v>
      </c>
      <c r="B43" s="8">
        <v>0.63257558359999999</v>
      </c>
      <c r="D43" s="8">
        <v>0.21666666670000001</v>
      </c>
      <c r="E43" s="8">
        <v>0.5</v>
      </c>
    </row>
    <row r="44" spans="1:5">
      <c r="A44" s="8">
        <v>4.0414941090000003</v>
      </c>
      <c r="B44" s="8">
        <v>23.122471239999999</v>
      </c>
      <c r="D44" s="8">
        <v>0.40833333329999999</v>
      </c>
      <c r="E44" s="8">
        <v>0.1083333333</v>
      </c>
    </row>
    <row r="45" spans="1:5">
      <c r="A45" s="8">
        <v>5.09294387</v>
      </c>
      <c r="B45" s="8">
        <v>43.387084770000001</v>
      </c>
      <c r="D45" s="8">
        <v>0.61666666670000003</v>
      </c>
      <c r="E45" s="8">
        <v>0.2</v>
      </c>
    </row>
    <row r="46" spans="1:5">
      <c r="A46" s="8">
        <v>4.1639506080000004</v>
      </c>
      <c r="B46" s="8"/>
      <c r="D46" s="8">
        <v>0.1166666667</v>
      </c>
      <c r="E46" s="8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6ABCE-C531-1346-B428-275316EBEBA7}">
  <dimension ref="A1:O24"/>
  <sheetViews>
    <sheetView workbookViewId="0">
      <selection activeCell="E18" sqref="E18"/>
    </sheetView>
  </sheetViews>
  <sheetFormatPr defaultColWidth="11.4609375" defaultRowHeight="15.5"/>
  <sheetData>
    <row r="1" spans="1:15">
      <c r="A1" s="20" t="s">
        <v>181</v>
      </c>
      <c r="B1" s="36">
        <v>-1</v>
      </c>
      <c r="C1" s="36">
        <v>1</v>
      </c>
      <c r="D1" s="36">
        <v>2</v>
      </c>
      <c r="E1" s="36">
        <v>3</v>
      </c>
      <c r="F1" s="36">
        <v>4</v>
      </c>
      <c r="G1" s="36">
        <v>5</v>
      </c>
      <c r="H1" s="36">
        <v>6</v>
      </c>
      <c r="I1" s="36">
        <v>7</v>
      </c>
      <c r="J1" s="36">
        <v>8</v>
      </c>
      <c r="K1" s="36">
        <v>9</v>
      </c>
      <c r="L1" s="36">
        <v>10</v>
      </c>
      <c r="M1" s="36">
        <v>11</v>
      </c>
      <c r="N1" s="36">
        <v>12</v>
      </c>
      <c r="O1" s="36">
        <v>13</v>
      </c>
    </row>
    <row r="2" spans="1:15">
      <c r="A2" s="20" t="s">
        <v>497</v>
      </c>
      <c r="B2" s="36">
        <v>-1.2E-2</v>
      </c>
      <c r="C2" s="36">
        <v>-1.2E-2</v>
      </c>
      <c r="D2" s="36">
        <v>0.04</v>
      </c>
      <c r="E2" s="36">
        <v>3.5999999999999997E-2</v>
      </c>
      <c r="F2" s="36">
        <v>0.29599999999999999</v>
      </c>
      <c r="G2" s="36">
        <v>0.41599999999999998</v>
      </c>
      <c r="H2" s="36">
        <v>0.44</v>
      </c>
      <c r="I2" s="36">
        <v>0.63600000000000001</v>
      </c>
      <c r="J2" s="36">
        <v>0.46</v>
      </c>
      <c r="K2" s="36">
        <v>0.376</v>
      </c>
      <c r="L2" s="36">
        <v>0.54400000000000004</v>
      </c>
      <c r="M2" s="36">
        <v>0.41199999999999998</v>
      </c>
      <c r="N2" s="36">
        <v>0.45200000000000001</v>
      </c>
      <c r="O2" s="36">
        <v>0.54400000000000004</v>
      </c>
    </row>
    <row r="3" spans="1:15">
      <c r="A3" s="20" t="s">
        <v>496</v>
      </c>
      <c r="B3" s="36">
        <v>1.2E-2</v>
      </c>
      <c r="C3" s="36">
        <v>-4.3999999999999997E-2</v>
      </c>
      <c r="D3" s="36">
        <v>0.22</v>
      </c>
      <c r="E3" s="36">
        <v>0.24399999999999999</v>
      </c>
      <c r="F3" s="36">
        <v>0.24399999999999999</v>
      </c>
      <c r="G3" s="36">
        <v>0.22800000000000001</v>
      </c>
      <c r="H3" s="36">
        <v>0.17199999999999999</v>
      </c>
      <c r="I3" s="36">
        <v>0.23200000000000001</v>
      </c>
      <c r="J3" s="36">
        <v>0.29599999999999999</v>
      </c>
      <c r="K3" s="36">
        <v>0.28000000000000003</v>
      </c>
      <c r="L3" s="36">
        <v>0.372</v>
      </c>
      <c r="M3" s="36">
        <v>0.312</v>
      </c>
      <c r="N3" s="36">
        <v>0.32</v>
      </c>
      <c r="O3" s="36">
        <v>0.20799999999999999</v>
      </c>
    </row>
    <row r="4" spans="1:15">
      <c r="A4" s="20" t="s">
        <v>495</v>
      </c>
      <c r="B4" s="36">
        <v>-8.0000000000000002E-3</v>
      </c>
      <c r="C4" s="36">
        <v>-2.4E-2</v>
      </c>
      <c r="D4" s="36">
        <v>4.8000000000000001E-2</v>
      </c>
      <c r="E4" s="36">
        <v>6.4000000000000001E-2</v>
      </c>
      <c r="F4" s="36">
        <v>0.152</v>
      </c>
      <c r="G4" s="36">
        <v>0.38</v>
      </c>
      <c r="H4" s="36">
        <v>0.112</v>
      </c>
      <c r="I4" s="36">
        <v>0.22</v>
      </c>
      <c r="J4" s="36">
        <v>0.156</v>
      </c>
      <c r="K4" s="36">
        <v>0.18</v>
      </c>
      <c r="L4" s="36">
        <v>0.24</v>
      </c>
      <c r="M4" s="36">
        <v>0.34799999999999998</v>
      </c>
      <c r="N4" s="36">
        <v>0.28000000000000003</v>
      </c>
      <c r="O4" s="36">
        <v>0.32400000000000001</v>
      </c>
    </row>
    <row r="5" spans="1:15">
      <c r="A5" s="20" t="s">
        <v>494</v>
      </c>
      <c r="B5" s="36">
        <v>-4.0000000000000001E-3</v>
      </c>
      <c r="C5" s="36">
        <v>-4.0000000000000001E-3</v>
      </c>
      <c r="D5" s="36">
        <v>0.14799999999999999</v>
      </c>
      <c r="E5" s="36">
        <v>0.25600000000000001</v>
      </c>
      <c r="F5" s="36">
        <v>0.26</v>
      </c>
      <c r="G5" s="36">
        <v>0.184</v>
      </c>
      <c r="H5" s="36">
        <v>9.6000000000000002E-2</v>
      </c>
      <c r="I5" s="36">
        <v>0.41199999999999998</v>
      </c>
      <c r="J5" s="36">
        <v>0.128</v>
      </c>
      <c r="K5" s="36">
        <v>0.36399999999999999</v>
      </c>
      <c r="L5" s="36">
        <v>0.47599999999999998</v>
      </c>
      <c r="M5" s="36">
        <v>0.38</v>
      </c>
      <c r="N5" s="36">
        <v>0.42399999999999999</v>
      </c>
      <c r="O5" s="36">
        <v>0.40799999999999997</v>
      </c>
    </row>
    <row r="6" spans="1:15">
      <c r="A6" s="20" t="s">
        <v>493</v>
      </c>
      <c r="B6" s="36">
        <v>2.4E-2</v>
      </c>
      <c r="C6" s="36">
        <v>-0.02</v>
      </c>
      <c r="D6" s="36">
        <v>7.5999999999999998E-2</v>
      </c>
      <c r="E6" s="36">
        <v>0.24</v>
      </c>
      <c r="F6" s="36">
        <v>0.42399999999999999</v>
      </c>
      <c r="G6" s="36">
        <v>0.36799999999999999</v>
      </c>
      <c r="H6" s="36">
        <v>0.41199999999999998</v>
      </c>
      <c r="I6" s="36">
        <v>0.432</v>
      </c>
      <c r="J6" s="36">
        <v>0.248</v>
      </c>
      <c r="K6" s="36">
        <v>0.41599999999999998</v>
      </c>
      <c r="L6" s="36">
        <v>0.25600000000000001</v>
      </c>
      <c r="M6" s="36">
        <v>0.21199999999999999</v>
      </c>
      <c r="N6" s="36">
        <v>0.112</v>
      </c>
      <c r="O6" s="36">
        <v>0.22</v>
      </c>
    </row>
    <row r="7" spans="1:15">
      <c r="A7" s="20" t="s">
        <v>492</v>
      </c>
      <c r="B7" s="36">
        <v>4.3999999999999997E-2</v>
      </c>
      <c r="C7" s="36">
        <v>-3.5999999999999997E-2</v>
      </c>
      <c r="D7" s="36">
        <v>-6.4000000000000001E-2</v>
      </c>
      <c r="E7" s="36">
        <v>0.124</v>
      </c>
      <c r="F7" s="36">
        <v>-0.06</v>
      </c>
      <c r="G7" s="36">
        <v>0.14399999999999999</v>
      </c>
      <c r="H7" s="36">
        <v>0.2</v>
      </c>
      <c r="I7" s="36">
        <v>0.22800000000000001</v>
      </c>
      <c r="J7" s="36">
        <v>7.1999999999999995E-2</v>
      </c>
      <c r="K7" s="36">
        <v>0.17599999999999999</v>
      </c>
      <c r="L7" s="36">
        <v>0.104</v>
      </c>
      <c r="M7" s="36">
        <v>0.104</v>
      </c>
      <c r="N7" s="36">
        <v>9.6000000000000002E-2</v>
      </c>
      <c r="O7" s="36">
        <v>0.11600000000000001</v>
      </c>
    </row>
    <row r="8" spans="1:15">
      <c r="A8" s="20" t="s">
        <v>491</v>
      </c>
      <c r="B8" s="36">
        <v>-0.04</v>
      </c>
      <c r="C8" s="36">
        <v>-0.14399999999999999</v>
      </c>
      <c r="D8" s="36">
        <v>-4.8000000000000001E-2</v>
      </c>
      <c r="E8" s="36">
        <v>5.6000000000000001E-2</v>
      </c>
      <c r="F8" s="36">
        <v>6.4000000000000001E-2</v>
      </c>
      <c r="G8" s="36">
        <v>0.20399999999999999</v>
      </c>
      <c r="H8" s="36">
        <v>0.11600000000000001</v>
      </c>
      <c r="I8" s="36">
        <v>0.2</v>
      </c>
      <c r="J8" s="36">
        <v>0.16400000000000001</v>
      </c>
      <c r="K8" s="36">
        <v>8.4000000000000005E-2</v>
      </c>
      <c r="L8" s="36">
        <v>0.32400000000000001</v>
      </c>
      <c r="M8" s="36">
        <v>0.27600000000000002</v>
      </c>
      <c r="N8" s="36">
        <v>0.16</v>
      </c>
      <c r="O8" s="36">
        <v>0.26800000000000002</v>
      </c>
    </row>
    <row r="9" spans="1:15">
      <c r="A9" s="20" t="s">
        <v>490</v>
      </c>
      <c r="B9" s="32">
        <v>0.04</v>
      </c>
      <c r="C9" s="32">
        <v>2.4E-2</v>
      </c>
      <c r="D9" s="32">
        <v>0.06</v>
      </c>
      <c r="E9" s="32">
        <v>4.8000000000000001E-2</v>
      </c>
      <c r="F9" s="32">
        <v>0.23599999999999999</v>
      </c>
      <c r="G9" s="32">
        <v>0.124</v>
      </c>
      <c r="H9" s="32">
        <v>0.108</v>
      </c>
      <c r="I9" s="32">
        <v>0.192</v>
      </c>
      <c r="J9" s="32">
        <v>0.35599999999999998</v>
      </c>
      <c r="K9" s="32">
        <v>0.66800000000000004</v>
      </c>
      <c r="L9" s="32">
        <v>0.41599999999999998</v>
      </c>
      <c r="M9" s="32">
        <v>0.44800000000000001</v>
      </c>
      <c r="N9" s="32">
        <v>0.64400000000000002</v>
      </c>
      <c r="O9" s="32">
        <v>0.44</v>
      </c>
    </row>
    <row r="10" spans="1:1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</row>
    <row r="11" spans="1:15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</row>
    <row r="12" spans="1:15">
      <c r="A12" s="20"/>
      <c r="B12" s="20"/>
      <c r="C12" s="20" t="s">
        <v>121</v>
      </c>
      <c r="D12" s="20"/>
      <c r="E12" s="20"/>
      <c r="F12" s="20"/>
      <c r="G12" s="20" t="s">
        <v>122</v>
      </c>
      <c r="H12" s="20"/>
      <c r="I12" s="20"/>
      <c r="J12" s="20"/>
      <c r="K12" s="20"/>
      <c r="L12" s="20"/>
      <c r="M12" s="20" t="s">
        <v>290</v>
      </c>
      <c r="N12" s="20"/>
      <c r="O12" s="20"/>
    </row>
    <row r="13" spans="1:15">
      <c r="A13" s="20" t="s">
        <v>185</v>
      </c>
      <c r="B13" s="36">
        <v>-1</v>
      </c>
      <c r="C13" s="36">
        <v>1</v>
      </c>
      <c r="D13" s="36">
        <v>2</v>
      </c>
      <c r="E13" s="36">
        <v>3</v>
      </c>
      <c r="F13" s="36">
        <v>4</v>
      </c>
      <c r="G13" s="36">
        <v>5</v>
      </c>
      <c r="H13" s="36">
        <v>6</v>
      </c>
      <c r="I13" s="36">
        <v>7</v>
      </c>
      <c r="J13" s="36">
        <v>8</v>
      </c>
      <c r="K13" s="36">
        <v>9</v>
      </c>
      <c r="L13" s="36">
        <v>10</v>
      </c>
      <c r="M13" s="36">
        <v>11</v>
      </c>
      <c r="N13" s="36">
        <v>12</v>
      </c>
      <c r="O13" s="36">
        <v>13</v>
      </c>
    </row>
    <row r="14" spans="1:15">
      <c r="A14" s="20" t="s">
        <v>489</v>
      </c>
      <c r="B14" s="32">
        <f t="shared" ref="B14:O14" si="0">AVERAGE(B2:B9)</f>
        <v>6.9999999999999993E-3</v>
      </c>
      <c r="C14" s="46">
        <f t="shared" si="0"/>
        <v>-3.2499999999999994E-2</v>
      </c>
      <c r="D14" s="45">
        <f t="shared" si="0"/>
        <v>5.9999999999999991E-2</v>
      </c>
      <c r="E14" s="45">
        <f t="shared" si="0"/>
        <v>0.13350000000000001</v>
      </c>
      <c r="F14" s="45">
        <f t="shared" si="0"/>
        <v>0.20200000000000001</v>
      </c>
      <c r="G14" s="45">
        <f t="shared" si="0"/>
        <v>0.25600000000000001</v>
      </c>
      <c r="H14" s="45">
        <f t="shared" si="0"/>
        <v>0.20700000000000002</v>
      </c>
      <c r="I14" s="45">
        <f t="shared" si="0"/>
        <v>0.31900000000000006</v>
      </c>
      <c r="J14" s="45">
        <f t="shared" si="0"/>
        <v>0.23499999999999999</v>
      </c>
      <c r="K14" s="44">
        <f t="shared" si="0"/>
        <v>0.318</v>
      </c>
      <c r="L14" s="44">
        <f t="shared" si="0"/>
        <v>0.34150000000000003</v>
      </c>
      <c r="M14" s="44">
        <f t="shared" si="0"/>
        <v>0.3115</v>
      </c>
      <c r="N14" s="44">
        <f t="shared" si="0"/>
        <v>0.311</v>
      </c>
      <c r="O14" s="44">
        <f t="shared" si="0"/>
        <v>0.316</v>
      </c>
    </row>
    <row r="15" spans="1:15">
      <c r="A15" s="20" t="s">
        <v>282</v>
      </c>
      <c r="B15" s="32">
        <f t="shared" ref="B15:O15" si="1">B14/SQRT(COUNT(B2:B9))</f>
        <v>2.4748737341529158E-3</v>
      </c>
      <c r="C15" s="32">
        <f t="shared" si="1"/>
        <v>-1.1490485194281395E-2</v>
      </c>
      <c r="D15" s="32">
        <f t="shared" si="1"/>
        <v>2.121320343559642E-2</v>
      </c>
      <c r="E15" s="32">
        <f t="shared" si="1"/>
        <v>4.7199377644202047E-2</v>
      </c>
      <c r="F15" s="32">
        <f t="shared" si="1"/>
        <v>7.1417784899841297E-2</v>
      </c>
      <c r="G15" s="32">
        <f t="shared" si="1"/>
        <v>9.0509667991878082E-2</v>
      </c>
      <c r="H15" s="32">
        <f t="shared" si="1"/>
        <v>7.3185551852807673E-2</v>
      </c>
      <c r="I15" s="32">
        <f t="shared" si="1"/>
        <v>0.11278353159925435</v>
      </c>
      <c r="J15" s="32">
        <f t="shared" si="1"/>
        <v>8.3085046789419317E-2</v>
      </c>
      <c r="K15" s="32">
        <f t="shared" si="1"/>
        <v>0.11242997820866105</v>
      </c>
      <c r="L15" s="32">
        <f t="shared" si="1"/>
        <v>0.12073848288760299</v>
      </c>
      <c r="M15" s="32">
        <f t="shared" si="1"/>
        <v>0.11013188116980477</v>
      </c>
      <c r="N15" s="32">
        <f t="shared" si="1"/>
        <v>0.10995510447450813</v>
      </c>
      <c r="O15" s="32">
        <f t="shared" si="1"/>
        <v>0.1117228714274745</v>
      </c>
    </row>
    <row r="16" spans="1:15">
      <c r="A16" s="20"/>
      <c r="B16" s="20"/>
      <c r="C16" s="20">
        <f t="shared" ref="C16:O16" si="2">COUNT(C2:C9)</f>
        <v>8</v>
      </c>
      <c r="D16" s="20">
        <f t="shared" si="2"/>
        <v>8</v>
      </c>
      <c r="E16" s="20">
        <f t="shared" si="2"/>
        <v>8</v>
      </c>
      <c r="F16" s="20">
        <f t="shared" si="2"/>
        <v>8</v>
      </c>
      <c r="G16" s="20">
        <f t="shared" si="2"/>
        <v>8</v>
      </c>
      <c r="H16" s="20">
        <f t="shared" si="2"/>
        <v>8</v>
      </c>
      <c r="I16" s="20">
        <f t="shared" si="2"/>
        <v>8</v>
      </c>
      <c r="J16" s="20">
        <f t="shared" si="2"/>
        <v>8</v>
      </c>
      <c r="K16" s="20">
        <f t="shared" si="2"/>
        <v>8</v>
      </c>
      <c r="L16" s="20">
        <f t="shared" si="2"/>
        <v>8</v>
      </c>
      <c r="M16" s="20">
        <f t="shared" si="2"/>
        <v>8</v>
      </c>
      <c r="N16" s="20">
        <f t="shared" si="2"/>
        <v>8</v>
      </c>
      <c r="O16" s="20">
        <f t="shared" si="2"/>
        <v>8</v>
      </c>
    </row>
    <row r="17" spans="1:15">
      <c r="A17" s="20"/>
      <c r="B17" s="32" t="s">
        <v>294</v>
      </c>
      <c r="C17" s="36">
        <f t="shared" ref="C17:N17" si="3">(D14-C14)/C14 *100</f>
        <v>-284.61538461538464</v>
      </c>
      <c r="D17" s="36">
        <f t="shared" si="3"/>
        <v>122.50000000000003</v>
      </c>
      <c r="E17" s="36">
        <f t="shared" si="3"/>
        <v>51.310861423220977</v>
      </c>
      <c r="F17" s="36">
        <f t="shared" si="3"/>
        <v>26.732673267326728</v>
      </c>
      <c r="G17" s="36">
        <f t="shared" si="3"/>
        <v>-19.140624999999993</v>
      </c>
      <c r="H17" s="36">
        <f t="shared" si="3"/>
        <v>54.106280193236735</v>
      </c>
      <c r="I17" s="36">
        <f t="shared" si="3"/>
        <v>-26.33228840125394</v>
      </c>
      <c r="J17" s="36">
        <f t="shared" si="3"/>
        <v>35.319148936170222</v>
      </c>
      <c r="K17" s="43">
        <f t="shared" si="3"/>
        <v>7.3899371069182456</v>
      </c>
      <c r="L17" s="43">
        <f t="shared" si="3"/>
        <v>-8.7847730600292895</v>
      </c>
      <c r="M17" s="43">
        <f t="shared" si="3"/>
        <v>-0.16051364365971121</v>
      </c>
      <c r="N17" s="43">
        <f t="shared" si="3"/>
        <v>1.6077170418006443</v>
      </c>
      <c r="O17" s="20"/>
    </row>
    <row r="18" spans="1:1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</row>
    <row r="19" spans="1:1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</row>
    <row r="20" spans="1:1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</row>
    <row r="21" spans="1:1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</row>
    <row r="22" spans="1:1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</row>
    <row r="23" spans="1:15">
      <c r="A23" s="20"/>
      <c r="B23" s="20"/>
      <c r="C23" s="20"/>
      <c r="D23" s="20"/>
      <c r="E23" s="20"/>
      <c r="F23" s="20"/>
      <c r="G23" s="20"/>
      <c r="H23" s="20"/>
      <c r="I23" s="20"/>
      <c r="J23" s="20" t="s">
        <v>290</v>
      </c>
      <c r="K23" s="36">
        <f>AVERAGE(K14:O14)</f>
        <v>0.3196</v>
      </c>
      <c r="L23" s="20"/>
      <c r="M23" s="20"/>
      <c r="N23" s="20"/>
      <c r="O23" s="20"/>
    </row>
    <row r="24" spans="1:15">
      <c r="A24" s="20"/>
      <c r="B24" s="20"/>
      <c r="C24" s="20"/>
      <c r="D24" s="20"/>
      <c r="E24" s="20"/>
      <c r="F24" s="20"/>
      <c r="G24" s="20"/>
      <c r="H24" s="20"/>
      <c r="I24" s="20"/>
      <c r="J24" s="20" t="s">
        <v>488</v>
      </c>
      <c r="K24" s="36">
        <f>K23/2</f>
        <v>0.1598</v>
      </c>
      <c r="L24" s="20"/>
      <c r="M24" s="20"/>
      <c r="N24" s="20"/>
      <c r="O24" s="20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EA96F-8B69-EF45-97CE-0496B0086D6E}">
  <dimension ref="A3:L15"/>
  <sheetViews>
    <sheetView topLeftCell="A2" workbookViewId="0">
      <selection activeCell="B4" sqref="B4"/>
    </sheetView>
  </sheetViews>
  <sheetFormatPr defaultColWidth="11.4609375" defaultRowHeight="15.5"/>
  <sheetData>
    <row r="3" spans="1:12">
      <c r="A3" s="23"/>
      <c r="B3" s="23" t="s">
        <v>500</v>
      </c>
    </row>
    <row r="4" spans="1:12">
      <c r="A4" s="28" t="s">
        <v>499</v>
      </c>
      <c r="B4" s="8">
        <v>27</v>
      </c>
    </row>
    <row r="5" spans="1:12">
      <c r="A5" s="28" t="s">
        <v>498</v>
      </c>
      <c r="B5" s="8">
        <v>91</v>
      </c>
    </row>
    <row r="8" spans="1:12">
      <c r="A8" s="23"/>
      <c r="B8" s="23" t="s">
        <v>488</v>
      </c>
    </row>
    <row r="9" spans="1:12">
      <c r="A9" s="28" t="s">
        <v>499</v>
      </c>
      <c r="B9" s="8">
        <v>192</v>
      </c>
    </row>
    <row r="10" spans="1:12">
      <c r="A10" s="28" t="s">
        <v>498</v>
      </c>
      <c r="B10" s="8">
        <v>237</v>
      </c>
    </row>
    <row r="13" spans="1:12">
      <c r="A13" s="23"/>
      <c r="B13" s="23" t="s">
        <v>290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</row>
    <row r="14" spans="1:12">
      <c r="A14" s="28" t="s">
        <v>499</v>
      </c>
      <c r="B14" s="8">
        <v>103</v>
      </c>
      <c r="C14" s="8"/>
      <c r="D14" s="8"/>
      <c r="E14" s="8"/>
      <c r="F14" s="8"/>
      <c r="G14" s="8"/>
      <c r="H14" s="8"/>
      <c r="I14" s="8"/>
      <c r="J14" s="8"/>
      <c r="K14" s="8"/>
      <c r="L14" s="8"/>
    </row>
    <row r="15" spans="1:12">
      <c r="A15" s="28" t="s">
        <v>498</v>
      </c>
      <c r="B15" s="8">
        <v>85</v>
      </c>
      <c r="C15" s="8"/>
      <c r="D15" s="8"/>
      <c r="E15" s="8"/>
      <c r="F15" s="8"/>
      <c r="G15" s="8"/>
      <c r="H15" s="8"/>
      <c r="I15" s="8"/>
      <c r="J15" s="8"/>
      <c r="K15" s="8"/>
      <c r="L15" s="8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B565E-2A12-E646-AA68-80A574E3FD47}">
  <dimension ref="A3:B15"/>
  <sheetViews>
    <sheetView workbookViewId="0">
      <selection activeCell="C22" sqref="C22"/>
    </sheetView>
  </sheetViews>
  <sheetFormatPr defaultColWidth="11.4609375" defaultRowHeight="15.5"/>
  <sheetData>
    <row r="3" spans="1:2">
      <c r="A3" s="23"/>
      <c r="B3" s="23" t="s">
        <v>121</v>
      </c>
    </row>
    <row r="4" spans="1:2">
      <c r="A4" s="28" t="s">
        <v>499</v>
      </c>
      <c r="B4" s="8">
        <v>40</v>
      </c>
    </row>
    <row r="5" spans="1:2">
      <c r="A5" s="28" t="s">
        <v>498</v>
      </c>
      <c r="B5" s="8">
        <v>96</v>
      </c>
    </row>
    <row r="8" spans="1:2">
      <c r="A8" s="23"/>
      <c r="B8" s="23" t="s">
        <v>488</v>
      </c>
    </row>
    <row r="9" spans="1:2">
      <c r="A9" s="28" t="s">
        <v>499</v>
      </c>
      <c r="B9" s="8">
        <v>475</v>
      </c>
    </row>
    <row r="10" spans="1:2">
      <c r="A10" s="28" t="s">
        <v>498</v>
      </c>
      <c r="B10" s="8">
        <v>154</v>
      </c>
    </row>
    <row r="13" spans="1:2">
      <c r="A13" s="23"/>
      <c r="B13" s="23" t="s">
        <v>290</v>
      </c>
    </row>
    <row r="14" spans="1:2">
      <c r="A14" s="28" t="s">
        <v>499</v>
      </c>
      <c r="B14" s="8">
        <v>278</v>
      </c>
    </row>
    <row r="15" spans="1:2">
      <c r="A15" s="28" t="s">
        <v>498</v>
      </c>
      <c r="B15" s="8">
        <v>60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A1BC0-62EB-9A46-95D4-8CA672A40B98}">
  <dimension ref="A3:C24"/>
  <sheetViews>
    <sheetView workbookViewId="0">
      <selection activeCell="B3" sqref="B3"/>
    </sheetView>
  </sheetViews>
  <sheetFormatPr defaultColWidth="11.4609375" defaultRowHeight="15.5"/>
  <sheetData>
    <row r="3" spans="1:3">
      <c r="B3" t="s">
        <v>503</v>
      </c>
    </row>
    <row r="4" spans="1:3">
      <c r="A4" t="s">
        <v>5</v>
      </c>
      <c r="B4" s="23" t="s">
        <v>180</v>
      </c>
      <c r="C4" s="23" t="s">
        <v>190</v>
      </c>
    </row>
    <row r="5" spans="1:3">
      <c r="A5">
        <v>134.19999999999999</v>
      </c>
      <c r="B5" s="8">
        <v>1040965.5</v>
      </c>
      <c r="C5" s="8">
        <v>858596.4</v>
      </c>
    </row>
    <row r="6" spans="1:3">
      <c r="A6">
        <v>164.2</v>
      </c>
      <c r="B6" s="8">
        <v>763745.1</v>
      </c>
      <c r="C6" s="8">
        <v>736936.1</v>
      </c>
    </row>
    <row r="7" spans="1:3">
      <c r="A7">
        <v>302.2</v>
      </c>
      <c r="B7" s="8">
        <v>840813.5</v>
      </c>
      <c r="C7" s="8">
        <v>809307.1</v>
      </c>
    </row>
    <row r="8" spans="1:3">
      <c r="A8">
        <v>138.4</v>
      </c>
      <c r="B8" s="8">
        <v>692258.9</v>
      </c>
      <c r="C8" s="8">
        <v>1247712.2</v>
      </c>
    </row>
    <row r="11" spans="1:3">
      <c r="B11" t="s">
        <v>502</v>
      </c>
    </row>
    <row r="12" spans="1:3">
      <c r="A12" t="s">
        <v>5</v>
      </c>
      <c r="B12" s="23" t="s">
        <v>180</v>
      </c>
      <c r="C12" s="23" t="s">
        <v>190</v>
      </c>
    </row>
    <row r="13" spans="1:3">
      <c r="A13">
        <v>134.19999999999999</v>
      </c>
      <c r="B13" s="8">
        <v>335.28809999999999</v>
      </c>
      <c r="C13" s="8">
        <v>287.93299999999999</v>
      </c>
    </row>
    <row r="14" spans="1:3">
      <c r="A14">
        <v>164.2</v>
      </c>
      <c r="B14" s="8">
        <v>241.9502</v>
      </c>
      <c r="C14" s="8">
        <v>226.4204</v>
      </c>
    </row>
    <row r="15" spans="1:3">
      <c r="A15">
        <v>302.2</v>
      </c>
      <c r="B15" s="8">
        <v>270.7724</v>
      </c>
      <c r="C15" s="8">
        <v>233.232</v>
      </c>
    </row>
    <row r="16" spans="1:3">
      <c r="A16">
        <v>138.4</v>
      </c>
      <c r="B16" s="8">
        <v>222.4384</v>
      </c>
      <c r="C16" s="8">
        <v>395.6746</v>
      </c>
    </row>
    <row r="19" spans="1:3">
      <c r="B19" t="s">
        <v>501</v>
      </c>
    </row>
    <row r="20" spans="1:3">
      <c r="A20" t="s">
        <v>5</v>
      </c>
      <c r="B20" s="23" t="s">
        <v>180</v>
      </c>
      <c r="C20" s="23" t="s">
        <v>190</v>
      </c>
    </row>
    <row r="21" spans="1:3">
      <c r="A21">
        <v>134.19999999999999</v>
      </c>
      <c r="B21" s="8">
        <v>3104.69</v>
      </c>
      <c r="C21" s="8">
        <v>2981.931</v>
      </c>
    </row>
    <row r="22" spans="1:3">
      <c r="A22">
        <v>164.2</v>
      </c>
      <c r="B22" s="8">
        <v>3156.6210000000001</v>
      </c>
      <c r="C22" s="8">
        <v>3254.7240000000002</v>
      </c>
    </row>
    <row r="23" spans="1:3">
      <c r="A23">
        <v>302.2</v>
      </c>
      <c r="B23" s="8">
        <v>3105.241</v>
      </c>
      <c r="C23" s="8">
        <v>3469.9659999999999</v>
      </c>
    </row>
    <row r="24" spans="1:3">
      <c r="A24">
        <v>138.4</v>
      </c>
      <c r="B24" s="8">
        <v>3112.1379999999999</v>
      </c>
      <c r="C24" s="8">
        <v>3153.3789999999999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8934-8BE9-7747-B237-410DADE87945}">
  <dimension ref="A1:G42"/>
  <sheetViews>
    <sheetView workbookViewId="0">
      <selection activeCell="G25" sqref="G25"/>
    </sheetView>
  </sheetViews>
  <sheetFormatPr defaultColWidth="11.4609375" defaultRowHeight="15.5"/>
  <sheetData>
    <row r="1" spans="1:7">
      <c r="A1" t="s">
        <v>505</v>
      </c>
      <c r="E1" t="s">
        <v>504</v>
      </c>
    </row>
    <row r="2" spans="1:7">
      <c r="A2" s="23" t="s">
        <v>121</v>
      </c>
      <c r="B2" s="23" t="s">
        <v>122</v>
      </c>
      <c r="C2" s="23" t="s">
        <v>290</v>
      </c>
      <c r="E2" s="23" t="s">
        <v>121</v>
      </c>
      <c r="F2" s="23" t="s">
        <v>122</v>
      </c>
      <c r="G2" s="23" t="s">
        <v>290</v>
      </c>
    </row>
    <row r="3" spans="1:7">
      <c r="A3" s="8">
        <v>199</v>
      </c>
      <c r="B3" s="8">
        <v>135</v>
      </c>
      <c r="C3" s="8">
        <v>52</v>
      </c>
      <c r="E3" s="8">
        <v>218</v>
      </c>
      <c r="F3" s="8">
        <v>121</v>
      </c>
      <c r="G3" s="8">
        <v>8</v>
      </c>
    </row>
    <row r="4" spans="1:7">
      <c r="A4" s="8">
        <v>113</v>
      </c>
      <c r="B4" s="8">
        <v>237</v>
      </c>
      <c r="C4" s="8">
        <v>126</v>
      </c>
      <c r="E4" s="8">
        <v>118</v>
      </c>
      <c r="F4" s="8">
        <v>193</v>
      </c>
      <c r="G4" s="8">
        <v>99</v>
      </c>
    </row>
    <row r="5" spans="1:7">
      <c r="A5" s="8">
        <v>151</v>
      </c>
      <c r="B5" s="8">
        <v>261</v>
      </c>
      <c r="C5" s="8">
        <v>126</v>
      </c>
      <c r="E5" s="8">
        <v>244</v>
      </c>
      <c r="F5" s="8">
        <v>210</v>
      </c>
      <c r="G5" s="8">
        <v>98</v>
      </c>
    </row>
    <row r="6" spans="1:7">
      <c r="A6" s="8">
        <v>62</v>
      </c>
      <c r="B6" s="8">
        <v>237</v>
      </c>
      <c r="C6" s="8">
        <v>108</v>
      </c>
      <c r="E6" s="8">
        <v>69</v>
      </c>
      <c r="F6" s="8">
        <v>193</v>
      </c>
      <c r="G6" s="8">
        <v>159</v>
      </c>
    </row>
    <row r="7" spans="1:7">
      <c r="A7" s="8">
        <v>186</v>
      </c>
      <c r="B7" s="8">
        <v>256</v>
      </c>
      <c r="C7" s="8">
        <v>49</v>
      </c>
      <c r="E7" s="8">
        <v>156</v>
      </c>
      <c r="F7" s="8">
        <v>233</v>
      </c>
      <c r="G7" s="8">
        <v>49</v>
      </c>
    </row>
    <row r="8" spans="1:7">
      <c r="A8" s="8">
        <v>67</v>
      </c>
      <c r="B8" s="8">
        <v>89</v>
      </c>
      <c r="C8" s="8">
        <v>196</v>
      </c>
      <c r="E8" s="8">
        <v>76</v>
      </c>
      <c r="F8" s="8">
        <v>130</v>
      </c>
      <c r="G8" s="8">
        <v>217</v>
      </c>
    </row>
    <row r="9" spans="1:7">
      <c r="A9" s="8">
        <v>145</v>
      </c>
      <c r="B9" s="8">
        <v>267</v>
      </c>
      <c r="C9" s="8">
        <v>355</v>
      </c>
      <c r="E9" s="8">
        <v>164</v>
      </c>
      <c r="F9" s="8">
        <v>277</v>
      </c>
      <c r="G9" s="8">
        <v>394</v>
      </c>
    </row>
    <row r="10" spans="1:7">
      <c r="A10" s="8">
        <v>322</v>
      </c>
      <c r="B10" s="8">
        <v>160</v>
      </c>
      <c r="C10" s="8">
        <v>35</v>
      </c>
      <c r="E10" s="8">
        <v>334</v>
      </c>
      <c r="F10" s="8">
        <v>215</v>
      </c>
      <c r="G10" s="8">
        <v>156</v>
      </c>
    </row>
    <row r="11" spans="1:7">
      <c r="A11" s="8">
        <v>342</v>
      </c>
      <c r="B11" s="8">
        <v>268</v>
      </c>
      <c r="C11" s="8">
        <v>176</v>
      </c>
      <c r="E11" s="8">
        <v>345</v>
      </c>
      <c r="F11" s="8">
        <v>323</v>
      </c>
      <c r="G11" s="8">
        <v>183</v>
      </c>
    </row>
    <row r="12" spans="1:7">
      <c r="A12" s="8">
        <v>320</v>
      </c>
      <c r="B12" s="8">
        <v>147</v>
      </c>
      <c r="C12" s="8">
        <v>102</v>
      </c>
      <c r="E12" s="8">
        <v>306</v>
      </c>
      <c r="F12" s="8">
        <v>245</v>
      </c>
      <c r="G12" s="8">
        <v>151</v>
      </c>
    </row>
    <row r="13" spans="1:7">
      <c r="A13" s="8">
        <v>61</v>
      </c>
      <c r="B13" s="8">
        <v>93</v>
      </c>
      <c r="C13" s="8">
        <v>203</v>
      </c>
      <c r="E13" s="8">
        <v>51</v>
      </c>
      <c r="F13" s="8">
        <v>200</v>
      </c>
      <c r="G13" s="8">
        <v>207</v>
      </c>
    </row>
    <row r="14" spans="1:7">
      <c r="A14" s="8">
        <v>204</v>
      </c>
      <c r="B14" s="8">
        <v>164</v>
      </c>
      <c r="C14" s="8">
        <v>159</v>
      </c>
      <c r="E14" s="8">
        <v>166</v>
      </c>
      <c r="F14" s="8">
        <v>151</v>
      </c>
      <c r="G14" s="8">
        <v>151</v>
      </c>
    </row>
    <row r="15" spans="1:7">
      <c r="A15" s="8">
        <v>264</v>
      </c>
      <c r="B15" s="8">
        <v>364</v>
      </c>
      <c r="C15" s="8">
        <v>178</v>
      </c>
      <c r="E15" s="8">
        <v>265</v>
      </c>
      <c r="F15" s="8">
        <v>392</v>
      </c>
      <c r="G15" s="8">
        <v>175</v>
      </c>
    </row>
    <row r="16" spans="1:7">
      <c r="A16" s="8">
        <v>181</v>
      </c>
      <c r="B16" s="8">
        <v>199</v>
      </c>
      <c r="C16" s="8">
        <v>202</v>
      </c>
      <c r="E16" s="8">
        <v>155</v>
      </c>
      <c r="F16" s="8">
        <v>204</v>
      </c>
      <c r="G16" s="8">
        <v>209</v>
      </c>
    </row>
    <row r="17" spans="1:7">
      <c r="A17" s="8">
        <v>69</v>
      </c>
      <c r="B17" s="8">
        <v>294</v>
      </c>
      <c r="C17" s="8">
        <v>158</v>
      </c>
      <c r="E17" s="8">
        <v>67</v>
      </c>
      <c r="F17" s="8">
        <v>307</v>
      </c>
      <c r="G17" s="8">
        <v>138</v>
      </c>
    </row>
    <row r="18" spans="1:7">
      <c r="A18" s="8">
        <v>279</v>
      </c>
      <c r="B18" s="8">
        <v>343</v>
      </c>
      <c r="C18" s="8">
        <v>31</v>
      </c>
      <c r="E18" s="8">
        <v>264</v>
      </c>
      <c r="F18" s="8">
        <v>384</v>
      </c>
      <c r="G18" s="8">
        <v>37</v>
      </c>
    </row>
    <row r="19" spans="1:7">
      <c r="A19" s="8">
        <v>148</v>
      </c>
      <c r="B19" s="8">
        <v>138</v>
      </c>
      <c r="C19" s="8">
        <v>267</v>
      </c>
      <c r="E19" s="8">
        <v>145</v>
      </c>
      <c r="F19" s="8">
        <v>166</v>
      </c>
      <c r="G19" s="8">
        <v>285</v>
      </c>
    </row>
    <row r="20" spans="1:7">
      <c r="A20" s="8">
        <v>269</v>
      </c>
      <c r="B20" s="8">
        <v>95</v>
      </c>
      <c r="C20" s="8">
        <v>166</v>
      </c>
      <c r="E20" s="8">
        <v>282</v>
      </c>
      <c r="F20" s="8">
        <v>144</v>
      </c>
      <c r="G20" s="8">
        <v>132</v>
      </c>
    </row>
    <row r="21" spans="1:7">
      <c r="A21" s="8">
        <v>110</v>
      </c>
      <c r="B21" s="8">
        <v>129</v>
      </c>
      <c r="C21" s="8">
        <v>166</v>
      </c>
      <c r="E21" s="8">
        <v>112</v>
      </c>
      <c r="F21" s="8">
        <v>189</v>
      </c>
      <c r="G21" s="8">
        <v>70</v>
      </c>
    </row>
    <row r="22" spans="1:7">
      <c r="A22" s="8">
        <v>210</v>
      </c>
      <c r="B22" s="8">
        <v>317</v>
      </c>
      <c r="C22" s="8">
        <v>167</v>
      </c>
      <c r="E22" s="8">
        <v>185</v>
      </c>
      <c r="F22" s="8">
        <v>371</v>
      </c>
      <c r="G22" s="8">
        <v>72</v>
      </c>
    </row>
    <row r="23" spans="1:7">
      <c r="A23" s="8">
        <v>160</v>
      </c>
      <c r="B23" s="8">
        <v>252</v>
      </c>
      <c r="C23" s="8">
        <v>67</v>
      </c>
      <c r="E23" s="8">
        <v>139</v>
      </c>
      <c r="F23" s="8">
        <v>295</v>
      </c>
      <c r="G23" s="8">
        <v>338</v>
      </c>
    </row>
    <row r="24" spans="1:7">
      <c r="A24" s="8">
        <v>275</v>
      </c>
      <c r="B24" s="8">
        <v>233</v>
      </c>
      <c r="C24" s="8">
        <v>161</v>
      </c>
      <c r="E24" s="8">
        <v>256</v>
      </c>
      <c r="F24" s="8">
        <v>215</v>
      </c>
      <c r="G24" s="8">
        <v>273</v>
      </c>
    </row>
    <row r="25" spans="1:7">
      <c r="A25" s="8">
        <v>157</v>
      </c>
      <c r="B25" s="8">
        <v>229</v>
      </c>
      <c r="C25" s="8">
        <v>224</v>
      </c>
      <c r="E25" s="8">
        <v>146</v>
      </c>
      <c r="F25" s="8">
        <v>258</v>
      </c>
      <c r="G25" s="8">
        <v>135</v>
      </c>
    </row>
    <row r="26" spans="1:7">
      <c r="A26" s="8">
        <v>44</v>
      </c>
      <c r="B26" s="8">
        <v>283</v>
      </c>
      <c r="C26" s="8">
        <v>249</v>
      </c>
      <c r="E26" s="8">
        <v>91</v>
      </c>
      <c r="F26" s="8">
        <v>166</v>
      </c>
      <c r="G26" s="8">
        <v>350</v>
      </c>
    </row>
    <row r="27" spans="1:7">
      <c r="A27" s="8">
        <v>58</v>
      </c>
      <c r="B27" s="8">
        <v>49</v>
      </c>
      <c r="C27" s="8">
        <v>298</v>
      </c>
      <c r="E27" s="8">
        <v>156</v>
      </c>
      <c r="F27" s="8">
        <v>141</v>
      </c>
      <c r="G27" s="8">
        <v>367</v>
      </c>
    </row>
    <row r="28" spans="1:7">
      <c r="A28" s="8">
        <v>121</v>
      </c>
      <c r="B28" s="8">
        <v>194</v>
      </c>
      <c r="C28" s="8">
        <v>209</v>
      </c>
      <c r="E28" s="8">
        <v>109</v>
      </c>
      <c r="F28" s="8">
        <v>150</v>
      </c>
      <c r="G28" s="8">
        <v>171</v>
      </c>
    </row>
    <row r="29" spans="1:7">
      <c r="A29" s="8">
        <v>43</v>
      </c>
      <c r="B29" s="8">
        <v>279</v>
      </c>
      <c r="C29" s="8">
        <v>63</v>
      </c>
      <c r="E29" s="8">
        <v>58</v>
      </c>
      <c r="F29" s="8">
        <v>306</v>
      </c>
      <c r="G29" s="8">
        <v>147</v>
      </c>
    </row>
    <row r="30" spans="1:7">
      <c r="A30" s="8">
        <v>61</v>
      </c>
      <c r="B30" s="8">
        <v>294</v>
      </c>
      <c r="C30" s="8">
        <v>23</v>
      </c>
      <c r="E30" s="8">
        <v>80</v>
      </c>
      <c r="F30" s="8">
        <v>150</v>
      </c>
      <c r="G30" s="8">
        <v>109</v>
      </c>
    </row>
    <row r="31" spans="1:7">
      <c r="A31" s="8">
        <v>13</v>
      </c>
      <c r="B31" s="8">
        <v>34</v>
      </c>
      <c r="C31" s="8">
        <v>208</v>
      </c>
      <c r="E31" s="8">
        <v>16</v>
      </c>
      <c r="F31" s="8">
        <v>3</v>
      </c>
      <c r="G31" s="8">
        <v>101</v>
      </c>
    </row>
    <row r="32" spans="1:7">
      <c r="A32" s="8">
        <v>13</v>
      </c>
      <c r="B32" s="8">
        <v>234</v>
      </c>
      <c r="C32" s="8">
        <v>318</v>
      </c>
      <c r="E32" s="8">
        <v>15</v>
      </c>
      <c r="F32" s="8">
        <v>119</v>
      </c>
      <c r="G32" s="8">
        <v>243</v>
      </c>
    </row>
    <row r="33" spans="1:7">
      <c r="A33" s="8">
        <v>75</v>
      </c>
      <c r="B33" s="8">
        <v>87</v>
      </c>
      <c r="C33" s="8">
        <v>198</v>
      </c>
      <c r="E33" s="8">
        <v>101</v>
      </c>
      <c r="F33" s="8">
        <v>239</v>
      </c>
      <c r="G33" s="8">
        <v>215</v>
      </c>
    </row>
    <row r="34" spans="1:7">
      <c r="A34" s="8"/>
      <c r="B34" s="8">
        <v>166</v>
      </c>
      <c r="C34" s="8">
        <v>196</v>
      </c>
      <c r="E34" s="8"/>
      <c r="F34" s="8">
        <v>35</v>
      </c>
      <c r="G34" s="8">
        <v>202</v>
      </c>
    </row>
    <row r="35" spans="1:7">
      <c r="A35" s="8"/>
      <c r="B35" s="8">
        <v>66</v>
      </c>
      <c r="C35" s="8">
        <v>214</v>
      </c>
      <c r="E35" s="8"/>
      <c r="F35" s="8">
        <v>158</v>
      </c>
      <c r="G35" s="8">
        <v>231</v>
      </c>
    </row>
    <row r="36" spans="1:7">
      <c r="A36" s="8"/>
      <c r="B36" s="8">
        <v>176</v>
      </c>
      <c r="C36" s="8">
        <v>119</v>
      </c>
      <c r="E36" s="8"/>
      <c r="F36" s="8">
        <v>41</v>
      </c>
      <c r="G36" s="8">
        <v>147</v>
      </c>
    </row>
    <row r="37" spans="1:7">
      <c r="A37" s="8"/>
      <c r="B37" s="8">
        <v>191</v>
      </c>
      <c r="C37" s="8">
        <v>334</v>
      </c>
      <c r="E37" s="8"/>
      <c r="F37" s="8">
        <v>193</v>
      </c>
      <c r="G37" s="8">
        <v>323</v>
      </c>
    </row>
    <row r="38" spans="1:7">
      <c r="A38" s="8"/>
      <c r="B38" s="8">
        <v>59</v>
      </c>
      <c r="C38" s="8">
        <v>158</v>
      </c>
      <c r="E38" s="8"/>
      <c r="F38" s="8">
        <v>185</v>
      </c>
      <c r="G38" s="8">
        <v>155</v>
      </c>
    </row>
    <row r="39" spans="1:7">
      <c r="A39" s="8"/>
      <c r="B39" s="8">
        <v>137</v>
      </c>
      <c r="C39" s="8">
        <v>186</v>
      </c>
      <c r="E39" s="8"/>
      <c r="F39" s="8">
        <v>137</v>
      </c>
      <c r="G39" s="8">
        <v>194</v>
      </c>
    </row>
    <row r="40" spans="1:7">
      <c r="A40" s="8"/>
      <c r="B40" s="8">
        <v>140</v>
      </c>
      <c r="C40" s="8">
        <v>313</v>
      </c>
      <c r="E40" s="8"/>
      <c r="F40" s="8">
        <v>195</v>
      </c>
      <c r="G40" s="8">
        <v>186</v>
      </c>
    </row>
    <row r="41" spans="1:7">
      <c r="A41" s="8"/>
      <c r="B41" s="8"/>
      <c r="C41" s="8">
        <v>184</v>
      </c>
      <c r="E41" s="8"/>
      <c r="F41" s="8"/>
      <c r="G41" s="8">
        <v>323</v>
      </c>
    </row>
    <row r="42" spans="1:7">
      <c r="A42" s="8"/>
      <c r="B42" s="8"/>
      <c r="C42" s="8">
        <v>191</v>
      </c>
      <c r="E42" s="8"/>
      <c r="F42" s="8"/>
      <c r="G42" s="8">
        <v>201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A9551-0D06-7045-938B-52B109698D92}">
  <dimension ref="A1:G42"/>
  <sheetViews>
    <sheetView workbookViewId="0">
      <selection activeCell="G25" sqref="G25"/>
    </sheetView>
  </sheetViews>
  <sheetFormatPr defaultColWidth="11.4609375" defaultRowHeight="15.5"/>
  <sheetData>
    <row r="1" spans="1:7">
      <c r="A1" t="s">
        <v>507</v>
      </c>
      <c r="E1" t="s">
        <v>506</v>
      </c>
    </row>
    <row r="2" spans="1:7">
      <c r="A2" s="23" t="s">
        <v>121</v>
      </c>
      <c r="B2" s="23" t="s">
        <v>122</v>
      </c>
      <c r="C2" s="23" t="s">
        <v>290</v>
      </c>
      <c r="E2" s="23" t="s">
        <v>121</v>
      </c>
      <c r="F2" s="23" t="s">
        <v>122</v>
      </c>
      <c r="G2" s="23" t="s">
        <v>290</v>
      </c>
    </row>
    <row r="3" spans="1:7">
      <c r="A3" s="8">
        <v>23.83774</v>
      </c>
      <c r="B3" s="8">
        <v>28.695540000000001</v>
      </c>
      <c r="C3" s="8">
        <v>23.741060000000001</v>
      </c>
      <c r="E3" s="8">
        <v>23.486589510000002</v>
      </c>
      <c r="F3" s="8">
        <v>25.960468379999998</v>
      </c>
      <c r="G3" s="8">
        <v>23.910440770000001</v>
      </c>
    </row>
    <row r="4" spans="1:7">
      <c r="A4" s="8">
        <v>59.713189999999997</v>
      </c>
      <c r="B4" s="8">
        <v>29.931809999999999</v>
      </c>
      <c r="C4" s="8">
        <v>27.89207</v>
      </c>
      <c r="E4" s="8">
        <v>73.619591639999996</v>
      </c>
      <c r="F4" s="8">
        <v>31.42088631</v>
      </c>
      <c r="G4" s="8">
        <v>22.181220110000002</v>
      </c>
    </row>
    <row r="5" spans="1:7">
      <c r="A5" s="8">
        <v>38.738379999999999</v>
      </c>
      <c r="B5" s="8">
        <v>28.98518</v>
      </c>
      <c r="C5" s="8">
        <v>27.896180000000001</v>
      </c>
      <c r="E5" s="8">
        <v>46.624905050000002</v>
      </c>
      <c r="F5" s="8">
        <v>30.492770159999999</v>
      </c>
      <c r="G5" s="8">
        <v>22.150291710000001</v>
      </c>
    </row>
    <row r="6" spans="1:7">
      <c r="A6" s="8">
        <v>17.21547</v>
      </c>
      <c r="B6" s="8">
        <v>29.978909999999999</v>
      </c>
      <c r="C6" s="8">
        <v>27.729120000000002</v>
      </c>
      <c r="E6" s="8">
        <v>17.913722679999999</v>
      </c>
      <c r="F6" s="8">
        <v>31.51688382</v>
      </c>
      <c r="G6" s="8">
        <v>46.901767530000001</v>
      </c>
    </row>
    <row r="7" spans="1:7">
      <c r="A7" s="8">
        <v>32.030450000000002</v>
      </c>
      <c r="B7" s="8">
        <v>22.897220000000001</v>
      </c>
      <c r="C7" s="8">
        <v>25.810449999999999</v>
      </c>
      <c r="E7" s="8">
        <v>33.862217340000001</v>
      </c>
      <c r="F7" s="8">
        <v>23.339615649999999</v>
      </c>
      <c r="G7" s="8">
        <v>22.372178460000001</v>
      </c>
    </row>
    <row r="8" spans="1:7">
      <c r="A8" s="8">
        <v>23.420169999999999</v>
      </c>
      <c r="B8" s="8">
        <v>24.500699999999998</v>
      </c>
      <c r="C8" s="8">
        <v>26.189540000000001</v>
      </c>
      <c r="E8" s="8">
        <v>24.977171429999999</v>
      </c>
      <c r="F8" s="8">
        <v>27.401410439999999</v>
      </c>
      <c r="G8" s="8">
        <v>36.093929199999998</v>
      </c>
    </row>
    <row r="9" spans="1:7">
      <c r="A9" s="8">
        <v>33.854010000000002</v>
      </c>
      <c r="B9" s="8">
        <v>31.96247</v>
      </c>
      <c r="C9" s="8">
        <v>28.20046</v>
      </c>
      <c r="E9" s="8">
        <v>37.165165999999999</v>
      </c>
      <c r="F9" s="8">
        <v>40.537194329999998</v>
      </c>
      <c r="G9" s="8">
        <v>40.11054807</v>
      </c>
    </row>
    <row r="10" spans="1:7">
      <c r="A10" s="8">
        <v>31.228929999999998</v>
      </c>
      <c r="B10" s="8">
        <v>27.137989999999999</v>
      </c>
      <c r="C10" s="8">
        <v>33.391260000000003</v>
      </c>
      <c r="E10" s="8">
        <v>35.333550070000001</v>
      </c>
      <c r="F10" s="8">
        <v>27.805246279999999</v>
      </c>
      <c r="G10" s="8">
        <v>53.567937090000001</v>
      </c>
    </row>
    <row r="11" spans="1:7">
      <c r="A11" s="8">
        <v>29.10333</v>
      </c>
      <c r="B11" s="8">
        <v>30.13918</v>
      </c>
      <c r="C11" s="8">
        <v>21.054130000000001</v>
      </c>
      <c r="E11" s="8">
        <v>33.003840859999997</v>
      </c>
      <c r="F11" s="8">
        <v>36.464128729999999</v>
      </c>
      <c r="G11" s="8">
        <v>30.75368259</v>
      </c>
    </row>
    <row r="12" spans="1:7">
      <c r="A12" s="8">
        <v>31.286370000000002</v>
      </c>
      <c r="B12" s="8">
        <v>36.917990000000003</v>
      </c>
      <c r="C12" s="8">
        <v>25.966850000000001</v>
      </c>
      <c r="E12" s="8">
        <v>28.511832900000002</v>
      </c>
      <c r="F12" s="8">
        <v>39.569477849999998</v>
      </c>
      <c r="G12" s="8">
        <v>36.312487279999999</v>
      </c>
    </row>
    <row r="13" spans="1:7">
      <c r="A13" s="8">
        <v>18.220600000000001</v>
      </c>
      <c r="B13" s="8">
        <v>45.685400000000001</v>
      </c>
      <c r="C13" s="8">
        <v>32.266199999999998</v>
      </c>
      <c r="E13" s="8">
        <v>17.484953010000002</v>
      </c>
      <c r="F13" s="8">
        <v>52.524429159999997</v>
      </c>
      <c r="G13" s="8">
        <v>33.328975810000003</v>
      </c>
    </row>
    <row r="14" spans="1:7">
      <c r="A14" s="8">
        <v>32.253309999999999</v>
      </c>
      <c r="B14" s="8">
        <v>33.423389999999998</v>
      </c>
      <c r="C14" s="8">
        <v>22.806999999999999</v>
      </c>
      <c r="E14" s="8">
        <v>30.980615140000001</v>
      </c>
      <c r="F14" s="8">
        <v>31.532490419999998</v>
      </c>
      <c r="G14" s="8">
        <v>21.88107312</v>
      </c>
    </row>
    <row r="15" spans="1:7">
      <c r="A15" s="8">
        <v>29.42109</v>
      </c>
      <c r="B15" s="8">
        <v>32.93206</v>
      </c>
      <c r="C15" s="8">
        <v>25.75882</v>
      </c>
      <c r="E15" s="8">
        <v>29.244444519999998</v>
      </c>
      <c r="F15" s="8">
        <v>44.598124419999998</v>
      </c>
      <c r="G15" s="8">
        <v>26.29614016</v>
      </c>
    </row>
    <row r="16" spans="1:7">
      <c r="A16" s="8">
        <v>22.435279999999999</v>
      </c>
      <c r="B16" s="8">
        <v>29.038170000000001</v>
      </c>
      <c r="C16" s="8">
        <v>32.188220000000001</v>
      </c>
      <c r="E16" s="8">
        <v>23.197386040000001</v>
      </c>
      <c r="F16" s="8">
        <v>35.051943629999997</v>
      </c>
      <c r="G16" s="8">
        <v>33.03879809</v>
      </c>
    </row>
    <row r="17" spans="1:7">
      <c r="A17" s="8">
        <v>25.48302</v>
      </c>
      <c r="B17" s="8">
        <v>27.256499999999999</v>
      </c>
      <c r="C17" s="8">
        <v>27.55283</v>
      </c>
      <c r="E17" s="8">
        <v>23.64866335</v>
      </c>
      <c r="F17" s="8">
        <v>37.449609340000002</v>
      </c>
      <c r="G17" s="8">
        <v>28.816264950000001</v>
      </c>
    </row>
    <row r="18" spans="1:7">
      <c r="A18" s="8">
        <v>27.995470000000001</v>
      </c>
      <c r="B18" s="8">
        <v>34.47128</v>
      </c>
      <c r="C18" s="8">
        <v>20.119509999999998</v>
      </c>
      <c r="E18" s="8">
        <v>27.724400589999998</v>
      </c>
      <c r="F18" s="8">
        <v>40.797401690000001</v>
      </c>
      <c r="G18" s="8">
        <v>16.836271310000001</v>
      </c>
    </row>
    <row r="19" spans="1:7">
      <c r="A19" s="8">
        <v>35.892400000000002</v>
      </c>
      <c r="B19" s="8">
        <v>21.48188</v>
      </c>
      <c r="C19" s="8">
        <v>25.554539999999999</v>
      </c>
      <c r="E19" s="8">
        <v>36.498457600000002</v>
      </c>
      <c r="F19" s="8">
        <v>31.03279899</v>
      </c>
      <c r="G19" s="8">
        <v>24.34405932</v>
      </c>
    </row>
    <row r="20" spans="1:7">
      <c r="A20" s="8">
        <v>27.770389999999999</v>
      </c>
      <c r="B20" s="8">
        <v>27.543620000000001</v>
      </c>
      <c r="C20" s="8">
        <v>28.642710000000001</v>
      </c>
      <c r="E20" s="8">
        <v>26.73337424</v>
      </c>
      <c r="F20" s="8">
        <v>36.39882411</v>
      </c>
      <c r="G20" s="8">
        <v>34.785286560000003</v>
      </c>
    </row>
    <row r="21" spans="1:7">
      <c r="A21" s="8">
        <v>28.269770000000001</v>
      </c>
      <c r="B21" s="8">
        <v>17.839860000000002</v>
      </c>
      <c r="C21" s="8">
        <v>29.993210000000001</v>
      </c>
      <c r="E21" s="8">
        <v>26.53814161</v>
      </c>
      <c r="F21" s="8">
        <v>28.72518286</v>
      </c>
      <c r="G21" s="8">
        <v>38.517676459999997</v>
      </c>
    </row>
    <row r="22" spans="1:7">
      <c r="A22" s="8">
        <v>25.343720000000001</v>
      </c>
      <c r="B22" s="8">
        <v>31.326339999999998</v>
      </c>
      <c r="C22" s="8">
        <v>29.70702</v>
      </c>
      <c r="E22" s="8">
        <v>26.515922750000001</v>
      </c>
      <c r="F22" s="8">
        <v>38.937170090000002</v>
      </c>
      <c r="G22" s="8">
        <v>39.586103039999998</v>
      </c>
    </row>
    <row r="23" spans="1:7">
      <c r="A23" s="8">
        <v>31.456320000000002</v>
      </c>
      <c r="B23" s="8">
        <v>26.280380000000001</v>
      </c>
      <c r="C23" s="8">
        <v>78.684160000000006</v>
      </c>
      <c r="E23" s="8">
        <v>28.827759199999999</v>
      </c>
      <c r="F23" s="8">
        <v>27.460541800000001</v>
      </c>
      <c r="G23" s="8">
        <v>67.030146430000002</v>
      </c>
    </row>
    <row r="24" spans="1:7">
      <c r="A24" s="8">
        <v>25.092009999999998</v>
      </c>
      <c r="B24" s="8">
        <v>29.148009999999999</v>
      </c>
      <c r="C24" s="8">
        <v>25.238050000000001</v>
      </c>
      <c r="E24" s="8">
        <v>25.655306190000001</v>
      </c>
      <c r="F24" s="8">
        <v>37.626185960000001</v>
      </c>
      <c r="G24" s="8">
        <v>36.736834430000002</v>
      </c>
    </row>
    <row r="25" spans="1:7">
      <c r="A25" s="8">
        <v>23.954719999999998</v>
      </c>
      <c r="B25" s="8">
        <v>26.621790000000001</v>
      </c>
      <c r="C25" s="8">
        <v>33.115940000000002</v>
      </c>
      <c r="E25" s="8">
        <v>24.106747420000001</v>
      </c>
      <c r="F25" s="8">
        <v>25.707922100000001</v>
      </c>
      <c r="G25" s="8">
        <v>58.398492500000003</v>
      </c>
    </row>
    <row r="26" spans="1:7">
      <c r="A26" s="8">
        <v>42.448680000000003</v>
      </c>
      <c r="B26" s="8">
        <v>28.839510000000001</v>
      </c>
      <c r="C26" s="8">
        <v>26.646830000000001</v>
      </c>
      <c r="E26" s="8">
        <v>62.308244930000001</v>
      </c>
      <c r="F26" s="8">
        <v>34.504143229999997</v>
      </c>
      <c r="G26" s="8">
        <v>32.38410202</v>
      </c>
    </row>
    <row r="27" spans="1:7">
      <c r="A27" s="8">
        <v>43.638840000000002</v>
      </c>
      <c r="B27" s="8">
        <v>20.311620000000001</v>
      </c>
      <c r="C27" s="8">
        <v>33.403440000000003</v>
      </c>
      <c r="E27" s="8">
        <v>44.686281630000003</v>
      </c>
      <c r="F27" s="8">
        <v>21.916688400000002</v>
      </c>
      <c r="G27" s="8">
        <v>37.772247270000001</v>
      </c>
    </row>
    <row r="28" spans="1:7">
      <c r="A28" s="8">
        <v>28.686730000000001</v>
      </c>
      <c r="B28" s="8">
        <v>32.605559999999997</v>
      </c>
      <c r="C28" s="8">
        <v>28.061409999999999</v>
      </c>
      <c r="E28" s="8">
        <v>28.5241583</v>
      </c>
      <c r="F28" s="8">
        <v>36.180077050000001</v>
      </c>
      <c r="G28" s="8">
        <v>35.592555240000003</v>
      </c>
    </row>
    <row r="29" spans="1:7">
      <c r="A29" s="8">
        <v>19.6766668</v>
      </c>
      <c r="B29" s="8">
        <v>32.704830000000001</v>
      </c>
      <c r="C29" s="8">
        <v>27.029859999999999</v>
      </c>
      <c r="E29" s="8">
        <v>24.07116809</v>
      </c>
      <c r="F29" s="8">
        <v>43.290366229999997</v>
      </c>
      <c r="G29" s="8">
        <v>24.379785800000001</v>
      </c>
    </row>
    <row r="30" spans="1:7">
      <c r="A30" s="8">
        <v>24.163523600000001</v>
      </c>
      <c r="B30" s="8">
        <v>36.198680000000003</v>
      </c>
      <c r="C30" s="8">
        <v>16.30911</v>
      </c>
      <c r="E30" s="8">
        <v>22.51454421</v>
      </c>
      <c r="F30" s="8">
        <v>42.313409110000002</v>
      </c>
      <c r="G30" s="8">
        <v>24.36021225</v>
      </c>
    </row>
    <row r="31" spans="1:7">
      <c r="A31" s="8">
        <v>20.531623719999999</v>
      </c>
      <c r="B31" s="8">
        <v>49.389667230000001</v>
      </c>
      <c r="C31" s="8">
        <v>24.57479</v>
      </c>
      <c r="E31" s="8">
        <v>24.9</v>
      </c>
      <c r="F31" s="8">
        <v>62.723718120000001</v>
      </c>
      <c r="G31" s="8">
        <v>41.33312935</v>
      </c>
    </row>
    <row r="32" spans="1:7">
      <c r="A32" s="8">
        <v>18.48740905</v>
      </c>
      <c r="B32" s="8">
        <v>56.839641210000003</v>
      </c>
      <c r="C32" s="8">
        <v>28.588290000000001</v>
      </c>
      <c r="E32" s="8"/>
      <c r="F32" s="8">
        <v>41.063305960000001</v>
      </c>
      <c r="G32" s="8">
        <v>35.755488370000002</v>
      </c>
    </row>
    <row r="33" spans="1:7">
      <c r="A33" s="8">
        <v>15.957872350000001</v>
      </c>
      <c r="B33" s="8">
        <v>24.45992</v>
      </c>
      <c r="C33" s="8">
        <v>26.440809999999999</v>
      </c>
      <c r="E33" s="8"/>
      <c r="F33" s="8">
        <v>26.173546349999999</v>
      </c>
      <c r="G33" s="8">
        <v>30.228930080000001</v>
      </c>
    </row>
    <row r="34" spans="1:7">
      <c r="A34" s="8"/>
      <c r="B34" s="8">
        <v>23.207630000000002</v>
      </c>
      <c r="C34" s="8">
        <v>27.11131</v>
      </c>
      <c r="E34" s="8"/>
      <c r="F34" s="8">
        <v>22.631870639999999</v>
      </c>
      <c r="G34" s="8">
        <v>41.849089919999997</v>
      </c>
    </row>
    <row r="35" spans="1:7">
      <c r="A35" s="8"/>
      <c r="B35" s="8">
        <v>24.647790000000001</v>
      </c>
      <c r="C35" s="8">
        <v>30.203679999999999</v>
      </c>
      <c r="E35" s="8"/>
      <c r="F35" s="8">
        <v>22.6518108</v>
      </c>
      <c r="G35" s="8">
        <v>36.253789279999999</v>
      </c>
    </row>
    <row r="36" spans="1:7">
      <c r="A36" s="8"/>
      <c r="B36" s="8">
        <v>36.432009999999998</v>
      </c>
      <c r="C36" s="8">
        <v>38.17859</v>
      </c>
      <c r="E36" s="8"/>
      <c r="F36" s="8">
        <v>40.580670900000001</v>
      </c>
      <c r="G36" s="8">
        <v>40.377228270000003</v>
      </c>
    </row>
    <row r="37" spans="1:7">
      <c r="A37" s="8"/>
      <c r="B37" s="8">
        <v>28.703199999999999</v>
      </c>
      <c r="C37" s="8">
        <v>32.37294</v>
      </c>
      <c r="E37" s="8"/>
      <c r="F37" s="8">
        <v>28.822878339999999</v>
      </c>
      <c r="G37" s="8">
        <v>35.956467850000003</v>
      </c>
    </row>
    <row r="38" spans="1:7">
      <c r="A38" s="8"/>
      <c r="B38" s="8">
        <v>25.03182</v>
      </c>
      <c r="C38" s="8">
        <v>37.912660000000002</v>
      </c>
      <c r="E38" s="8"/>
      <c r="F38" s="8">
        <v>25.397034819999998</v>
      </c>
      <c r="G38" s="8">
        <v>40.540420259999998</v>
      </c>
    </row>
    <row r="39" spans="1:7">
      <c r="A39" s="8"/>
      <c r="B39" s="8">
        <v>20.73658</v>
      </c>
      <c r="C39" s="8">
        <v>27.44162</v>
      </c>
      <c r="E39" s="8"/>
      <c r="F39" s="8">
        <v>31.819629679999998</v>
      </c>
      <c r="G39" s="8">
        <v>41.736183699999998</v>
      </c>
    </row>
    <row r="40" spans="1:7">
      <c r="A40" s="8"/>
      <c r="B40" s="8">
        <v>27.37893</v>
      </c>
      <c r="C40" s="8">
        <v>35.316699999999997</v>
      </c>
      <c r="E40" s="8"/>
      <c r="F40" s="8">
        <v>41.582415740000002</v>
      </c>
      <c r="G40" s="8">
        <v>36.188069980000002</v>
      </c>
    </row>
    <row r="41" spans="1:7">
      <c r="A41" s="8"/>
      <c r="B41" s="8"/>
      <c r="C41" s="8">
        <v>28.19293</v>
      </c>
      <c r="E41" s="8"/>
      <c r="F41" s="8"/>
      <c r="G41" s="8">
        <v>30.035714070000001</v>
      </c>
    </row>
    <row r="42" spans="1:7">
      <c r="A42" s="8"/>
      <c r="B42" s="8"/>
      <c r="C42" s="8">
        <v>25.83558</v>
      </c>
      <c r="E42" s="8"/>
      <c r="F42" s="8"/>
      <c r="G42" s="8">
        <v>25.425102519999999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BA5B3-22C1-3E4D-9B7F-9BA04CCABF32}">
  <dimension ref="A2:E58"/>
  <sheetViews>
    <sheetView workbookViewId="0">
      <selection activeCell="D15" sqref="D15"/>
    </sheetView>
  </sheetViews>
  <sheetFormatPr defaultColWidth="11.4609375" defaultRowHeight="15.5"/>
  <sheetData>
    <row r="2" spans="1:5">
      <c r="A2" t="s">
        <v>505</v>
      </c>
      <c r="D2" t="s">
        <v>504</v>
      </c>
    </row>
    <row r="3" spans="1:5">
      <c r="A3" s="23" t="s">
        <v>292</v>
      </c>
      <c r="B3" s="23" t="s">
        <v>183</v>
      </c>
      <c r="D3" s="23" t="s">
        <v>292</v>
      </c>
      <c r="E3" s="23" t="s">
        <v>183</v>
      </c>
    </row>
    <row r="4" spans="1:5">
      <c r="A4" s="8">
        <v>120.6485642</v>
      </c>
      <c r="B4" s="8">
        <v>209.79729699999999</v>
      </c>
      <c r="D4" s="8">
        <v>157.8495034</v>
      </c>
      <c r="E4" s="8">
        <v>177.29233300000001</v>
      </c>
    </row>
    <row r="5" spans="1:5">
      <c r="A5" s="8">
        <v>61.261965230000001</v>
      </c>
      <c r="B5" s="8">
        <v>101.013514</v>
      </c>
      <c r="D5" s="8">
        <v>83.632543929999997</v>
      </c>
      <c r="E5" s="8">
        <v>65.284541500000003</v>
      </c>
    </row>
    <row r="6" spans="1:5">
      <c r="A6" s="8">
        <v>139.40222700000001</v>
      </c>
      <c r="B6" s="8">
        <v>60.042997499999998</v>
      </c>
      <c r="D6" s="8">
        <v>130.1566081</v>
      </c>
      <c r="E6" s="8">
        <v>35.842493400000002</v>
      </c>
    </row>
    <row r="7" spans="1:5">
      <c r="A7" s="8">
        <v>145.6534479</v>
      </c>
      <c r="B7" s="8">
        <v>120.792383</v>
      </c>
      <c r="D7" s="8">
        <v>135.69518719999999</v>
      </c>
      <c r="E7" s="8">
        <v>139.529706</v>
      </c>
    </row>
    <row r="8" spans="1:5">
      <c r="A8" s="8">
        <v>76.890017580000006</v>
      </c>
      <c r="B8" s="8">
        <v>36.025798500000001</v>
      </c>
      <c r="D8" s="8">
        <v>53.72421696</v>
      </c>
      <c r="E8" s="8">
        <v>43.5230277</v>
      </c>
    </row>
    <row r="9" spans="1:5">
      <c r="A9" s="8">
        <v>119.39832</v>
      </c>
      <c r="B9" s="8">
        <v>230.98894300000001</v>
      </c>
      <c r="D9" s="8">
        <v>111.8792972</v>
      </c>
      <c r="E9" s="8">
        <v>193.29344699999999</v>
      </c>
    </row>
    <row r="10" spans="1:5">
      <c r="A10" s="8">
        <v>36.257081460000002</v>
      </c>
      <c r="B10" s="8">
        <v>118.673219</v>
      </c>
      <c r="D10" s="8">
        <v>84.740259739999999</v>
      </c>
      <c r="E10" s="8">
        <v>131.20912799999999</v>
      </c>
    </row>
    <row r="11" spans="1:5">
      <c r="A11" s="8">
        <v>146.27857</v>
      </c>
      <c r="B11" s="8">
        <v>175.18427500000001</v>
      </c>
      <c r="D11" s="8">
        <v>130.710466</v>
      </c>
      <c r="E11" s="8">
        <v>190.73326800000001</v>
      </c>
    </row>
    <row r="12" spans="1:5">
      <c r="A12" s="8">
        <v>103.7702676</v>
      </c>
      <c r="B12" s="8">
        <v>170.94594599999999</v>
      </c>
      <c r="D12" s="8">
        <v>108.55614970000001</v>
      </c>
      <c r="E12" s="8">
        <v>167.05162100000001</v>
      </c>
    </row>
    <row r="13" spans="1:5">
      <c r="A13" s="8">
        <v>97.519046689999996</v>
      </c>
      <c r="B13" s="8">
        <v>155.405405</v>
      </c>
      <c r="D13" s="8">
        <v>122.4025974</v>
      </c>
      <c r="E13" s="8">
        <v>149.13037399999999</v>
      </c>
    </row>
    <row r="14" spans="1:5">
      <c r="A14" s="8">
        <v>180.6602852</v>
      </c>
      <c r="B14" s="8">
        <v>2.1191646199999998</v>
      </c>
      <c r="D14" s="8">
        <v>166.71122990000001</v>
      </c>
      <c r="E14" s="8">
        <v>0</v>
      </c>
    </row>
    <row r="15" spans="1:5">
      <c r="A15" s="8">
        <v>123.1490525</v>
      </c>
      <c r="B15" s="8">
        <v>16.246928700000002</v>
      </c>
      <c r="D15" s="8">
        <v>105.78686020000001</v>
      </c>
      <c r="E15" s="8">
        <v>9.6006678700000005</v>
      </c>
    </row>
    <row r="16" spans="1:5">
      <c r="A16" s="8">
        <v>166.9075991</v>
      </c>
      <c r="B16" s="8">
        <v>93.949631400000001</v>
      </c>
      <c r="D16" s="8">
        <v>162.8342246</v>
      </c>
      <c r="E16" s="8">
        <v>55.043829100000004</v>
      </c>
    </row>
    <row r="17" spans="1:5">
      <c r="A17" s="8">
        <v>173.78394220000001</v>
      </c>
      <c r="B17" s="8">
        <v>94.656019700000002</v>
      </c>
      <c r="D17" s="8">
        <v>187.20397249999999</v>
      </c>
      <c r="E17" s="8">
        <v>55.043829100000004</v>
      </c>
    </row>
    <row r="18" spans="1:5">
      <c r="A18" s="8">
        <v>31.256104709999999</v>
      </c>
      <c r="B18" s="8">
        <v>209.09090900000001</v>
      </c>
      <c r="D18" s="8">
        <v>85.294117650000004</v>
      </c>
      <c r="E18" s="8">
        <v>172.81202200000001</v>
      </c>
    </row>
    <row r="19" spans="1:5">
      <c r="A19" s="8">
        <v>74.389529199999998</v>
      </c>
      <c r="B19" s="8">
        <v>178.716216</v>
      </c>
      <c r="D19" s="8">
        <v>140.67990829999999</v>
      </c>
      <c r="E19" s="8">
        <v>168.971755</v>
      </c>
    </row>
    <row r="20" spans="1:5">
      <c r="A20" s="8">
        <v>124.39929669999999</v>
      </c>
      <c r="B20" s="8">
        <v>163.88206400000001</v>
      </c>
      <c r="D20" s="8">
        <v>136.24904509999999</v>
      </c>
      <c r="E20" s="8">
        <v>156.81090900000001</v>
      </c>
    </row>
    <row r="21" spans="1:5">
      <c r="A21" s="8">
        <v>193.78784920000001</v>
      </c>
      <c r="B21" s="8">
        <v>209.09090900000001</v>
      </c>
      <c r="D21" s="8">
        <v>184.9885409</v>
      </c>
      <c r="E21" s="8">
        <v>172.81202200000001</v>
      </c>
    </row>
    <row r="22" spans="1:5">
      <c r="A22" s="8">
        <v>121.89880839999999</v>
      </c>
      <c r="B22" s="8">
        <v>9.8894348900000004</v>
      </c>
      <c r="D22" s="8">
        <v>135.1413293</v>
      </c>
      <c r="E22" s="8">
        <v>40.962849599999998</v>
      </c>
    </row>
    <row r="23" spans="1:5">
      <c r="A23" s="8">
        <v>20.629029110000001</v>
      </c>
      <c r="B23" s="8">
        <v>174.47788700000001</v>
      </c>
      <c r="D23" s="8">
        <v>34.339190219999999</v>
      </c>
      <c r="E23" s="8">
        <v>167.05162100000001</v>
      </c>
    </row>
    <row r="24" spans="1:5">
      <c r="A24" s="8">
        <v>168.1578433</v>
      </c>
      <c r="B24" s="8">
        <v>91.830466799999996</v>
      </c>
      <c r="D24" s="8">
        <v>140.67990829999999</v>
      </c>
      <c r="E24" s="8">
        <v>40.322805099999997</v>
      </c>
    </row>
    <row r="25" spans="1:5">
      <c r="A25" s="8">
        <v>108.1461223</v>
      </c>
      <c r="B25" s="8">
        <v>163.17567600000001</v>
      </c>
      <c r="D25" s="8">
        <v>123.5103132</v>
      </c>
      <c r="E25" s="8">
        <v>108.807569</v>
      </c>
    </row>
    <row r="26" spans="1:5">
      <c r="A26" s="8">
        <v>135.65149439999999</v>
      </c>
      <c r="B26" s="8">
        <v>57.923832900000001</v>
      </c>
      <c r="D26" s="8">
        <v>91.386554619999998</v>
      </c>
      <c r="E26" s="8">
        <v>37.762627000000002</v>
      </c>
    </row>
    <row r="27" spans="1:5">
      <c r="A27" s="8">
        <v>191.28736079999999</v>
      </c>
      <c r="B27" s="8">
        <v>108.07739599999999</v>
      </c>
      <c r="D27" s="8">
        <v>173.91138269999999</v>
      </c>
      <c r="E27" s="8">
        <v>76.805342999999993</v>
      </c>
    </row>
    <row r="28" spans="1:5">
      <c r="A28" s="8">
        <v>112.5219769</v>
      </c>
      <c r="B28" s="8">
        <v>68.519655999999998</v>
      </c>
      <c r="D28" s="8">
        <v>108.55614970000001</v>
      </c>
      <c r="E28" s="8">
        <v>149.770419</v>
      </c>
    </row>
    <row r="29" spans="1:5">
      <c r="A29" s="8">
        <v>75.014651299999997</v>
      </c>
      <c r="B29" s="8">
        <v>146.92874699999999</v>
      </c>
      <c r="D29" s="8">
        <v>103.5714286</v>
      </c>
      <c r="E29" s="8">
        <v>140.80979500000001</v>
      </c>
    </row>
    <row r="30" spans="1:5">
      <c r="A30" s="8">
        <v>160.65637820000001</v>
      </c>
      <c r="B30" s="8">
        <v>150.460688</v>
      </c>
      <c r="D30" s="8">
        <v>151.20320860000001</v>
      </c>
      <c r="E30" s="8">
        <v>188.81313499999999</v>
      </c>
    </row>
    <row r="31" spans="1:5">
      <c r="A31" s="8">
        <v>36.257081460000002</v>
      </c>
      <c r="B31" s="8">
        <v>86.885749399999995</v>
      </c>
      <c r="D31" s="8">
        <v>40.431627200000001</v>
      </c>
      <c r="E31" s="8">
        <v>121.60845999999999</v>
      </c>
    </row>
    <row r="32" spans="1:5">
      <c r="A32" s="8">
        <v>136.90173859999999</v>
      </c>
      <c r="B32" s="8">
        <v>142.69041799999999</v>
      </c>
      <c r="D32" s="8">
        <v>147.32620320000001</v>
      </c>
      <c r="E32" s="8">
        <v>142.08988500000001</v>
      </c>
    </row>
    <row r="33" spans="1:5">
      <c r="A33" s="8">
        <v>55.635866380000003</v>
      </c>
      <c r="B33" s="8">
        <v>120.792383</v>
      </c>
      <c r="D33" s="8">
        <v>112.43315509999999</v>
      </c>
      <c r="E33" s="8">
        <v>64.004452499999999</v>
      </c>
    </row>
    <row r="34" spans="1:5">
      <c r="A34" s="8">
        <v>33.756593080000002</v>
      </c>
      <c r="B34" s="8">
        <v>91.830466799999996</v>
      </c>
      <c r="D34" s="8">
        <v>75.324675319999997</v>
      </c>
      <c r="E34" s="8">
        <v>194.57353599999999</v>
      </c>
    </row>
    <row r="35" spans="1:5">
      <c r="A35" s="8">
        <v>139.40222700000001</v>
      </c>
      <c r="B35" s="8">
        <v>108.07739599999999</v>
      </c>
      <c r="D35" s="8">
        <v>136.80290299999999</v>
      </c>
      <c r="E35" s="8">
        <v>94.726589700000005</v>
      </c>
    </row>
    <row r="36" spans="1:5">
      <c r="A36" s="8">
        <v>156.90564560000001</v>
      </c>
      <c r="B36" s="8">
        <v>49.447174400000002</v>
      </c>
      <c r="D36" s="8">
        <v>147.88006110000001</v>
      </c>
      <c r="E36" s="8">
        <v>102.407124</v>
      </c>
    </row>
    <row r="37" spans="1:5">
      <c r="A37" s="8">
        <v>127.5249072</v>
      </c>
      <c r="B37" s="8">
        <v>44.502457</v>
      </c>
      <c r="D37" s="8">
        <v>157.29564550000001</v>
      </c>
      <c r="E37" s="8">
        <v>11.5208014</v>
      </c>
    </row>
    <row r="38" spans="1:5">
      <c r="A38" s="8">
        <v>163.7819887</v>
      </c>
      <c r="B38" s="8">
        <v>122.20516000000001</v>
      </c>
      <c r="D38" s="8">
        <v>135.69518719999999</v>
      </c>
      <c r="E38" s="8">
        <v>110.087658</v>
      </c>
    </row>
    <row r="39" spans="1:5">
      <c r="A39" s="8">
        <v>101.2697793</v>
      </c>
      <c r="B39" s="8">
        <v>19.778869799999999</v>
      </c>
      <c r="D39" s="8">
        <v>104.1252865</v>
      </c>
      <c r="E39" s="8">
        <v>73.605120400000004</v>
      </c>
    </row>
    <row r="40" spans="1:5">
      <c r="A40" s="8">
        <v>193.78784920000001</v>
      </c>
      <c r="B40" s="8">
        <v>19.778869799999999</v>
      </c>
      <c r="D40" s="8">
        <v>188.86554620000001</v>
      </c>
      <c r="E40" s="8">
        <v>65.284541500000003</v>
      </c>
    </row>
    <row r="41" spans="1:5">
      <c r="A41" s="8">
        <v>66.888064080000007</v>
      </c>
      <c r="B41" s="8">
        <v>168.82678100000001</v>
      </c>
      <c r="D41" s="8">
        <v>103.01757069999999</v>
      </c>
      <c r="E41" s="8">
        <v>151.690552</v>
      </c>
    </row>
    <row r="42" spans="1:5">
      <c r="A42" s="8">
        <v>35.631959369999997</v>
      </c>
      <c r="B42" s="8">
        <v>214.74201500000001</v>
      </c>
      <c r="D42" s="8">
        <v>72.001527879999998</v>
      </c>
      <c r="E42" s="8">
        <v>96.006678699999995</v>
      </c>
    </row>
    <row r="43" spans="1:5">
      <c r="A43" s="8">
        <v>165.657355</v>
      </c>
      <c r="B43" s="8">
        <v>16.953316999999998</v>
      </c>
      <c r="D43" s="8">
        <v>135.1413293</v>
      </c>
      <c r="E43" s="8">
        <v>32.002226200000003</v>
      </c>
    </row>
    <row r="44" spans="1:5">
      <c r="A44" s="8">
        <v>52.510255909999998</v>
      </c>
      <c r="B44" s="8">
        <v>98.187960700000005</v>
      </c>
      <c r="D44" s="8">
        <v>56.493506490000001</v>
      </c>
      <c r="E44" s="8">
        <v>135.68943899999999</v>
      </c>
    </row>
    <row r="45" spans="1:5">
      <c r="A45" s="8">
        <v>176.90955260000001</v>
      </c>
      <c r="B45" s="8">
        <v>138.452088</v>
      </c>
      <c r="D45" s="8">
        <v>171.14209320000001</v>
      </c>
      <c r="E45" s="8">
        <v>199.69389200000001</v>
      </c>
    </row>
    <row r="46" spans="1:5">
      <c r="A46" s="8">
        <v>107.5210002</v>
      </c>
      <c r="B46" s="8">
        <v>62.868550399999997</v>
      </c>
      <c r="D46" s="8">
        <v>126.27960280000001</v>
      </c>
      <c r="E46" s="8">
        <v>108.167525</v>
      </c>
    </row>
    <row r="47" spans="1:5">
      <c r="A47" s="8">
        <v>112.5219769</v>
      </c>
      <c r="B47" s="8">
        <v>198.49508599999999</v>
      </c>
      <c r="D47" s="8">
        <v>148.433919</v>
      </c>
      <c r="E47" s="8">
        <v>173.452066</v>
      </c>
    </row>
    <row r="48" spans="1:5">
      <c r="A48" s="8">
        <v>3.7507325649999999</v>
      </c>
      <c r="B48" s="8">
        <v>50.153562700000002</v>
      </c>
      <c r="D48" s="8">
        <v>45.970206259999998</v>
      </c>
      <c r="E48" s="8">
        <v>48.643383900000003</v>
      </c>
    </row>
    <row r="49" spans="1:5">
      <c r="A49" s="8">
        <v>84.391482710000005</v>
      </c>
      <c r="B49" s="8">
        <v>69.932432399999996</v>
      </c>
      <c r="D49" s="8">
        <v>68.678380439999998</v>
      </c>
      <c r="E49" s="8">
        <v>85.1259218</v>
      </c>
    </row>
    <row r="50" spans="1:5">
      <c r="A50" s="8">
        <v>184.4110178</v>
      </c>
      <c r="B50" s="8">
        <v>153.28624099999999</v>
      </c>
      <c r="D50" s="8">
        <v>147.32620320000001</v>
      </c>
      <c r="E50" s="8">
        <v>143.36997400000001</v>
      </c>
    </row>
    <row r="51" spans="1:5">
      <c r="A51" s="8">
        <v>195.66321550000001</v>
      </c>
      <c r="B51" s="8">
        <v>72.051597099999995</v>
      </c>
      <c r="D51" s="8">
        <v>189.97326200000001</v>
      </c>
      <c r="E51" s="8">
        <v>92.806456100000005</v>
      </c>
    </row>
    <row r="52" spans="1:5">
      <c r="A52" s="8">
        <v>98.76929088</v>
      </c>
      <c r="B52" s="8">
        <v>16.953316999999998</v>
      </c>
      <c r="D52" s="8">
        <v>111.3254393</v>
      </c>
      <c r="E52" s="8">
        <v>31.362181700000001</v>
      </c>
    </row>
    <row r="53" spans="1:5">
      <c r="A53" s="8">
        <v>105.02051179999999</v>
      </c>
      <c r="B53" s="8"/>
      <c r="D53" s="8">
        <v>111.8792972</v>
      </c>
      <c r="E53" s="8"/>
    </row>
    <row r="54" spans="1:5">
      <c r="A54" s="8">
        <v>157.53076770000001</v>
      </c>
      <c r="B54" s="8"/>
      <c r="D54" s="8">
        <v>142.89534</v>
      </c>
      <c r="E54" s="8"/>
    </row>
    <row r="55" spans="1:5">
      <c r="A55" s="8">
        <v>156.90564560000001</v>
      </c>
      <c r="B55" s="8"/>
      <c r="D55" s="8">
        <v>158.95721929999999</v>
      </c>
      <c r="E55" s="8"/>
    </row>
    <row r="56" spans="1:5">
      <c r="A56" s="8">
        <v>96.268802500000007</v>
      </c>
      <c r="B56" s="8"/>
      <c r="D56" s="8">
        <v>110.21772350000001</v>
      </c>
      <c r="E56" s="8"/>
    </row>
    <row r="57" spans="1:5">
      <c r="A57" s="8">
        <v>157.53076770000001</v>
      </c>
      <c r="B57" s="8"/>
      <c r="D57" s="8">
        <v>146.77234530000001</v>
      </c>
      <c r="E57" s="8"/>
    </row>
    <row r="58" spans="1:5">
      <c r="A58" s="8">
        <v>103.1451455</v>
      </c>
      <c r="B58" s="8"/>
      <c r="D58" s="8">
        <v>104.1252865</v>
      </c>
      <c r="E58" s="8"/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88FFC-D748-FA45-9299-7A83A4C91FE7}">
  <dimension ref="A2:E58"/>
  <sheetViews>
    <sheetView workbookViewId="0">
      <selection activeCell="E15" sqref="E15"/>
    </sheetView>
  </sheetViews>
  <sheetFormatPr defaultColWidth="11.4609375" defaultRowHeight="15.5"/>
  <sheetData>
    <row r="2" spans="1:5">
      <c r="A2" t="s">
        <v>507</v>
      </c>
      <c r="D2" t="s">
        <v>506</v>
      </c>
    </row>
    <row r="3" spans="1:5">
      <c r="A3" s="23" t="s">
        <v>292</v>
      </c>
      <c r="B3" s="23" t="s">
        <v>183</v>
      </c>
      <c r="D3" s="23" t="s">
        <v>292</v>
      </c>
      <c r="E3" s="23" t="s">
        <v>183</v>
      </c>
    </row>
    <row r="4" spans="1:5">
      <c r="A4" s="8">
        <v>77.841509799999997</v>
      </c>
      <c r="B4" s="8">
        <v>91.168954900000003</v>
      </c>
      <c r="D4" s="8">
        <v>92.644947259999995</v>
      </c>
      <c r="E4" s="8">
        <v>88.818686099999994</v>
      </c>
    </row>
    <row r="5" spans="1:5">
      <c r="A5" s="8">
        <v>87.437955470000006</v>
      </c>
      <c r="B5" s="8">
        <v>68.578079500000001</v>
      </c>
      <c r="D5" s="8">
        <v>98.672193329999999</v>
      </c>
      <c r="E5" s="8">
        <v>74.544847000000004</v>
      </c>
    </row>
    <row r="6" spans="1:5">
      <c r="A6" s="8">
        <v>109.61232680000001</v>
      </c>
      <c r="B6" s="8">
        <v>82.107595900000007</v>
      </c>
      <c r="D6" s="8">
        <v>96.662561210000007</v>
      </c>
      <c r="E6" s="8">
        <v>110.81593100000001</v>
      </c>
    </row>
    <row r="7" spans="1:5">
      <c r="A7" s="8">
        <v>138.07464780000001</v>
      </c>
      <c r="B7" s="8">
        <v>92.613887000000005</v>
      </c>
      <c r="D7" s="8">
        <v>134.06579360000001</v>
      </c>
      <c r="E7" s="8">
        <v>96.528873899999994</v>
      </c>
    </row>
    <row r="8" spans="1:5">
      <c r="A8" s="8">
        <v>166.2436045</v>
      </c>
      <c r="B8" s="8">
        <v>67.686258899999999</v>
      </c>
      <c r="D8" s="8">
        <v>178.7687904</v>
      </c>
      <c r="E8" s="8">
        <v>85.7820459</v>
      </c>
    </row>
    <row r="9" spans="1:5">
      <c r="A9" s="8">
        <v>68.269181720000006</v>
      </c>
      <c r="B9" s="8">
        <v>114.11021599999999</v>
      </c>
      <c r="D9" s="8">
        <v>60.495507680000003</v>
      </c>
      <c r="E9" s="8">
        <v>102.872697</v>
      </c>
    </row>
    <row r="10" spans="1:5">
      <c r="A10" s="8">
        <v>62.037971560000003</v>
      </c>
      <c r="B10" s="8">
        <v>89.235441100000003</v>
      </c>
      <c r="D10" s="8">
        <v>123.6871132</v>
      </c>
      <c r="E10" s="8">
        <v>78.957681100000002</v>
      </c>
    </row>
    <row r="11" spans="1:5">
      <c r="A11" s="8">
        <v>78.943710629999998</v>
      </c>
      <c r="B11" s="8">
        <v>96.123317799999995</v>
      </c>
      <c r="D11" s="8">
        <v>79.850217360000002</v>
      </c>
      <c r="E11" s="8">
        <v>107.352842</v>
      </c>
    </row>
    <row r="12" spans="1:5">
      <c r="A12" s="8">
        <v>124.5066715</v>
      </c>
      <c r="B12" s="8">
        <v>105.45607</v>
      </c>
      <c r="D12" s="8">
        <v>140.70900180000001</v>
      </c>
      <c r="E12" s="8">
        <v>75.691398699999993</v>
      </c>
    </row>
    <row r="13" spans="1:5">
      <c r="A13" s="8">
        <v>78.615565119999999</v>
      </c>
      <c r="B13" s="8">
        <v>79.626583699999998</v>
      </c>
      <c r="D13" s="8">
        <v>96.340767760000006</v>
      </c>
      <c r="E13" s="8">
        <v>84.1366443</v>
      </c>
    </row>
    <row r="14" spans="1:5">
      <c r="A14" s="8">
        <v>96.472786659999997</v>
      </c>
      <c r="B14" s="8">
        <v>78.478774900000005</v>
      </c>
      <c r="D14" s="8">
        <v>108.9334767</v>
      </c>
      <c r="E14" s="8" t="s">
        <v>295</v>
      </c>
    </row>
    <row r="15" spans="1:5">
      <c r="A15" s="8">
        <v>99.661957060000006</v>
      </c>
      <c r="B15" s="8">
        <v>59.2155001</v>
      </c>
      <c r="D15" s="8">
        <v>97.207378419999998</v>
      </c>
      <c r="E15" s="8">
        <v>52.3844055</v>
      </c>
    </row>
    <row r="16" spans="1:5">
      <c r="A16" s="8">
        <v>126.79751109999999</v>
      </c>
      <c r="B16" s="8">
        <v>88.194690100000003</v>
      </c>
      <c r="D16" s="8">
        <v>120.3242029</v>
      </c>
      <c r="E16" s="8">
        <v>75.896907400000003</v>
      </c>
    </row>
    <row r="17" spans="1:5">
      <c r="A17" s="8">
        <v>99.149740449999996</v>
      </c>
      <c r="B17" s="8">
        <v>87.665341999999995</v>
      </c>
      <c r="D17" s="8">
        <v>110.65316610000001</v>
      </c>
      <c r="E17" s="8">
        <v>75.378069400000001</v>
      </c>
    </row>
    <row r="18" spans="1:5">
      <c r="A18" s="8">
        <v>116.860529</v>
      </c>
      <c r="B18" s="8">
        <v>114.50202400000001</v>
      </c>
      <c r="D18" s="8">
        <v>106.2658977</v>
      </c>
      <c r="E18" s="8">
        <v>107.027646</v>
      </c>
    </row>
    <row r="19" spans="1:5">
      <c r="A19" s="8">
        <v>127.1107409</v>
      </c>
      <c r="B19" s="8">
        <v>116.948498</v>
      </c>
      <c r="D19" s="8">
        <v>126.1135112</v>
      </c>
      <c r="E19" s="8">
        <v>119.79432300000001</v>
      </c>
    </row>
    <row r="20" spans="1:5">
      <c r="A20" s="8">
        <v>73.653917320000005</v>
      </c>
      <c r="B20" s="8">
        <v>226.132744</v>
      </c>
      <c r="D20" s="8">
        <v>92.604445960000007</v>
      </c>
      <c r="E20" s="8">
        <v>222.35188500000001</v>
      </c>
    </row>
    <row r="21" spans="1:5">
      <c r="A21" s="8">
        <v>93.908182330000002</v>
      </c>
      <c r="B21" s="8">
        <v>114.743549</v>
      </c>
      <c r="D21" s="8">
        <v>91.818979850000005</v>
      </c>
      <c r="E21" s="8">
        <v>106.865685</v>
      </c>
    </row>
    <row r="22" spans="1:5">
      <c r="A22" s="8">
        <v>71.564522710000006</v>
      </c>
      <c r="B22" s="8">
        <v>94.543385599999993</v>
      </c>
      <c r="D22" s="8">
        <v>91.400423700000005</v>
      </c>
      <c r="E22" s="8">
        <v>113.231758</v>
      </c>
    </row>
    <row r="23" spans="1:5">
      <c r="A23" s="8">
        <v>131.24488270000001</v>
      </c>
      <c r="B23" s="8">
        <v>127.482936</v>
      </c>
      <c r="D23" s="8">
        <v>144.57443280000001</v>
      </c>
      <c r="E23" s="8">
        <v>118.39905899999999</v>
      </c>
    </row>
    <row r="24" spans="1:5">
      <c r="A24" s="8">
        <v>79.775502029999998</v>
      </c>
      <c r="B24" s="8">
        <v>110.218729</v>
      </c>
      <c r="D24" s="8">
        <v>70.254534980000003</v>
      </c>
      <c r="E24" s="8">
        <v>101.37460900000001</v>
      </c>
    </row>
    <row r="25" spans="1:5">
      <c r="A25" s="8">
        <v>96.229916459999998</v>
      </c>
      <c r="B25" s="8">
        <v>130.11263299999999</v>
      </c>
      <c r="D25" s="8">
        <v>102.5137713</v>
      </c>
      <c r="E25" s="8">
        <v>125.52412099999999</v>
      </c>
    </row>
    <row r="26" spans="1:5">
      <c r="A26" s="8">
        <v>101.3731439</v>
      </c>
      <c r="B26" s="8">
        <v>101.208133</v>
      </c>
      <c r="D26" s="8">
        <v>91.751783419999995</v>
      </c>
      <c r="E26" s="8">
        <v>193.67307600000001</v>
      </c>
    </row>
    <row r="27" spans="1:5">
      <c r="A27" s="8">
        <v>112.4879352</v>
      </c>
      <c r="B27" s="8">
        <v>166.982675</v>
      </c>
      <c r="D27" s="8">
        <v>105.6749677</v>
      </c>
      <c r="E27" s="8">
        <v>132.455398</v>
      </c>
    </row>
    <row r="28" spans="1:5">
      <c r="A28" s="8">
        <v>85.571000859999998</v>
      </c>
      <c r="B28" s="8">
        <v>97.021529900000004</v>
      </c>
      <c r="D28" s="8">
        <v>70.910132279999999</v>
      </c>
      <c r="E28" s="8">
        <v>117.02419</v>
      </c>
    </row>
    <row r="29" spans="1:5">
      <c r="A29" s="8">
        <v>92.624435109999993</v>
      </c>
      <c r="B29" s="8">
        <v>98.585442299999997</v>
      </c>
      <c r="D29" s="8">
        <v>83.205438020000003</v>
      </c>
      <c r="E29" s="8">
        <v>105.71802099999999</v>
      </c>
    </row>
    <row r="30" spans="1:5">
      <c r="A30" s="8">
        <v>67.701222229999999</v>
      </c>
      <c r="B30" s="8">
        <v>130.071743</v>
      </c>
      <c r="D30" s="8">
        <v>68.309959759999998</v>
      </c>
      <c r="E30" s="8">
        <v>133.30792600000001</v>
      </c>
    </row>
    <row r="31" spans="1:5">
      <c r="A31" s="8">
        <v>65.057122849999999</v>
      </c>
      <c r="B31" s="8">
        <v>79.140624000000003</v>
      </c>
      <c r="D31" s="8">
        <v>112.8110247</v>
      </c>
      <c r="E31" s="8">
        <v>105.31652200000001</v>
      </c>
    </row>
    <row r="32" spans="1:5">
      <c r="A32" s="8">
        <v>95.815432599999994</v>
      </c>
      <c r="B32" s="8">
        <v>116.983282</v>
      </c>
      <c r="D32" s="8">
        <v>108.06719699999999</v>
      </c>
      <c r="E32" s="8">
        <v>116.55233200000001</v>
      </c>
    </row>
    <row r="33" spans="1:5">
      <c r="A33" s="8">
        <v>70.826378020000007</v>
      </c>
      <c r="B33" s="8">
        <v>78.501800700000004</v>
      </c>
      <c r="D33" s="8">
        <v>80.41358314</v>
      </c>
      <c r="E33" s="8">
        <v>84.087452600000006</v>
      </c>
    </row>
    <row r="34" spans="1:5">
      <c r="A34" s="8">
        <v>81.442705790000005</v>
      </c>
      <c r="B34" s="8">
        <v>93.473790899999997</v>
      </c>
      <c r="D34" s="8">
        <v>91.852250229999996</v>
      </c>
      <c r="E34" s="8">
        <v>111.069182</v>
      </c>
    </row>
    <row r="35" spans="1:5">
      <c r="A35" s="8">
        <v>89.157380810000006</v>
      </c>
      <c r="B35" s="8">
        <v>113.859759</v>
      </c>
      <c r="D35" s="8">
        <v>87.239989469999998</v>
      </c>
      <c r="E35" s="8">
        <v>154.18256299999999</v>
      </c>
    </row>
    <row r="36" spans="1:5">
      <c r="A36" s="8">
        <v>55.017424939999998</v>
      </c>
      <c r="B36" s="8">
        <v>86.707598700000005</v>
      </c>
      <c r="D36" s="8">
        <v>76.813938320000005</v>
      </c>
      <c r="E36" s="8">
        <v>86.855341600000003</v>
      </c>
    </row>
    <row r="37" spans="1:5">
      <c r="A37" s="8">
        <v>81.703248930000001</v>
      </c>
      <c r="B37" s="8">
        <v>64.927707600000005</v>
      </c>
      <c r="D37" s="8">
        <v>100.56328739999999</v>
      </c>
      <c r="E37" s="8">
        <v>105.813603</v>
      </c>
    </row>
    <row r="38" spans="1:5">
      <c r="A38" s="8">
        <v>67.770352709999997</v>
      </c>
      <c r="B38" s="8">
        <v>87.361130700000004</v>
      </c>
      <c r="D38" s="8">
        <v>75.162300579999993</v>
      </c>
      <c r="E38" s="8">
        <v>94.598423800000006</v>
      </c>
    </row>
    <row r="39" spans="1:5">
      <c r="A39" s="8">
        <v>75.233055300000004</v>
      </c>
      <c r="B39" s="8">
        <v>158.85312400000001</v>
      </c>
      <c r="D39" s="8">
        <v>104.9093987</v>
      </c>
      <c r="E39" s="8">
        <v>125.357302</v>
      </c>
    </row>
    <row r="40" spans="1:5">
      <c r="A40" s="8">
        <v>89.80417095</v>
      </c>
      <c r="B40" s="8">
        <v>65.199100999999999</v>
      </c>
      <c r="D40" s="8">
        <v>137.50201989999999</v>
      </c>
      <c r="E40" s="8">
        <v>71.138001900000006</v>
      </c>
    </row>
    <row r="41" spans="1:5">
      <c r="A41" s="8">
        <v>62.379537880000001</v>
      </c>
      <c r="B41" s="8">
        <v>146.76243500000001</v>
      </c>
      <c r="D41" s="8">
        <v>58.062346470000001</v>
      </c>
      <c r="E41" s="8">
        <v>149.38932399999999</v>
      </c>
    </row>
    <row r="42" spans="1:5">
      <c r="A42" s="8">
        <v>78.298016739999994</v>
      </c>
      <c r="B42" s="8">
        <v>127.279678</v>
      </c>
      <c r="D42" s="8">
        <v>61.439969689999998</v>
      </c>
      <c r="E42" s="8">
        <v>131.118807</v>
      </c>
    </row>
    <row r="43" spans="1:5">
      <c r="A43" s="8">
        <v>91.371914529999998</v>
      </c>
      <c r="B43" s="8">
        <v>131.243807</v>
      </c>
      <c r="D43" s="8">
        <v>75.37438693</v>
      </c>
      <c r="E43" s="8">
        <v>115.874419</v>
      </c>
    </row>
    <row r="44" spans="1:5">
      <c r="A44" s="8">
        <v>82.166931360000007</v>
      </c>
      <c r="B44" s="8">
        <v>111.62461500000001</v>
      </c>
      <c r="D44" s="8">
        <v>171.87725140000001</v>
      </c>
      <c r="E44" s="8">
        <v>98.659925599999994</v>
      </c>
    </row>
    <row r="45" spans="1:5">
      <c r="A45" s="8">
        <v>117.29049329999999</v>
      </c>
      <c r="B45" s="8">
        <v>127.907684</v>
      </c>
      <c r="D45" s="8">
        <v>122.52099149999999</v>
      </c>
      <c r="E45" s="8">
        <v>119.094194</v>
      </c>
    </row>
    <row r="46" spans="1:5">
      <c r="A46" s="8">
        <v>120.6282228</v>
      </c>
      <c r="B46" s="8">
        <v>105.50777600000001</v>
      </c>
      <c r="D46" s="8">
        <v>139.70385469999999</v>
      </c>
      <c r="E46" s="8">
        <v>99.594535399999998</v>
      </c>
    </row>
    <row r="47" spans="1:5">
      <c r="A47" s="8">
        <v>62.506371199999997</v>
      </c>
      <c r="B47" s="8">
        <v>110.131788</v>
      </c>
      <c r="D47" s="8">
        <v>105.090853</v>
      </c>
      <c r="E47" s="8">
        <v>114.930195</v>
      </c>
    </row>
    <row r="48" spans="1:5">
      <c r="A48" s="8">
        <v>61.598606050000001</v>
      </c>
      <c r="B48" s="8">
        <v>103.008859</v>
      </c>
      <c r="D48" s="8">
        <v>69.775714260000001</v>
      </c>
      <c r="E48" s="8">
        <v>84.834562000000005</v>
      </c>
    </row>
    <row r="49" spans="1:5">
      <c r="A49" s="8">
        <v>82.086007850000001</v>
      </c>
      <c r="B49" s="8">
        <v>98.365344899999997</v>
      </c>
      <c r="D49" s="8">
        <v>63.234090309999999</v>
      </c>
      <c r="E49" s="8">
        <v>109.039509</v>
      </c>
    </row>
    <row r="50" spans="1:5">
      <c r="A50" s="8">
        <v>135.83005019999999</v>
      </c>
      <c r="B50" s="8">
        <v>105.265021</v>
      </c>
      <c r="D50" s="8">
        <v>95.739295970000001</v>
      </c>
      <c r="E50" s="8">
        <v>109.186832</v>
      </c>
    </row>
    <row r="51" spans="1:5">
      <c r="A51" s="8">
        <v>158.60237849999999</v>
      </c>
      <c r="B51" s="8">
        <v>88.992276899999993</v>
      </c>
      <c r="D51" s="8">
        <v>109.70641929999999</v>
      </c>
      <c r="E51" s="8">
        <v>88.020136699999995</v>
      </c>
    </row>
    <row r="52" spans="1:5">
      <c r="A52" s="8">
        <v>176.37482299999999</v>
      </c>
      <c r="B52" s="8">
        <v>92.597580399999998</v>
      </c>
      <c r="D52" s="8">
        <v>74.416172239999995</v>
      </c>
      <c r="E52" s="8">
        <v>78.199115599999999</v>
      </c>
    </row>
    <row r="53" spans="1:5">
      <c r="A53" s="8">
        <v>96.566400139999999</v>
      </c>
      <c r="B53" s="8"/>
      <c r="D53" s="8">
        <v>73.081365250000005</v>
      </c>
      <c r="E53" s="8"/>
    </row>
    <row r="54" spans="1:5">
      <c r="A54" s="8">
        <v>71.872536999999994</v>
      </c>
      <c r="B54" s="8"/>
      <c r="D54" s="8">
        <v>70.240846919999996</v>
      </c>
      <c r="E54" s="8"/>
    </row>
    <row r="55" spans="1:5">
      <c r="A55" s="8">
        <v>69.730954030000007</v>
      </c>
      <c r="B55" s="8"/>
      <c r="D55" s="8">
        <v>81.844250410000001</v>
      </c>
      <c r="E55" s="8"/>
    </row>
    <row r="56" spans="1:5">
      <c r="A56" s="8">
        <v>103.6857758</v>
      </c>
      <c r="B56" s="8"/>
      <c r="D56" s="8">
        <v>67.655035749999996</v>
      </c>
      <c r="E56" s="8"/>
    </row>
    <row r="57" spans="1:5">
      <c r="A57" s="8">
        <v>95.546052979999999</v>
      </c>
      <c r="B57" s="8"/>
      <c r="D57" s="8">
        <v>91.823837740000002</v>
      </c>
      <c r="E57" s="8"/>
    </row>
    <row r="58" spans="1:5">
      <c r="A58" s="8">
        <v>81.808190389999993</v>
      </c>
      <c r="B58" s="8"/>
      <c r="D58" s="8">
        <v>87.802145539999998</v>
      </c>
      <c r="E58" s="8"/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223C3-5D4D-3D48-9020-C6BC0EBC6457}">
  <dimension ref="A3:E18"/>
  <sheetViews>
    <sheetView workbookViewId="0">
      <selection activeCell="G25" sqref="G25"/>
    </sheetView>
  </sheetViews>
  <sheetFormatPr defaultColWidth="11.4609375" defaultRowHeight="15.5"/>
  <sheetData>
    <row r="3" spans="1:5">
      <c r="A3" t="s">
        <v>297</v>
      </c>
      <c r="D3" t="s">
        <v>296</v>
      </c>
    </row>
    <row r="4" spans="1:5">
      <c r="A4" s="23" t="s">
        <v>121</v>
      </c>
      <c r="B4" s="23" t="s">
        <v>122</v>
      </c>
      <c r="D4" s="23" t="s">
        <v>121</v>
      </c>
      <c r="E4" s="23" t="s">
        <v>122</v>
      </c>
    </row>
    <row r="5" spans="1:5">
      <c r="A5" s="8">
        <v>9.4789999999999999E-2</v>
      </c>
      <c r="B5" s="8">
        <v>3.8923999999999999</v>
      </c>
      <c r="D5" s="8">
        <v>8.1776</v>
      </c>
      <c r="E5" s="8">
        <v>10.0146</v>
      </c>
    </row>
    <row r="6" spans="1:5">
      <c r="A6" s="8">
        <v>0.16489000000000001</v>
      </c>
      <c r="B6" s="8">
        <v>8.6803000000000008</v>
      </c>
      <c r="D6" s="8">
        <v>8.4083000000000006</v>
      </c>
      <c r="E6" s="8">
        <v>46.447400000000002</v>
      </c>
    </row>
    <row r="7" spans="1:5">
      <c r="A7" s="8">
        <v>3.2863000000000003E-2</v>
      </c>
      <c r="B7" s="8">
        <v>6.4781000000000004</v>
      </c>
      <c r="D7" s="8">
        <v>7.1508000000000003</v>
      </c>
      <c r="E7" s="8">
        <v>8.3391000000000002</v>
      </c>
    </row>
    <row r="8" spans="1:5">
      <c r="A8" s="8">
        <v>0.18268999999999999</v>
      </c>
      <c r="B8" s="8">
        <v>14.1777</v>
      </c>
      <c r="D8" s="8">
        <v>16.696999999999999</v>
      </c>
      <c r="E8" s="8">
        <v>26.095400000000001</v>
      </c>
    </row>
    <row r="9" spans="1:5">
      <c r="A9" s="8">
        <v>4.1707000000000001</v>
      </c>
      <c r="B9" s="8">
        <v>24.18</v>
      </c>
      <c r="D9" s="8">
        <v>25.673999999999999</v>
      </c>
      <c r="E9" s="8">
        <v>29.85</v>
      </c>
    </row>
    <row r="10" spans="1:5">
      <c r="A10" s="8">
        <v>3.0375000000000001</v>
      </c>
      <c r="B10" s="8">
        <v>8.7940000000000005</v>
      </c>
      <c r="D10" s="8">
        <v>9.6298999999999992</v>
      </c>
      <c r="E10" s="8">
        <v>10.6341</v>
      </c>
    </row>
    <row r="11" spans="1:5">
      <c r="A11" s="8">
        <v>0.10621</v>
      </c>
      <c r="B11" s="8">
        <v>11.192600000000001</v>
      </c>
      <c r="D11" s="8">
        <v>9.1272000000000002</v>
      </c>
      <c r="E11" s="8">
        <v>18.425999999999998</v>
      </c>
    </row>
    <row r="12" spans="1:5">
      <c r="A12" s="8">
        <v>1.1821999999999999</v>
      </c>
      <c r="B12" s="8">
        <v>6.9455999999999998</v>
      </c>
      <c r="D12" s="8">
        <v>10.4375</v>
      </c>
      <c r="E12" s="8">
        <v>11.419600000000001</v>
      </c>
    </row>
    <row r="13" spans="1:5">
      <c r="A13" s="8">
        <v>6.2358000000000002</v>
      </c>
      <c r="B13" s="8">
        <v>10.578099999999999</v>
      </c>
      <c r="D13" s="8">
        <v>9.9267000000000003</v>
      </c>
      <c r="E13" s="8">
        <v>15.658200000000001</v>
      </c>
    </row>
    <row r="14" spans="1:5">
      <c r="A14" s="8">
        <v>1.9282999999999999</v>
      </c>
      <c r="B14" s="8">
        <v>7.6211000000000002</v>
      </c>
      <c r="D14" s="8">
        <v>17.842099999999999</v>
      </c>
      <c r="E14" s="8">
        <v>14.114800000000001</v>
      </c>
    </row>
    <row r="15" spans="1:5">
      <c r="A15" s="8">
        <v>2.0137999999999998</v>
      </c>
      <c r="B15" s="8">
        <v>20.9863</v>
      </c>
      <c r="D15" s="8">
        <v>17.709700000000002</v>
      </c>
      <c r="E15" s="8">
        <v>13.7995</v>
      </c>
    </row>
    <row r="16" spans="1:5">
      <c r="A16" s="8">
        <v>1.9104000000000001</v>
      </c>
      <c r="B16" s="8">
        <v>8.5266999999999999</v>
      </c>
      <c r="D16" s="8">
        <v>10.449299999999999</v>
      </c>
      <c r="E16" s="8">
        <v>13.284800000000001</v>
      </c>
    </row>
    <row r="17" spans="1:5">
      <c r="A17" s="8">
        <v>2.0611000000000002</v>
      </c>
      <c r="B17" s="8">
        <v>10.6822</v>
      </c>
      <c r="D17" s="8">
        <v>11.4687</v>
      </c>
      <c r="E17" s="8">
        <v>24.7607</v>
      </c>
    </row>
    <row r="18" spans="1:5">
      <c r="A18" s="8">
        <v>1.8260000000000001</v>
      </c>
      <c r="B18" s="8">
        <v>8.6585999999999999</v>
      </c>
      <c r="D18" s="8">
        <v>15.577400000000001</v>
      </c>
      <c r="E18" s="8">
        <v>11.6874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41D98-27EB-A74F-9854-04732E1CE48F}">
  <dimension ref="A1:A20"/>
  <sheetViews>
    <sheetView workbookViewId="0">
      <selection activeCell="K31" sqref="K31"/>
    </sheetView>
  </sheetViews>
  <sheetFormatPr defaultColWidth="11.4609375" defaultRowHeight="15.5"/>
  <sheetData>
    <row r="1" spans="1:1">
      <c r="A1" t="s">
        <v>569</v>
      </c>
    </row>
    <row r="2" spans="1:1">
      <c r="A2" s="23" t="s">
        <v>122</v>
      </c>
    </row>
    <row r="3" spans="1:1">
      <c r="A3" s="8">
        <v>5.8252555299999997</v>
      </c>
    </row>
    <row r="4" spans="1:1">
      <c r="A4" s="8">
        <v>8.1557601440000003</v>
      </c>
    </row>
    <row r="5" spans="1:1">
      <c r="A5" s="8">
        <v>6.548096063</v>
      </c>
    </row>
    <row r="6" spans="1:1">
      <c r="A6" s="8">
        <v>9.6192472379999998</v>
      </c>
    </row>
    <row r="7" spans="1:1">
      <c r="A7" s="8">
        <v>9.8624462899999994</v>
      </c>
    </row>
    <row r="8" spans="1:1">
      <c r="A8" s="8">
        <v>12.11396545</v>
      </c>
    </row>
    <row r="9" spans="1:1">
      <c r="A9" s="8">
        <v>7.3292384229999996</v>
      </c>
    </row>
    <row r="10" spans="1:1">
      <c r="A10" s="8">
        <v>7.1226147979999999</v>
      </c>
    </row>
    <row r="11" spans="1:1">
      <c r="A11" s="8">
        <v>13.95459065</v>
      </c>
    </row>
    <row r="12" spans="1:1">
      <c r="A12" s="8">
        <v>12.78504869</v>
      </c>
    </row>
    <row r="13" spans="1:1">
      <c r="A13" s="8">
        <v>21.93240947</v>
      </c>
    </row>
    <row r="14" spans="1:1">
      <c r="A14" s="8">
        <v>9.2927303989999999</v>
      </c>
    </row>
    <row r="15" spans="1:1">
      <c r="A15" s="8">
        <v>5.5854724750000004</v>
      </c>
    </row>
    <row r="16" spans="1:1">
      <c r="A16" s="8">
        <v>13.95459065</v>
      </c>
    </row>
    <row r="17" spans="1:1">
      <c r="A17" s="8">
        <v>11.691079370000001</v>
      </c>
    </row>
    <row r="18" spans="1:1">
      <c r="A18" s="8">
        <v>15.910144470000001</v>
      </c>
    </row>
    <row r="19" spans="1:1">
      <c r="A19" s="8">
        <v>13.33962041</v>
      </c>
    </row>
    <row r="20" spans="1:1">
      <c r="A20" s="8">
        <v>16.016507409999999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F8505-C6D9-034C-9809-C07EBB3310AA}">
  <dimension ref="A2:B10"/>
  <sheetViews>
    <sheetView workbookViewId="0">
      <selection activeCell="G25" sqref="G25"/>
    </sheetView>
  </sheetViews>
  <sheetFormatPr defaultColWidth="11.4609375" defaultRowHeight="15.5"/>
  <sheetData>
    <row r="2" spans="1:2">
      <c r="A2" s="23" t="s">
        <v>287</v>
      </c>
      <c r="B2" s="23" t="s">
        <v>288</v>
      </c>
    </row>
    <row r="3" spans="1:2">
      <c r="A3" s="8">
        <v>3.4666666670000001</v>
      </c>
      <c r="B3" s="8">
        <v>0.2666666667</v>
      </c>
    </row>
    <row r="4" spans="1:2">
      <c r="A4" s="8">
        <v>2</v>
      </c>
      <c r="B4" s="8">
        <v>0</v>
      </c>
    </row>
    <row r="5" spans="1:2">
      <c r="A5" s="8">
        <v>2.6666666669999999</v>
      </c>
      <c r="B5" s="8">
        <v>0.2666666667</v>
      </c>
    </row>
    <row r="6" spans="1:2">
      <c r="A6" s="8">
        <v>2.4</v>
      </c>
      <c r="B6" s="8">
        <v>0.6</v>
      </c>
    </row>
    <row r="7" spans="1:2">
      <c r="A7" s="8">
        <v>4.0666666669999998</v>
      </c>
      <c r="B7" s="8">
        <v>0.86666666670000003</v>
      </c>
    </row>
    <row r="8" spans="1:2">
      <c r="A8" s="8">
        <v>5.2</v>
      </c>
      <c r="B8" s="8">
        <v>1.2</v>
      </c>
    </row>
    <row r="9" spans="1:2">
      <c r="A9" s="8">
        <v>1.6</v>
      </c>
      <c r="B9" s="8">
        <v>0</v>
      </c>
    </row>
    <row r="10" spans="1:2">
      <c r="A10" s="8">
        <v>1.4</v>
      </c>
      <c r="B10" s="8">
        <v>0.4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F6CE2-C7D2-1640-88C8-7A9EC6A2C724}">
  <dimension ref="A2:B10"/>
  <sheetViews>
    <sheetView zoomScale="110" zoomScaleNormal="110" workbookViewId="0">
      <selection activeCell="G25" sqref="G25"/>
    </sheetView>
  </sheetViews>
  <sheetFormatPr defaultColWidth="11.4609375" defaultRowHeight="15.5"/>
  <sheetData>
    <row r="2" spans="1:2">
      <c r="A2" s="23" t="s">
        <v>287</v>
      </c>
      <c r="B2" s="23" t="s">
        <v>288</v>
      </c>
    </row>
    <row r="3" spans="1:2">
      <c r="A3" s="8">
        <v>33.350246939999998</v>
      </c>
      <c r="B3" s="8">
        <v>18.011563450000001</v>
      </c>
    </row>
    <row r="4" spans="1:2">
      <c r="A4" s="8">
        <v>19.248346560000002</v>
      </c>
      <c r="B4" s="8">
        <v>15.91687222</v>
      </c>
    </row>
    <row r="5" spans="1:2">
      <c r="A5" s="8">
        <v>21.06400116</v>
      </c>
      <c r="B5" s="8">
        <v>19.153268220000001</v>
      </c>
    </row>
    <row r="6" spans="1:2">
      <c r="A6" s="8">
        <v>24.33769448</v>
      </c>
      <c r="B6" s="8">
        <v>22.14367549</v>
      </c>
    </row>
    <row r="7" spans="1:2">
      <c r="A7" s="8">
        <v>20.10244917</v>
      </c>
      <c r="B7" s="8">
        <v>18.607979069999999</v>
      </c>
    </row>
    <row r="8" spans="1:2">
      <c r="A8" s="8">
        <v>19.791472290000002</v>
      </c>
      <c r="B8" s="8">
        <v>16.950274289999999</v>
      </c>
    </row>
    <row r="9" spans="1:2">
      <c r="A9" s="8">
        <v>26.90693911</v>
      </c>
      <c r="B9" s="8">
        <v>24.223018100000001</v>
      </c>
    </row>
    <row r="10" spans="1:2">
      <c r="A10" s="8">
        <v>14.8095622</v>
      </c>
      <c r="B10" s="8">
        <v>14.306536250000001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4824C-0069-FC4B-A946-DC54F2F1105A}">
  <dimension ref="A2:B10"/>
  <sheetViews>
    <sheetView workbookViewId="0">
      <selection activeCell="G25" sqref="G25"/>
    </sheetView>
  </sheetViews>
  <sheetFormatPr defaultColWidth="11.4609375" defaultRowHeight="15.5"/>
  <sheetData>
    <row r="2" spans="1:2">
      <c r="A2" s="23" t="s">
        <v>287</v>
      </c>
      <c r="B2" s="23" t="s">
        <v>288</v>
      </c>
    </row>
    <row r="3" spans="1:2">
      <c r="A3" s="8">
        <v>2.2999999999999998</v>
      </c>
      <c r="B3" s="8">
        <v>0.6</v>
      </c>
    </row>
    <row r="4" spans="1:2">
      <c r="A4" s="8">
        <v>3.4</v>
      </c>
      <c r="B4" s="8">
        <v>1.2857142859999999</v>
      </c>
    </row>
    <row r="5" spans="1:2">
      <c r="A5" s="8">
        <v>1.9</v>
      </c>
      <c r="B5" s="8">
        <v>0</v>
      </c>
    </row>
    <row r="6" spans="1:2">
      <c r="A6" s="8">
        <v>8</v>
      </c>
      <c r="B6" s="8">
        <v>0.33333333329999998</v>
      </c>
    </row>
    <row r="7" spans="1:2">
      <c r="A7" s="8">
        <v>6.9</v>
      </c>
      <c r="B7" s="8">
        <v>0</v>
      </c>
    </row>
    <row r="8" spans="1:2">
      <c r="A8" s="8">
        <v>9.6</v>
      </c>
      <c r="B8" s="8">
        <v>5.6</v>
      </c>
    </row>
    <row r="9" spans="1:2">
      <c r="A9" s="8">
        <v>4</v>
      </c>
      <c r="B9" s="8">
        <v>0.5</v>
      </c>
    </row>
    <row r="10" spans="1:2">
      <c r="A10" s="8">
        <v>2.5</v>
      </c>
      <c r="B10" s="8">
        <v>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3A1AD-E4A2-8C47-AD21-47196D6749A9}">
  <dimension ref="A2:B10"/>
  <sheetViews>
    <sheetView workbookViewId="0">
      <selection activeCell="G25" sqref="G25"/>
    </sheetView>
  </sheetViews>
  <sheetFormatPr defaultColWidth="11.4609375" defaultRowHeight="15.5"/>
  <sheetData>
    <row r="2" spans="1:2">
      <c r="A2" s="23" t="s">
        <v>287</v>
      </c>
      <c r="B2" s="23" t="s">
        <v>288</v>
      </c>
    </row>
    <row r="3" spans="1:2">
      <c r="A3" s="8">
        <v>17.25716645</v>
      </c>
      <c r="B3" s="8">
        <v>14.57216601</v>
      </c>
    </row>
    <row r="4" spans="1:2">
      <c r="A4" s="8">
        <v>15.801536049999999</v>
      </c>
      <c r="B4" s="8">
        <v>10.2413756</v>
      </c>
    </row>
    <row r="5" spans="1:2">
      <c r="A5" s="8">
        <v>28.609285329999999</v>
      </c>
      <c r="B5" s="8">
        <v>19.05458673</v>
      </c>
    </row>
    <row r="6" spans="1:2">
      <c r="A6" s="8">
        <v>18.650025379999999</v>
      </c>
      <c r="B6" s="8">
        <v>21.593860679999999</v>
      </c>
    </row>
    <row r="7" spans="1:2">
      <c r="A7" s="8">
        <v>19.681639319999999</v>
      </c>
      <c r="B7" s="8">
        <v>19.88102752</v>
      </c>
    </row>
    <row r="8" spans="1:2">
      <c r="A8" s="8">
        <v>23.34778901</v>
      </c>
      <c r="B8" s="8">
        <v>36.779363310000001</v>
      </c>
    </row>
    <row r="9" spans="1:2">
      <c r="A9" s="8">
        <v>40.03867004</v>
      </c>
      <c r="B9" s="8">
        <v>20.92570632</v>
      </c>
    </row>
    <row r="10" spans="1:2">
      <c r="A10" s="8">
        <v>42.642134769999998</v>
      </c>
      <c r="B10" s="8">
        <v>20.966584910000002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68</vt:i4>
      </vt:variant>
    </vt:vector>
  </HeadingPairs>
  <TitlesOfParts>
    <vt:vector size="68" baseType="lpstr">
      <vt:lpstr>Figure 1C</vt:lpstr>
      <vt:lpstr>Figure 1G+1H</vt:lpstr>
      <vt:lpstr>Figure 1J</vt:lpstr>
      <vt:lpstr>Figure1L</vt:lpstr>
      <vt:lpstr>Figure 2E</vt:lpstr>
      <vt:lpstr>Figure 2F</vt:lpstr>
      <vt:lpstr>Figure 2H</vt:lpstr>
      <vt:lpstr>Figure 2I</vt:lpstr>
      <vt:lpstr>Figure 2K</vt:lpstr>
      <vt:lpstr>Figure 2L</vt:lpstr>
      <vt:lpstr>Figure 3B</vt:lpstr>
      <vt:lpstr>Figure 3C</vt:lpstr>
      <vt:lpstr>Figure 3E</vt:lpstr>
      <vt:lpstr>Figure 3G</vt:lpstr>
      <vt:lpstr>Figure 3H</vt:lpstr>
      <vt:lpstr>Figure 3J</vt:lpstr>
      <vt:lpstr>Figure 3M</vt:lpstr>
      <vt:lpstr>Figure 4D</vt:lpstr>
      <vt:lpstr>Figure 4F</vt:lpstr>
      <vt:lpstr>Figure 4H+I</vt:lpstr>
      <vt:lpstr>Figure 5B</vt:lpstr>
      <vt:lpstr>Figure 5D</vt:lpstr>
      <vt:lpstr>Figure 5F</vt:lpstr>
      <vt:lpstr>Figure 5K</vt:lpstr>
      <vt:lpstr>Figure 6D</vt:lpstr>
      <vt:lpstr>Figure 6H</vt:lpstr>
      <vt:lpstr>Figure S1A</vt:lpstr>
      <vt:lpstr>Figure S1B</vt:lpstr>
      <vt:lpstr>Figure S1D</vt:lpstr>
      <vt:lpstr>Figure S1E</vt:lpstr>
      <vt:lpstr>Figure S1F</vt:lpstr>
      <vt:lpstr>Figure S1G</vt:lpstr>
      <vt:lpstr>Figure S1I</vt:lpstr>
      <vt:lpstr>Figure S1K</vt:lpstr>
      <vt:lpstr>Figure S1L</vt:lpstr>
      <vt:lpstr>Figure S1M</vt:lpstr>
      <vt:lpstr>Figure S1N</vt:lpstr>
      <vt:lpstr>Figure S2A</vt:lpstr>
      <vt:lpstr>Figure S2B</vt:lpstr>
      <vt:lpstr>Figure S2C</vt:lpstr>
      <vt:lpstr>Figure S2D</vt:lpstr>
      <vt:lpstr>Figure S2E</vt:lpstr>
      <vt:lpstr>Figure S2F</vt:lpstr>
      <vt:lpstr>Figure S2G</vt:lpstr>
      <vt:lpstr>Figure S2H</vt:lpstr>
      <vt:lpstr>Figure S2I</vt:lpstr>
      <vt:lpstr>Figure S2J</vt:lpstr>
      <vt:lpstr>Figure S3B</vt:lpstr>
      <vt:lpstr>Figure S3C</vt:lpstr>
      <vt:lpstr>Figure S3H</vt:lpstr>
      <vt:lpstr>Figure S3I</vt:lpstr>
      <vt:lpstr>Figure S3J</vt:lpstr>
      <vt:lpstr>Figure S4F</vt:lpstr>
      <vt:lpstr>Figure S4G</vt:lpstr>
      <vt:lpstr>Figure S5A</vt:lpstr>
      <vt:lpstr>Figure S5C</vt:lpstr>
      <vt:lpstr>Figure S5D</vt:lpstr>
      <vt:lpstr>Figure S6</vt:lpstr>
      <vt:lpstr>Figure S7A</vt:lpstr>
      <vt:lpstr>Figure S7B</vt:lpstr>
      <vt:lpstr>Figure S7C</vt:lpstr>
      <vt:lpstr>Figure S7D</vt:lpstr>
      <vt:lpstr>Figure S7F</vt:lpstr>
      <vt:lpstr>Figure S8C</vt:lpstr>
      <vt:lpstr>Figure S9C</vt:lpstr>
      <vt:lpstr>Figure S9E</vt:lpstr>
      <vt:lpstr>Figure S9G</vt:lpstr>
      <vt:lpstr>Figure S9H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 Woo</dc:creator>
  <cp:lastModifiedBy>ao711.la</cp:lastModifiedBy>
  <dcterms:created xsi:type="dcterms:W3CDTF">2025-10-22T22:22:00Z</dcterms:created>
  <dcterms:modified xsi:type="dcterms:W3CDTF">2025-10-29T22:56:15Z</dcterms:modified>
</cp:coreProperties>
</file>