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72\AC\Temp\"/>
    </mc:Choice>
  </mc:AlternateContent>
  <xr:revisionPtr revIDLastSave="460" documentId="13_ncr:1_{31E2C960-A9D0-4208-A97E-6288639F646A}" xr6:coauthVersionLast="45" xr6:coauthVersionMax="45" xr10:uidLastSave="{83B7B3A8-3B28-41F5-B842-99167146E391}"/>
  <bookViews>
    <workbookView xWindow="-120" yWindow="-120" windowWidth="24240" windowHeight="131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9" i="1" l="1"/>
  <c r="C171" i="1" l="1"/>
  <c r="C158" i="1" l="1"/>
  <c r="C176" i="1"/>
  <c r="C148" i="1"/>
  <c r="C149" i="1"/>
  <c r="C147" i="1"/>
  <c r="C150" i="1" s="1"/>
  <c r="C170" i="1"/>
  <c r="C172" i="1" s="1"/>
  <c r="C166" i="1"/>
  <c r="C163" i="1"/>
  <c r="C164" i="1"/>
  <c r="C165" i="1" s="1"/>
  <c r="C157" i="1"/>
  <c r="C156" i="1"/>
  <c r="C159" i="1" s="1"/>
  <c r="C152" i="1"/>
  <c r="C154" i="1" s="1"/>
  <c r="C143" i="1"/>
  <c r="C144" i="1" s="1"/>
  <c r="C145" i="1" s="1"/>
  <c r="C123" i="1"/>
  <c r="C160" i="1" l="1"/>
  <c r="C167" i="1"/>
  <c r="C174" i="1" s="1"/>
  <c r="D113" i="1"/>
  <c r="D115" i="1" s="1"/>
  <c r="F28" i="1" l="1"/>
  <c r="F29" i="1"/>
  <c r="F27" i="1"/>
  <c r="E70" i="1"/>
  <c r="D105" i="1" s="1"/>
  <c r="E94" i="1"/>
  <c r="E96" i="1" s="1"/>
  <c r="D106" i="1" s="1"/>
  <c r="E15" i="1"/>
  <c r="D103" i="1" l="1"/>
  <c r="F30" i="1"/>
  <c r="D104" i="1" s="1"/>
  <c r="E33" i="1"/>
  <c r="D110" i="1" s="1"/>
  <c r="C177" i="1"/>
  <c r="C179" i="1" s="1"/>
  <c r="D116" i="1" l="1"/>
  <c r="D117" i="1"/>
  <c r="B182" i="1" s="1"/>
</calcChain>
</file>

<file path=xl/sharedStrings.xml><?xml version="1.0" encoding="utf-8"?>
<sst xmlns="http://schemas.openxmlformats.org/spreadsheetml/2006/main" count="265" uniqueCount="163">
  <si>
    <t>Estimación Basada en puntos de casos de uso</t>
  </si>
  <si>
    <t>Unadjusted Use Case Weight</t>
  </si>
  <si>
    <t>Use case complexity</t>
  </si>
  <si>
    <t>Number of transactions</t>
  </si>
  <si>
    <t>Weight</t>
  </si>
  <si>
    <t>Simple</t>
  </si>
  <si>
    <t>3 or fewer</t>
  </si>
  <si>
    <t>Average</t>
  </si>
  <si>
    <t>4 to 7</t>
  </si>
  <si>
    <t>Complex</t>
  </si>
  <si>
    <t>More than 7</t>
  </si>
  <si>
    <t>Table 1. Use case weights based on the number of transactions.</t>
  </si>
  <si>
    <t>SauveGuard</t>
  </si>
  <si>
    <t>Number of use cases</t>
  </si>
  <si>
    <t>Product</t>
  </si>
  <si>
    <t>Total</t>
  </si>
  <si>
    <t>Table 2. Calculating Unadjusted Use Case Weight (UUCW) for SauveGuard.</t>
  </si>
  <si>
    <t>Unadjusted Actor Weight</t>
  </si>
  <si>
    <t>Actor Type</t>
  </si>
  <si>
    <t>Example</t>
  </si>
  <si>
    <t>Another system through an API</t>
  </si>
  <si>
    <t>Another system through a protocal</t>
  </si>
  <si>
    <t>A person through a text-based user interface</t>
  </si>
  <si>
    <t>A person through through a graphical user interface</t>
  </si>
  <si>
    <t>Use Case</t>
  </si>
  <si>
    <t>API</t>
  </si>
  <si>
    <t>Comunication Protocol</t>
  </si>
  <si>
    <t>GUI</t>
  </si>
  <si>
    <t>Table 3. Complexity for the SauveGuard mainly use cases.</t>
  </si>
  <si>
    <t>UUCP = UUCW + UAW</t>
  </si>
  <si>
    <t>UUCP =</t>
  </si>
  <si>
    <t>Adjusting For Technical Complexity</t>
  </si>
  <si>
    <t>Factor</t>
  </si>
  <si>
    <t>Description</t>
  </si>
  <si>
    <t>T1</t>
  </si>
  <si>
    <t>Distributed system</t>
  </si>
  <si>
    <t>T2</t>
  </si>
  <si>
    <t>Performance objectives</t>
  </si>
  <si>
    <t>T3</t>
  </si>
  <si>
    <t>End-user efficiency</t>
  </si>
  <si>
    <t>T4</t>
  </si>
  <si>
    <t>Complex processing</t>
  </si>
  <si>
    <t>T5</t>
  </si>
  <si>
    <t>Reusable code</t>
  </si>
  <si>
    <t>T6</t>
  </si>
  <si>
    <t>Easy to install</t>
  </si>
  <si>
    <t>T7</t>
  </si>
  <si>
    <t>Easy to use</t>
  </si>
  <si>
    <t>T8</t>
  </si>
  <si>
    <t>Portable</t>
  </si>
  <si>
    <t>T9</t>
  </si>
  <si>
    <t>Easy to change</t>
  </si>
  <si>
    <t>T10</t>
  </si>
  <si>
    <t>Concurrent use</t>
  </si>
  <si>
    <t>T11</t>
  </si>
  <si>
    <t>Security</t>
  </si>
  <si>
    <t>T12</t>
  </si>
  <si>
    <t>Access for third parties</t>
  </si>
  <si>
    <t>T13</t>
  </si>
  <si>
    <t>Training needs</t>
  </si>
  <si>
    <t>Table 5. The weight of each factor impacting technical complexity.</t>
  </si>
  <si>
    <t>-</t>
  </si>
  <si>
    <t>TCF = 0.6 + (0.01 x TFactor)</t>
  </si>
  <si>
    <t>TCF =</t>
  </si>
  <si>
    <t>Adjusting For Environmental Complexity</t>
  </si>
  <si>
    <t>Weigh</t>
  </si>
  <si>
    <t>E1</t>
  </si>
  <si>
    <t>Familiar with the development process</t>
  </si>
  <si>
    <t>E2</t>
  </si>
  <si>
    <t>Application experience</t>
  </si>
  <si>
    <t>E3</t>
  </si>
  <si>
    <t>Object-oriented experience</t>
  </si>
  <si>
    <t>E4</t>
  </si>
  <si>
    <t>Lead analyst capability</t>
  </si>
  <si>
    <t>E5</t>
  </si>
  <si>
    <t>Motivation</t>
  </si>
  <si>
    <t>E6</t>
  </si>
  <si>
    <t>Stable requirements</t>
  </si>
  <si>
    <t>E7</t>
  </si>
  <si>
    <t>Part-time staff</t>
  </si>
  <si>
    <t>E8</t>
  </si>
  <si>
    <t>Difficult programming language</t>
  </si>
  <si>
    <t>Table 7. Environmental factors and their weights</t>
  </si>
  <si>
    <t>Assessment</t>
  </si>
  <si>
    <t>Impact</t>
  </si>
  <si>
    <t>EF = 1.4 + (-0.03 x EFactor)</t>
  </si>
  <si>
    <t>EF =</t>
  </si>
  <si>
    <t>UCP = UUCW x TCF x EF</t>
  </si>
  <si>
    <t>UCP =</t>
  </si>
  <si>
    <t>a</t>
  </si>
  <si>
    <t>UUCW</t>
  </si>
  <si>
    <t>Unadjusted Use Case Weigh</t>
  </si>
  <si>
    <t>UAW</t>
  </si>
  <si>
    <t>TCF</t>
  </si>
  <si>
    <t>Technical Complexity Factor</t>
  </si>
  <si>
    <t>EF</t>
  </si>
  <si>
    <t>Environmental Factor</t>
  </si>
  <si>
    <t>Overall Project</t>
  </si>
  <si>
    <t> Number of hours the team will average use case point</t>
  </si>
  <si>
    <t>hours</t>
  </si>
  <si>
    <t>Total Hours</t>
  </si>
  <si>
    <t>Total Developers</t>
  </si>
  <si>
    <t>persons</t>
  </si>
  <si>
    <t> Hours per week for each developer</t>
  </si>
  <si>
    <t>Total Hours per Week</t>
  </si>
  <si>
    <t>Iteration Duration</t>
  </si>
  <si>
    <t>weeks</t>
  </si>
  <si>
    <t>Hours of progress per iteration</t>
  </si>
  <si>
    <t>Overall Project Duration</t>
  </si>
  <si>
    <t>three-week iteration</t>
  </si>
  <si>
    <t> Overall Project Duration (Months)</t>
  </si>
  <si>
    <t>months</t>
  </si>
  <si>
    <t>Costo Proyecto de Ingeniería de Software</t>
  </si>
  <si>
    <t>Datos de entrada</t>
  </si>
  <si>
    <t>Costo</t>
  </si>
  <si>
    <t>Periodo</t>
  </si>
  <si>
    <t>Sueldo Ingeniero</t>
  </si>
  <si>
    <t>mes</t>
  </si>
  <si>
    <t>Sueldo Ingeniero (Dia)</t>
  </si>
  <si>
    <t>dia</t>
  </si>
  <si>
    <t>Número Ingenieros</t>
  </si>
  <si>
    <t>personas</t>
  </si>
  <si>
    <t>Factor Prestacional</t>
  </si>
  <si>
    <t>Arriendo Oficina</t>
  </si>
  <si>
    <t>Arriendo en la nube</t>
  </si>
  <si>
    <t>Internet</t>
  </si>
  <si>
    <t>Energía</t>
  </si>
  <si>
    <t>Acueducto</t>
  </si>
  <si>
    <t>bimensual</t>
  </si>
  <si>
    <t>Auxiliar Contable</t>
  </si>
  <si>
    <t>Servicio de Contabilidad</t>
  </si>
  <si>
    <t>Registro Mercantil</t>
  </si>
  <si>
    <t>anual</t>
  </si>
  <si>
    <t>Transporte</t>
  </si>
  <si>
    <t>Almuerzo</t>
  </si>
  <si>
    <t>Antojos</t>
  </si>
  <si>
    <t>Udemy</t>
  </si>
  <si>
    <t>(pago único)</t>
  </si>
  <si>
    <t>Tx</t>
  </si>
  <si>
    <t>Proyección Financiera (Mensual)</t>
  </si>
  <si>
    <t>Gastos Propios de Desarrollo</t>
  </si>
  <si>
    <t>Nómina</t>
  </si>
  <si>
    <t>Sueldo básico ingenieros</t>
  </si>
  <si>
    <t>Factor prestacional</t>
  </si>
  <si>
    <t>Total Nómina</t>
  </si>
  <si>
    <t>Suministros</t>
  </si>
  <si>
    <t>Total Suministros</t>
  </si>
  <si>
    <t>Arriendos</t>
  </si>
  <si>
    <t>Arriendo oficina</t>
  </si>
  <si>
    <t>Total Arriendos</t>
  </si>
  <si>
    <t>Servicios Públicos</t>
  </si>
  <si>
    <t>Total Servicios Públicos</t>
  </si>
  <si>
    <t>Total Gastos Propios de Desarrollo</t>
  </si>
  <si>
    <t>Gatos Administrativos</t>
  </si>
  <si>
    <t>Auxiliar contable</t>
  </si>
  <si>
    <t>Total Gastos Administrativos</t>
  </si>
  <si>
    <t>Inversión Inicial</t>
  </si>
  <si>
    <t>Total Inversión Inicial</t>
  </si>
  <si>
    <t>Total Proyección Financiera</t>
  </si>
  <si>
    <t>Impuestos</t>
  </si>
  <si>
    <t>Total Impuestos</t>
  </si>
  <si>
    <t>Total Costo Mensual</t>
  </si>
  <si>
    <t>Total Costo Proyecto de Ingeniería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</si>
</sst>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&quot;$&quot;#,##0"/>
    <numFmt numFmtId="166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17" xfId="0" applyFill="1" applyBorder="1"/>
    <xf numFmtId="165" fontId="0" fillId="2" borderId="14" xfId="0" applyNumberFormat="1" applyFill="1" applyBorder="1"/>
    <xf numFmtId="0" fontId="0" fillId="2" borderId="14" xfId="0" applyFill="1" applyBorder="1"/>
    <xf numFmtId="9" fontId="0" fillId="2" borderId="14" xfId="0" applyNumberFormat="1" applyFill="1" applyBorder="1"/>
    <xf numFmtId="0" fontId="0" fillId="2" borderId="23" xfId="0" applyFill="1" applyBorder="1"/>
    <xf numFmtId="9" fontId="0" fillId="2" borderId="0" xfId="0" applyNumberFormat="1" applyFill="1" applyBorder="1"/>
    <xf numFmtId="0" fontId="0" fillId="2" borderId="24" xfId="0" applyFill="1" applyBorder="1"/>
    <xf numFmtId="0" fontId="1" fillId="2" borderId="17" xfId="0" applyFont="1" applyFill="1" applyBorder="1"/>
    <xf numFmtId="0" fontId="0" fillId="2" borderId="17" xfId="0" applyFont="1" applyFill="1" applyBorder="1"/>
    <xf numFmtId="165" fontId="0" fillId="2" borderId="14" xfId="0" applyNumberFormat="1" applyFont="1" applyFill="1" applyBorder="1"/>
    <xf numFmtId="0" fontId="0" fillId="2" borderId="24" xfId="0" applyFont="1" applyFill="1" applyBorder="1"/>
    <xf numFmtId="165" fontId="1" fillId="2" borderId="14" xfId="0" applyNumberFormat="1" applyFont="1" applyFill="1" applyBorder="1"/>
    <xf numFmtId="0" fontId="1" fillId="2" borderId="24" xfId="0" applyFont="1" applyFill="1" applyBorder="1"/>
    <xf numFmtId="0" fontId="1" fillId="2" borderId="23" xfId="0" applyFont="1" applyFill="1" applyBorder="1"/>
    <xf numFmtId="165" fontId="1" fillId="2" borderId="0" xfId="0" applyNumberFormat="1" applyFont="1" applyFill="1" applyBorder="1"/>
    <xf numFmtId="0" fontId="0" fillId="2" borderId="23" xfId="0" applyFont="1" applyFill="1" applyBorder="1"/>
    <xf numFmtId="165" fontId="0" fillId="2" borderId="0" xfId="0" applyNumberFormat="1" applyFont="1" applyFill="1" applyBorder="1"/>
    <xf numFmtId="0" fontId="0" fillId="2" borderId="0" xfId="0" applyFill="1" applyBorder="1"/>
    <xf numFmtId="0" fontId="0" fillId="2" borderId="18" xfId="0" applyFill="1" applyBorder="1" applyAlignment="1">
      <alignment horizontal="left"/>
    </xf>
    <xf numFmtId="0" fontId="1" fillId="2" borderId="14" xfId="0" applyFont="1" applyFill="1" applyBorder="1"/>
    <xf numFmtId="0" fontId="0" fillId="2" borderId="21" xfId="0" applyFill="1" applyBorder="1"/>
    <xf numFmtId="165" fontId="0" fillId="2" borderId="19" xfId="0" applyNumberFormat="1" applyFill="1" applyBorder="1"/>
    <xf numFmtId="0" fontId="0" fillId="2" borderId="22" xfId="0" applyFill="1" applyBorder="1" applyAlignment="1">
      <alignment horizontal="left"/>
    </xf>
    <xf numFmtId="0" fontId="1" fillId="2" borderId="18" xfId="0" applyFont="1" applyFill="1" applyBorder="1"/>
    <xf numFmtId="0" fontId="1" fillId="4" borderId="36" xfId="0" applyFont="1" applyFill="1" applyBorder="1"/>
    <xf numFmtId="0" fontId="0" fillId="4" borderId="0" xfId="0" applyFill="1" applyBorder="1"/>
    <xf numFmtId="0" fontId="0" fillId="4" borderId="37" xfId="0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36" xfId="0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0" fillId="4" borderId="3" xfId="0" applyFill="1" applyBorder="1"/>
    <xf numFmtId="0" fontId="0" fillId="4" borderId="10" xfId="0" applyFill="1" applyBorder="1"/>
    <xf numFmtId="0" fontId="1" fillId="4" borderId="0" xfId="0" applyFont="1" applyFill="1" applyBorder="1" applyAlignment="1">
      <alignment horizontal="right"/>
    </xf>
    <xf numFmtId="0" fontId="0" fillId="4" borderId="5" xfId="0" applyFont="1" applyFill="1" applyBorder="1"/>
    <xf numFmtId="0" fontId="0" fillId="4" borderId="7" xfId="0" applyFont="1" applyFill="1" applyBorder="1"/>
    <xf numFmtId="0" fontId="1" fillId="4" borderId="0" xfId="0" applyFont="1" applyFill="1" applyBorder="1"/>
    <xf numFmtId="164" fontId="1" fillId="4" borderId="0" xfId="0" applyNumberFormat="1" applyFont="1" applyFill="1" applyBorder="1"/>
    <xf numFmtId="0" fontId="3" fillId="4" borderId="11" xfId="0" applyFont="1" applyFill="1" applyBorder="1"/>
    <xf numFmtId="0" fontId="4" fillId="4" borderId="12" xfId="0" applyFont="1" applyFill="1" applyBorder="1"/>
    <xf numFmtId="0" fontId="3" fillId="4" borderId="12" xfId="0" applyFont="1" applyFill="1" applyBorder="1" applyAlignment="1">
      <alignment horizontal="right"/>
    </xf>
    <xf numFmtId="0" fontId="3" fillId="4" borderId="13" xfId="0" applyFont="1" applyFill="1" applyBorder="1"/>
    <xf numFmtId="0" fontId="3" fillId="4" borderId="36" xfId="0" applyFont="1" applyFill="1" applyBorder="1"/>
    <xf numFmtId="0" fontId="4" fillId="4" borderId="0" xfId="0" applyFont="1" applyFill="1" applyBorder="1"/>
    <xf numFmtId="0" fontId="3" fillId="4" borderId="0" xfId="0" applyFont="1" applyFill="1" applyBorder="1" applyAlignment="1">
      <alignment horizontal="right"/>
    </xf>
    <xf numFmtId="0" fontId="3" fillId="4" borderId="0" xfId="0" applyFont="1" applyFill="1" applyBorder="1"/>
    <xf numFmtId="0" fontId="0" fillId="4" borderId="15" xfId="0" applyFill="1" applyBorder="1"/>
    <xf numFmtId="0" fontId="1" fillId="4" borderId="15" xfId="0" applyFont="1" applyFill="1" applyBorder="1" applyAlignment="1">
      <alignment horizontal="right"/>
    </xf>
    <xf numFmtId="0" fontId="1" fillId="4" borderId="16" xfId="0" applyFont="1" applyFill="1" applyBorder="1"/>
    <xf numFmtId="0" fontId="0" fillId="4" borderId="14" xfId="0" applyFill="1" applyBorder="1"/>
    <xf numFmtId="2" fontId="1" fillId="4" borderId="14" xfId="0" applyNumberFormat="1" applyFont="1" applyFill="1" applyBorder="1"/>
    <xf numFmtId="0" fontId="1" fillId="4" borderId="18" xfId="0" applyFont="1" applyFill="1" applyBorder="1"/>
    <xf numFmtId="0" fontId="1" fillId="4" borderId="14" xfId="0" applyFont="1" applyFill="1" applyBorder="1"/>
    <xf numFmtId="0" fontId="0" fillId="4" borderId="38" xfId="0" applyFill="1" applyBorder="1"/>
    <xf numFmtId="0" fontId="1" fillId="2" borderId="39" xfId="0" applyFont="1" applyFill="1" applyBorder="1"/>
    <xf numFmtId="165" fontId="1" fillId="2" borderId="40" xfId="0" applyNumberFormat="1" applyFont="1" applyFill="1" applyBorder="1"/>
    <xf numFmtId="0" fontId="1" fillId="2" borderId="17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165" fontId="3" fillId="3" borderId="25" xfId="0" applyNumberFormat="1" applyFont="1" applyFill="1" applyBorder="1" applyAlignment="1">
      <alignment horizontal="center"/>
    </xf>
    <xf numFmtId="165" fontId="3" fillId="3" borderId="26" xfId="0" applyNumberFormat="1" applyFont="1" applyFill="1" applyBorder="1" applyAlignment="1">
      <alignment horizontal="center"/>
    </xf>
    <xf numFmtId="165" fontId="3" fillId="3" borderId="27" xfId="0" applyNumberFormat="1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1" fillId="4" borderId="41" xfId="0" applyFont="1" applyFill="1" applyBorder="1"/>
    <xf numFmtId="0" fontId="1" fillId="4" borderId="17" xfId="0" applyFont="1" applyFill="1" applyBorder="1"/>
    <xf numFmtId="0" fontId="1" fillId="4" borderId="42" xfId="0" applyFont="1" applyFill="1" applyBorder="1"/>
    <xf numFmtId="0" fontId="0" fillId="4" borderId="43" xfId="0" applyFill="1" applyBorder="1"/>
    <xf numFmtId="0" fontId="1" fillId="4" borderId="43" xfId="0" applyFont="1" applyFill="1" applyBorder="1"/>
    <xf numFmtId="0" fontId="1" fillId="4" borderId="44" xfId="0" applyFont="1" applyFill="1" applyBorder="1"/>
    <xf numFmtId="166" fontId="1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95</xdr:row>
      <xdr:rowOff>85725</xdr:rowOff>
    </xdr:from>
    <xdr:to>
      <xdr:col>2</xdr:col>
      <xdr:colOff>1314450</xdr:colOff>
      <xdr:row>95</xdr:row>
      <xdr:rowOff>85725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047875" y="18002250"/>
          <a:ext cx="107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69</xdr:row>
      <xdr:rowOff>95250</xdr:rowOff>
    </xdr:from>
    <xdr:to>
      <xdr:col>2</xdr:col>
      <xdr:colOff>1304925</xdr:colOff>
      <xdr:row>69</xdr:row>
      <xdr:rowOff>95250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2038350" y="13401675"/>
          <a:ext cx="107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32</xdr:row>
      <xdr:rowOff>104775</xdr:rowOff>
    </xdr:from>
    <xdr:to>
      <xdr:col>2</xdr:col>
      <xdr:colOff>1285875</xdr:colOff>
      <xdr:row>32</xdr:row>
      <xdr:rowOff>104775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019300" y="6324600"/>
          <a:ext cx="107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98</xdr:row>
      <xdr:rowOff>85725</xdr:rowOff>
    </xdr:from>
    <xdr:to>
      <xdr:col>2</xdr:col>
      <xdr:colOff>1304925</xdr:colOff>
      <xdr:row>98</xdr:row>
      <xdr:rowOff>85725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038350" y="18764250"/>
          <a:ext cx="107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2"/>
  <sheetViews>
    <sheetView tabSelected="1" topLeftCell="A61" workbookViewId="0">
      <selection activeCell="E70" sqref="E70"/>
    </sheetView>
  </sheetViews>
  <sheetFormatPr defaultColWidth="11.42578125" defaultRowHeight="15"/>
  <cols>
    <col min="2" max="2" width="28.7109375" customWidth="1"/>
    <col min="3" max="3" width="25.28515625" customWidth="1"/>
    <col min="4" max="4" width="22.85546875" customWidth="1"/>
    <col min="5" max="5" width="19.42578125" bestFit="1" customWidth="1"/>
  </cols>
  <sheetData>
    <row r="1" spans="2:6" ht="18.75" customHeight="1">
      <c r="B1" s="80" t="s">
        <v>0</v>
      </c>
      <c r="C1" s="81"/>
      <c r="D1" s="81"/>
      <c r="E1" s="81"/>
      <c r="F1" s="82"/>
    </row>
    <row r="2" spans="2:6" ht="15" customHeight="1">
      <c r="B2" s="83"/>
      <c r="C2" s="84"/>
      <c r="D2" s="84"/>
      <c r="E2" s="84"/>
      <c r="F2" s="85"/>
    </row>
    <row r="3" spans="2:6">
      <c r="B3" s="25" t="s">
        <v>1</v>
      </c>
      <c r="C3" s="26"/>
      <c r="D3" s="26"/>
      <c r="E3" s="26"/>
      <c r="F3" s="27"/>
    </row>
    <row r="4" spans="2:6">
      <c r="B4" s="28" t="s">
        <v>2</v>
      </c>
      <c r="C4" s="29" t="s">
        <v>3</v>
      </c>
      <c r="D4" s="30" t="s">
        <v>4</v>
      </c>
      <c r="E4" s="26"/>
      <c r="F4" s="27"/>
    </row>
    <row r="5" spans="2:6">
      <c r="B5" s="31" t="s">
        <v>5</v>
      </c>
      <c r="C5" s="32" t="s">
        <v>6</v>
      </c>
      <c r="D5" s="33">
        <v>5</v>
      </c>
      <c r="E5" s="26"/>
      <c r="F5" s="27"/>
    </row>
    <row r="6" spans="2:6">
      <c r="B6" s="31" t="s">
        <v>7</v>
      </c>
      <c r="C6" s="32" t="s">
        <v>8</v>
      </c>
      <c r="D6" s="33">
        <v>10</v>
      </c>
      <c r="E6" s="26"/>
      <c r="F6" s="27"/>
    </row>
    <row r="7" spans="2:6">
      <c r="B7" s="34" t="s">
        <v>9</v>
      </c>
      <c r="C7" s="35" t="s">
        <v>10</v>
      </c>
      <c r="D7" s="36">
        <v>15</v>
      </c>
      <c r="E7" s="26"/>
      <c r="F7" s="27"/>
    </row>
    <row r="8" spans="2:6">
      <c r="B8" s="37" t="s">
        <v>11</v>
      </c>
      <c r="C8" s="26"/>
      <c r="D8" s="26"/>
      <c r="E8" s="26"/>
      <c r="F8" s="27"/>
    </row>
    <row r="9" spans="2:6">
      <c r="B9" s="37"/>
      <c r="C9" s="26"/>
      <c r="D9" s="26"/>
      <c r="E9" s="26"/>
      <c r="F9" s="27"/>
    </row>
    <row r="10" spans="2:6">
      <c r="B10" s="25" t="s">
        <v>12</v>
      </c>
      <c r="C10" s="26"/>
      <c r="D10" s="26"/>
      <c r="E10" s="26"/>
      <c r="F10" s="27"/>
    </row>
    <row r="11" spans="2:6">
      <c r="B11" s="28" t="s">
        <v>2</v>
      </c>
      <c r="C11" s="29" t="s">
        <v>4</v>
      </c>
      <c r="D11" s="29" t="s">
        <v>13</v>
      </c>
      <c r="E11" s="30" t="s">
        <v>14</v>
      </c>
      <c r="F11" s="27"/>
    </row>
    <row r="12" spans="2:6">
      <c r="B12" s="31" t="s">
        <v>5</v>
      </c>
      <c r="C12" s="32">
        <v>5</v>
      </c>
      <c r="D12" s="32">
        <v>10</v>
      </c>
      <c r="E12" s="33">
        <v>50</v>
      </c>
      <c r="F12" s="27"/>
    </row>
    <row r="13" spans="2:6">
      <c r="B13" s="31" t="s">
        <v>7</v>
      </c>
      <c r="C13" s="32">
        <v>10</v>
      </c>
      <c r="D13" s="32">
        <v>4</v>
      </c>
      <c r="E13" s="33">
        <v>40</v>
      </c>
      <c r="F13" s="27"/>
    </row>
    <row r="14" spans="2:6">
      <c r="B14" s="31" t="s">
        <v>9</v>
      </c>
      <c r="C14" s="32">
        <v>15</v>
      </c>
      <c r="D14" s="32">
        <v>0</v>
      </c>
      <c r="E14" s="33">
        <v>0</v>
      </c>
      <c r="F14" s="27"/>
    </row>
    <row r="15" spans="2:6">
      <c r="B15" s="38" t="s">
        <v>15</v>
      </c>
      <c r="C15" s="39"/>
      <c r="D15" s="39"/>
      <c r="E15" s="40">
        <f>+SUM(E12:E14)</f>
        <v>90</v>
      </c>
      <c r="F15" s="27"/>
    </row>
    <row r="16" spans="2:6">
      <c r="B16" s="37" t="s">
        <v>16</v>
      </c>
      <c r="C16" s="26"/>
      <c r="D16" s="26"/>
      <c r="E16" s="26"/>
      <c r="F16" s="27"/>
    </row>
    <row r="17" spans="2:6">
      <c r="B17" s="37"/>
      <c r="C17" s="26"/>
      <c r="D17" s="26"/>
      <c r="E17" s="26"/>
      <c r="F17" s="27"/>
    </row>
    <row r="18" spans="2:6">
      <c r="B18" s="25" t="s">
        <v>17</v>
      </c>
      <c r="C18" s="26"/>
      <c r="D18" s="26"/>
      <c r="E18" s="26"/>
      <c r="F18" s="27"/>
    </row>
    <row r="19" spans="2:6">
      <c r="B19" s="28" t="s">
        <v>18</v>
      </c>
      <c r="C19" s="29" t="s">
        <v>19</v>
      </c>
      <c r="D19" s="41"/>
      <c r="E19" s="30" t="s">
        <v>4</v>
      </c>
      <c r="F19" s="27"/>
    </row>
    <row r="20" spans="2:6">
      <c r="B20" s="31" t="s">
        <v>5</v>
      </c>
      <c r="C20" s="32" t="s">
        <v>20</v>
      </c>
      <c r="D20" s="32"/>
      <c r="E20" s="33">
        <v>1</v>
      </c>
      <c r="F20" s="27"/>
    </row>
    <row r="21" spans="2:6">
      <c r="B21" s="31" t="s">
        <v>7</v>
      </c>
      <c r="C21" s="32" t="s">
        <v>21</v>
      </c>
      <c r="D21" s="32"/>
      <c r="E21" s="33">
        <v>2</v>
      </c>
      <c r="F21" s="27"/>
    </row>
    <row r="22" spans="2:6">
      <c r="B22" s="31"/>
      <c r="C22" s="32" t="s">
        <v>22</v>
      </c>
      <c r="D22" s="32"/>
      <c r="E22" s="33"/>
      <c r="F22" s="27"/>
    </row>
    <row r="23" spans="2:6">
      <c r="B23" s="34" t="s">
        <v>9</v>
      </c>
      <c r="C23" s="35" t="s">
        <v>23</v>
      </c>
      <c r="D23" s="35"/>
      <c r="E23" s="36">
        <v>3</v>
      </c>
      <c r="F23" s="27"/>
    </row>
    <row r="24" spans="2:6">
      <c r="B24" s="37"/>
      <c r="C24" s="26"/>
      <c r="D24" s="26"/>
      <c r="E24" s="26"/>
      <c r="F24" s="27"/>
    </row>
    <row r="25" spans="2:6">
      <c r="B25" s="25" t="s">
        <v>12</v>
      </c>
      <c r="C25" s="26"/>
      <c r="D25" s="26"/>
      <c r="E25" s="26"/>
      <c r="F25" s="27"/>
    </row>
    <row r="26" spans="2:6">
      <c r="B26" s="28" t="s">
        <v>2</v>
      </c>
      <c r="C26" s="29" t="s">
        <v>24</v>
      </c>
      <c r="D26" s="29" t="s">
        <v>4</v>
      </c>
      <c r="E26" s="29" t="s">
        <v>12</v>
      </c>
      <c r="F26" s="30" t="s">
        <v>14</v>
      </c>
    </row>
    <row r="27" spans="2:6">
      <c r="B27" s="31" t="s">
        <v>5</v>
      </c>
      <c r="C27" s="32" t="s">
        <v>25</v>
      </c>
      <c r="D27" s="32">
        <v>1</v>
      </c>
      <c r="E27" s="32">
        <v>0</v>
      </c>
      <c r="F27" s="33">
        <f>+D27*E27</f>
        <v>0</v>
      </c>
    </row>
    <row r="28" spans="2:6">
      <c r="B28" s="31" t="s">
        <v>7</v>
      </c>
      <c r="C28" s="32" t="s">
        <v>26</v>
      </c>
      <c r="D28" s="32">
        <v>2</v>
      </c>
      <c r="E28" s="32">
        <v>0</v>
      </c>
      <c r="F28" s="33">
        <f t="shared" ref="F28:F29" si="0">+D28*E28</f>
        <v>0</v>
      </c>
    </row>
    <row r="29" spans="2:6">
      <c r="B29" s="31" t="s">
        <v>9</v>
      </c>
      <c r="C29" s="32" t="s">
        <v>27</v>
      </c>
      <c r="D29" s="32">
        <v>3</v>
      </c>
      <c r="E29" s="32">
        <v>2</v>
      </c>
      <c r="F29" s="33">
        <f t="shared" si="0"/>
        <v>6</v>
      </c>
    </row>
    <row r="30" spans="2:6">
      <c r="B30" s="38" t="s">
        <v>15</v>
      </c>
      <c r="C30" s="35"/>
      <c r="D30" s="39"/>
      <c r="E30" s="39"/>
      <c r="F30" s="40">
        <f>+SUM(F27:F29)</f>
        <v>6</v>
      </c>
    </row>
    <row r="31" spans="2:6">
      <c r="B31" s="42" t="s">
        <v>28</v>
      </c>
      <c r="C31" s="26"/>
      <c r="D31" s="26"/>
      <c r="E31" s="26"/>
      <c r="F31" s="27"/>
    </row>
    <row r="32" spans="2:6">
      <c r="B32" s="37"/>
      <c r="C32" s="26"/>
      <c r="D32" s="26"/>
      <c r="E32" s="26"/>
      <c r="F32" s="27"/>
    </row>
    <row r="33" spans="2:6">
      <c r="B33" s="25" t="s">
        <v>29</v>
      </c>
      <c r="C33" s="26"/>
      <c r="D33" s="43" t="s">
        <v>30</v>
      </c>
      <c r="E33" s="26">
        <f>+E15+F30</f>
        <v>96</v>
      </c>
      <c r="F33" s="27"/>
    </row>
    <row r="34" spans="2:6">
      <c r="B34" s="37"/>
      <c r="C34" s="26"/>
      <c r="D34" s="26"/>
      <c r="E34" s="26"/>
      <c r="F34" s="27"/>
    </row>
    <row r="35" spans="2:6">
      <c r="B35" s="25" t="s">
        <v>31</v>
      </c>
      <c r="C35" s="26"/>
      <c r="D35" s="26"/>
      <c r="E35" s="26"/>
      <c r="F35" s="27"/>
    </row>
    <row r="36" spans="2:6">
      <c r="B36" s="28" t="s">
        <v>32</v>
      </c>
      <c r="C36" s="29" t="s">
        <v>33</v>
      </c>
      <c r="D36" s="30" t="s">
        <v>4</v>
      </c>
      <c r="E36" s="26"/>
      <c r="F36" s="27"/>
    </row>
    <row r="37" spans="2:6">
      <c r="B37" s="44" t="s">
        <v>34</v>
      </c>
      <c r="C37" s="32" t="s">
        <v>35</v>
      </c>
      <c r="D37" s="33">
        <v>2</v>
      </c>
      <c r="E37" s="26"/>
      <c r="F37" s="27"/>
    </row>
    <row r="38" spans="2:6">
      <c r="B38" s="44" t="s">
        <v>36</v>
      </c>
      <c r="C38" s="32" t="s">
        <v>37</v>
      </c>
      <c r="D38" s="33">
        <v>2</v>
      </c>
      <c r="E38" s="26"/>
      <c r="F38" s="27"/>
    </row>
    <row r="39" spans="2:6">
      <c r="B39" s="44" t="s">
        <v>38</v>
      </c>
      <c r="C39" s="32" t="s">
        <v>39</v>
      </c>
      <c r="D39" s="33">
        <v>1</v>
      </c>
      <c r="E39" s="26"/>
      <c r="F39" s="27"/>
    </row>
    <row r="40" spans="2:6">
      <c r="B40" s="44" t="s">
        <v>40</v>
      </c>
      <c r="C40" s="32" t="s">
        <v>41</v>
      </c>
      <c r="D40" s="33">
        <v>1</v>
      </c>
      <c r="E40" s="26"/>
      <c r="F40" s="27"/>
    </row>
    <row r="41" spans="2:6">
      <c r="B41" s="44" t="s">
        <v>42</v>
      </c>
      <c r="C41" s="32" t="s">
        <v>43</v>
      </c>
      <c r="D41" s="33">
        <v>1</v>
      </c>
      <c r="E41" s="26"/>
      <c r="F41" s="27"/>
    </row>
    <row r="42" spans="2:6">
      <c r="B42" s="44" t="s">
        <v>44</v>
      </c>
      <c r="C42" s="32" t="s">
        <v>45</v>
      </c>
      <c r="D42" s="33">
        <v>0.5</v>
      </c>
      <c r="E42" s="26"/>
      <c r="F42" s="27"/>
    </row>
    <row r="43" spans="2:6">
      <c r="B43" s="44" t="s">
        <v>46</v>
      </c>
      <c r="C43" s="32" t="s">
        <v>47</v>
      </c>
      <c r="D43" s="33">
        <v>0.5</v>
      </c>
      <c r="E43" s="26"/>
      <c r="F43" s="27"/>
    </row>
    <row r="44" spans="2:6">
      <c r="B44" s="44" t="s">
        <v>48</v>
      </c>
      <c r="C44" s="32" t="s">
        <v>49</v>
      </c>
      <c r="D44" s="33">
        <v>2</v>
      </c>
      <c r="E44" s="26"/>
      <c r="F44" s="27"/>
    </row>
    <row r="45" spans="2:6">
      <c r="B45" s="44" t="s">
        <v>50</v>
      </c>
      <c r="C45" s="32" t="s">
        <v>51</v>
      </c>
      <c r="D45" s="33">
        <v>1</v>
      </c>
      <c r="E45" s="26"/>
      <c r="F45" s="27"/>
    </row>
    <row r="46" spans="2:6">
      <c r="B46" s="44" t="s">
        <v>52</v>
      </c>
      <c r="C46" s="32" t="s">
        <v>53</v>
      </c>
      <c r="D46" s="33">
        <v>1</v>
      </c>
      <c r="E46" s="26"/>
      <c r="F46" s="27"/>
    </row>
    <row r="47" spans="2:6">
      <c r="B47" s="44" t="s">
        <v>54</v>
      </c>
      <c r="C47" s="32" t="s">
        <v>55</v>
      </c>
      <c r="D47" s="33">
        <v>1</v>
      </c>
      <c r="E47" s="26"/>
      <c r="F47" s="27"/>
    </row>
    <row r="48" spans="2:6">
      <c r="B48" s="44" t="s">
        <v>56</v>
      </c>
      <c r="C48" s="32" t="s">
        <v>57</v>
      </c>
      <c r="D48" s="33">
        <v>1</v>
      </c>
      <c r="E48" s="26"/>
      <c r="F48" s="27"/>
    </row>
    <row r="49" spans="2:6">
      <c r="B49" s="45" t="s">
        <v>58</v>
      </c>
      <c r="C49" s="35" t="s">
        <v>59</v>
      </c>
      <c r="D49" s="36">
        <v>1</v>
      </c>
      <c r="E49" s="26"/>
      <c r="F49" s="27"/>
    </row>
    <row r="50" spans="2:6">
      <c r="B50" s="37" t="s">
        <v>60</v>
      </c>
      <c r="C50" s="26"/>
      <c r="D50" s="26"/>
      <c r="E50" s="26"/>
      <c r="F50" s="27"/>
    </row>
    <row r="51" spans="2:6">
      <c r="B51" s="37"/>
      <c r="C51" s="26"/>
      <c r="D51" s="26"/>
      <c r="E51" s="26"/>
      <c r="F51" s="27"/>
    </row>
    <row r="52" spans="2:6">
      <c r="B52" s="25" t="s">
        <v>12</v>
      </c>
      <c r="C52" s="26"/>
      <c r="D52" s="26"/>
      <c r="E52" s="26"/>
      <c r="F52" s="27"/>
    </row>
    <row r="53" spans="2:6">
      <c r="B53" s="28" t="s">
        <v>32</v>
      </c>
      <c r="C53" s="29" t="s">
        <v>33</v>
      </c>
      <c r="D53" s="29" t="s">
        <v>4</v>
      </c>
      <c r="E53" s="29" t="s">
        <v>12</v>
      </c>
      <c r="F53" s="30" t="s">
        <v>15</v>
      </c>
    </row>
    <row r="54" spans="2:6">
      <c r="B54" s="44" t="s">
        <v>34</v>
      </c>
      <c r="C54" s="32" t="s">
        <v>35</v>
      </c>
      <c r="D54" s="32">
        <v>2</v>
      </c>
      <c r="E54" s="32">
        <v>2</v>
      </c>
      <c r="F54" s="33">
        <v>4</v>
      </c>
    </row>
    <row r="55" spans="2:6">
      <c r="B55" s="44" t="s">
        <v>36</v>
      </c>
      <c r="C55" s="32" t="s">
        <v>37</v>
      </c>
      <c r="D55" s="32">
        <v>2</v>
      </c>
      <c r="E55" s="32">
        <v>4</v>
      </c>
      <c r="F55" s="33">
        <v>4</v>
      </c>
    </row>
    <row r="56" spans="2:6">
      <c r="B56" s="44" t="s">
        <v>38</v>
      </c>
      <c r="C56" s="32" t="s">
        <v>39</v>
      </c>
      <c r="D56" s="32">
        <v>1</v>
      </c>
      <c r="E56" s="32">
        <v>3</v>
      </c>
      <c r="F56" s="33">
        <v>3</v>
      </c>
    </row>
    <row r="57" spans="2:6">
      <c r="B57" s="44" t="s">
        <v>40</v>
      </c>
      <c r="C57" s="32" t="s">
        <v>41</v>
      </c>
      <c r="D57" s="32">
        <v>1</v>
      </c>
      <c r="E57" s="32">
        <v>2</v>
      </c>
      <c r="F57" s="33">
        <v>2</v>
      </c>
    </row>
    <row r="58" spans="2:6">
      <c r="B58" s="44" t="s">
        <v>42</v>
      </c>
      <c r="C58" s="32" t="s">
        <v>43</v>
      </c>
      <c r="D58" s="32">
        <v>1</v>
      </c>
      <c r="E58" s="32">
        <v>3</v>
      </c>
      <c r="F58" s="33">
        <v>3</v>
      </c>
    </row>
    <row r="59" spans="2:6">
      <c r="B59" s="44" t="s">
        <v>44</v>
      </c>
      <c r="C59" s="32" t="s">
        <v>45</v>
      </c>
      <c r="D59" s="32">
        <v>0.5</v>
      </c>
      <c r="E59" s="32">
        <v>4</v>
      </c>
      <c r="F59" s="33">
        <v>2</v>
      </c>
    </row>
    <row r="60" spans="2:6">
      <c r="B60" s="44" t="s">
        <v>46</v>
      </c>
      <c r="C60" s="32" t="s">
        <v>47</v>
      </c>
      <c r="D60" s="32">
        <v>0.5</v>
      </c>
      <c r="E60" s="32">
        <v>5</v>
      </c>
      <c r="F60" s="33">
        <v>2.5</v>
      </c>
    </row>
    <row r="61" spans="2:6">
      <c r="B61" s="44" t="s">
        <v>48</v>
      </c>
      <c r="C61" s="32" t="s">
        <v>49</v>
      </c>
      <c r="D61" s="32">
        <v>2</v>
      </c>
      <c r="E61" s="32">
        <v>5</v>
      </c>
      <c r="F61" s="33">
        <v>10</v>
      </c>
    </row>
    <row r="62" spans="2:6">
      <c r="B62" s="44" t="s">
        <v>50</v>
      </c>
      <c r="C62" s="32" t="s">
        <v>51</v>
      </c>
      <c r="D62" s="32">
        <v>1</v>
      </c>
      <c r="E62" s="32">
        <v>4</v>
      </c>
      <c r="F62" s="33">
        <v>4</v>
      </c>
    </row>
    <row r="63" spans="2:6">
      <c r="B63" s="44" t="s">
        <v>52</v>
      </c>
      <c r="C63" s="32" t="s">
        <v>53</v>
      </c>
      <c r="D63" s="32">
        <v>1</v>
      </c>
      <c r="E63" s="32">
        <v>2</v>
      </c>
      <c r="F63" s="33">
        <v>2</v>
      </c>
    </row>
    <row r="64" spans="2:6">
      <c r="B64" s="44" t="s">
        <v>54</v>
      </c>
      <c r="C64" s="32" t="s">
        <v>55</v>
      </c>
      <c r="D64" s="32">
        <v>1</v>
      </c>
      <c r="E64" s="32">
        <v>2</v>
      </c>
      <c r="F64" s="33">
        <v>2</v>
      </c>
    </row>
    <row r="65" spans="2:6">
      <c r="B65" s="44" t="s">
        <v>56</v>
      </c>
      <c r="C65" s="32" t="s">
        <v>57</v>
      </c>
      <c r="D65" s="32">
        <v>1</v>
      </c>
      <c r="E65" s="32">
        <v>0</v>
      </c>
      <c r="F65" s="33">
        <v>0</v>
      </c>
    </row>
    <row r="66" spans="2:6">
      <c r="B66" s="44" t="s">
        <v>58</v>
      </c>
      <c r="C66" s="32" t="s">
        <v>59</v>
      </c>
      <c r="D66" s="32">
        <v>1</v>
      </c>
      <c r="E66" s="32">
        <v>2</v>
      </c>
      <c r="F66" s="33">
        <v>2</v>
      </c>
    </row>
    <row r="67" spans="2:6">
      <c r="B67" s="38" t="s">
        <v>15</v>
      </c>
      <c r="C67" s="39" t="s">
        <v>61</v>
      </c>
      <c r="D67" s="39" t="s">
        <v>61</v>
      </c>
      <c r="E67" s="39"/>
      <c r="F67" s="40">
        <v>40.5</v>
      </c>
    </row>
    <row r="68" spans="2:6">
      <c r="B68" s="37" t="s">
        <v>60</v>
      </c>
      <c r="C68" s="26"/>
      <c r="D68" s="26"/>
      <c r="E68" s="26"/>
      <c r="F68" s="27"/>
    </row>
    <row r="69" spans="2:6">
      <c r="B69" s="37"/>
      <c r="C69" s="26"/>
      <c r="D69" s="26"/>
      <c r="E69" s="26"/>
      <c r="F69" s="27"/>
    </row>
    <row r="70" spans="2:6">
      <c r="B70" s="25" t="s">
        <v>62</v>
      </c>
      <c r="C70" s="26"/>
      <c r="D70" s="43" t="s">
        <v>63</v>
      </c>
      <c r="E70" s="92">
        <f>0.6+(0.01*$F$67)</f>
        <v>1.0049999999999999</v>
      </c>
      <c r="F70" s="27"/>
    </row>
    <row r="71" spans="2:6">
      <c r="B71" s="37"/>
      <c r="C71" s="26"/>
      <c r="D71" s="26"/>
      <c r="E71" s="26"/>
      <c r="F71" s="27"/>
    </row>
    <row r="72" spans="2:6">
      <c r="B72" s="25" t="s">
        <v>64</v>
      </c>
      <c r="C72" s="26"/>
      <c r="D72" s="26"/>
      <c r="E72" s="26"/>
      <c r="F72" s="27"/>
    </row>
    <row r="73" spans="2:6">
      <c r="B73" s="28" t="s">
        <v>32</v>
      </c>
      <c r="C73" s="29" t="s">
        <v>33</v>
      </c>
      <c r="D73" s="29"/>
      <c r="E73" s="30" t="s">
        <v>65</v>
      </c>
      <c r="F73" s="27"/>
    </row>
    <row r="74" spans="2:6">
      <c r="B74" s="31" t="s">
        <v>66</v>
      </c>
      <c r="C74" s="32" t="s">
        <v>67</v>
      </c>
      <c r="D74" s="32"/>
      <c r="E74" s="33">
        <v>1.5</v>
      </c>
      <c r="F74" s="27"/>
    </row>
    <row r="75" spans="2:6">
      <c r="B75" s="31" t="s">
        <v>68</v>
      </c>
      <c r="C75" s="32" t="s">
        <v>69</v>
      </c>
      <c r="D75" s="32"/>
      <c r="E75" s="33">
        <v>0.5</v>
      </c>
      <c r="F75" s="27"/>
    </row>
    <row r="76" spans="2:6">
      <c r="B76" s="31" t="s">
        <v>70</v>
      </c>
      <c r="C76" s="32" t="s">
        <v>71</v>
      </c>
      <c r="D76" s="32"/>
      <c r="E76" s="33">
        <v>1</v>
      </c>
      <c r="F76" s="27"/>
    </row>
    <row r="77" spans="2:6">
      <c r="B77" s="31" t="s">
        <v>72</v>
      </c>
      <c r="C77" s="32" t="s">
        <v>73</v>
      </c>
      <c r="D77" s="32"/>
      <c r="E77" s="33">
        <v>0.5</v>
      </c>
      <c r="F77" s="27"/>
    </row>
    <row r="78" spans="2:6">
      <c r="B78" s="31" t="s">
        <v>74</v>
      </c>
      <c r="C78" s="32" t="s">
        <v>75</v>
      </c>
      <c r="D78" s="32"/>
      <c r="E78" s="33">
        <v>1</v>
      </c>
      <c r="F78" s="27"/>
    </row>
    <row r="79" spans="2:6">
      <c r="B79" s="31" t="s">
        <v>76</v>
      </c>
      <c r="C79" s="32" t="s">
        <v>77</v>
      </c>
      <c r="D79" s="32"/>
      <c r="E79" s="33">
        <v>2</v>
      </c>
      <c r="F79" s="27"/>
    </row>
    <row r="80" spans="2:6">
      <c r="B80" s="31" t="s">
        <v>78</v>
      </c>
      <c r="C80" s="32" t="s">
        <v>79</v>
      </c>
      <c r="D80" s="32"/>
      <c r="E80" s="33">
        <v>-1</v>
      </c>
      <c r="F80" s="27"/>
    </row>
    <row r="81" spans="2:6">
      <c r="B81" s="34" t="s">
        <v>80</v>
      </c>
      <c r="C81" s="35" t="s">
        <v>81</v>
      </c>
      <c r="D81" s="35"/>
      <c r="E81" s="36">
        <v>-1</v>
      </c>
      <c r="F81" s="27"/>
    </row>
    <row r="82" spans="2:6">
      <c r="B82" s="37" t="s">
        <v>82</v>
      </c>
      <c r="C82" s="26"/>
      <c r="D82" s="26"/>
      <c r="E82" s="26"/>
      <c r="F82" s="27"/>
    </row>
    <row r="83" spans="2:6">
      <c r="B83" s="37"/>
      <c r="C83" s="26"/>
      <c r="D83" s="26"/>
      <c r="E83" s="26"/>
      <c r="F83" s="27"/>
    </row>
    <row r="84" spans="2:6">
      <c r="B84" s="25" t="s">
        <v>12</v>
      </c>
      <c r="C84" s="26"/>
      <c r="D84" s="26"/>
      <c r="E84" s="26"/>
      <c r="F84" s="27"/>
    </row>
    <row r="85" spans="2:6">
      <c r="B85" s="28" t="s">
        <v>32</v>
      </c>
      <c r="C85" s="29" t="s">
        <v>4</v>
      </c>
      <c r="D85" s="29" t="s">
        <v>83</v>
      </c>
      <c r="E85" s="30" t="s">
        <v>84</v>
      </c>
      <c r="F85" s="27"/>
    </row>
    <row r="86" spans="2:6">
      <c r="B86" s="31" t="s">
        <v>67</v>
      </c>
      <c r="C86" s="32">
        <v>1.5</v>
      </c>
      <c r="D86" s="32">
        <v>3</v>
      </c>
      <c r="E86" s="33">
        <v>4.5</v>
      </c>
      <c r="F86" s="27"/>
    </row>
    <row r="87" spans="2:6">
      <c r="B87" s="31" t="s">
        <v>69</v>
      </c>
      <c r="C87" s="32">
        <v>0.5</v>
      </c>
      <c r="D87" s="32">
        <v>0</v>
      </c>
      <c r="E87" s="33">
        <v>0</v>
      </c>
      <c r="F87" s="27"/>
    </row>
    <row r="88" spans="2:6">
      <c r="B88" s="31" t="s">
        <v>71</v>
      </c>
      <c r="C88" s="32">
        <v>1</v>
      </c>
      <c r="D88" s="32">
        <v>5</v>
      </c>
      <c r="E88" s="33">
        <v>5</v>
      </c>
      <c r="F88" s="27"/>
    </row>
    <row r="89" spans="2:6">
      <c r="B89" s="31" t="s">
        <v>73</v>
      </c>
      <c r="C89" s="32">
        <v>0.5</v>
      </c>
      <c r="D89" s="32">
        <v>2.5</v>
      </c>
      <c r="E89" s="33">
        <v>1.25</v>
      </c>
      <c r="F89" s="27"/>
    </row>
    <row r="90" spans="2:6">
      <c r="B90" s="31" t="s">
        <v>75</v>
      </c>
      <c r="C90" s="32">
        <v>1</v>
      </c>
      <c r="D90" s="32">
        <v>5</v>
      </c>
      <c r="E90" s="33">
        <v>5</v>
      </c>
      <c r="F90" s="27"/>
    </row>
    <row r="91" spans="2:6">
      <c r="B91" s="31" t="s">
        <v>77</v>
      </c>
      <c r="C91" s="32">
        <v>2</v>
      </c>
      <c r="D91" s="32">
        <v>4</v>
      </c>
      <c r="E91" s="33">
        <v>8</v>
      </c>
      <c r="F91" s="27"/>
    </row>
    <row r="92" spans="2:6">
      <c r="B92" s="31" t="s">
        <v>79</v>
      </c>
      <c r="C92" s="32">
        <v>-1</v>
      </c>
      <c r="D92" s="32">
        <v>0</v>
      </c>
      <c r="E92" s="33">
        <v>0</v>
      </c>
      <c r="F92" s="27"/>
    </row>
    <row r="93" spans="2:6">
      <c r="B93" s="31" t="s">
        <v>81</v>
      </c>
      <c r="C93" s="32">
        <v>-1</v>
      </c>
      <c r="D93" s="32">
        <v>3</v>
      </c>
      <c r="E93" s="33">
        <v>-3</v>
      </c>
      <c r="F93" s="27"/>
    </row>
    <row r="94" spans="2:6">
      <c r="B94" s="38" t="s">
        <v>15</v>
      </c>
      <c r="C94" s="39" t="s">
        <v>61</v>
      </c>
      <c r="D94" s="39" t="s">
        <v>61</v>
      </c>
      <c r="E94" s="40">
        <f>+SUM(E86:E93)</f>
        <v>20.75</v>
      </c>
      <c r="F94" s="27"/>
    </row>
    <row r="95" spans="2:6">
      <c r="B95" s="37"/>
      <c r="C95" s="26"/>
      <c r="D95" s="26"/>
      <c r="E95" s="26"/>
      <c r="F95" s="27"/>
    </row>
    <row r="96" spans="2:6">
      <c r="B96" s="25" t="s">
        <v>85</v>
      </c>
      <c r="C96" s="26"/>
      <c r="D96" s="43" t="s">
        <v>86</v>
      </c>
      <c r="E96" s="47">
        <f>1.4+(-0.03*$E$94)</f>
        <v>0.77749999999999997</v>
      </c>
      <c r="F96" s="27"/>
    </row>
    <row r="97" spans="2:6">
      <c r="B97" s="25"/>
      <c r="C97" s="26"/>
      <c r="D97" s="43"/>
      <c r="E97" s="46"/>
      <c r="F97" s="27"/>
    </row>
    <row r="98" spans="2:6">
      <c r="B98" s="37"/>
      <c r="C98" s="26"/>
      <c r="D98" s="26"/>
      <c r="E98" s="26"/>
      <c r="F98" s="27"/>
    </row>
    <row r="99" spans="2:6" ht="15.75">
      <c r="B99" s="48" t="s">
        <v>87</v>
      </c>
      <c r="C99" s="49"/>
      <c r="D99" s="50" t="s">
        <v>88</v>
      </c>
      <c r="E99" s="51">
        <f>+E15*E70*E96</f>
        <v>70.324874999999992</v>
      </c>
      <c r="F99" s="27"/>
    </row>
    <row r="100" spans="2:6" ht="15.75">
      <c r="B100" s="52"/>
      <c r="C100" s="53"/>
      <c r="D100" s="54"/>
      <c r="E100" s="55"/>
      <c r="F100" s="27"/>
    </row>
    <row r="101" spans="2:6" ht="15.75">
      <c r="B101" s="52" t="s">
        <v>89</v>
      </c>
      <c r="C101" s="26"/>
      <c r="D101" s="26"/>
      <c r="E101" s="26"/>
      <c r="F101" s="27"/>
    </row>
    <row r="102" spans="2:6">
      <c r="B102" s="28" t="s">
        <v>32</v>
      </c>
      <c r="C102" s="29" t="s">
        <v>33</v>
      </c>
      <c r="D102" s="30" t="s">
        <v>4</v>
      </c>
      <c r="E102" s="26"/>
      <c r="F102" s="27"/>
    </row>
    <row r="103" spans="2:6">
      <c r="B103" s="31" t="s">
        <v>90</v>
      </c>
      <c r="C103" s="32" t="s">
        <v>91</v>
      </c>
      <c r="D103" s="33">
        <f>+E15</f>
        <v>90</v>
      </c>
      <c r="E103" s="26"/>
      <c r="F103" s="27"/>
    </row>
    <row r="104" spans="2:6">
      <c r="B104" s="31" t="s">
        <v>92</v>
      </c>
      <c r="C104" s="32" t="s">
        <v>17</v>
      </c>
      <c r="D104" s="33">
        <f>+F30</f>
        <v>6</v>
      </c>
      <c r="E104" s="26"/>
      <c r="F104" s="27"/>
    </row>
    <row r="105" spans="2:6">
      <c r="B105" s="31" t="s">
        <v>93</v>
      </c>
      <c r="C105" s="32" t="s">
        <v>94</v>
      </c>
      <c r="D105" s="33">
        <f>+E70</f>
        <v>1.0049999999999999</v>
      </c>
      <c r="E105" s="26"/>
      <c r="F105" s="27"/>
    </row>
    <row r="106" spans="2:6">
      <c r="B106" s="34" t="s">
        <v>95</v>
      </c>
      <c r="C106" s="35" t="s">
        <v>96</v>
      </c>
      <c r="D106" s="36">
        <f>+E96</f>
        <v>0.77749999999999997</v>
      </c>
      <c r="E106" s="26"/>
      <c r="F106" s="27"/>
    </row>
    <row r="107" spans="2:6">
      <c r="B107" s="37"/>
      <c r="C107" s="26"/>
      <c r="D107" s="26"/>
      <c r="E107" s="26"/>
      <c r="F107" s="27"/>
    </row>
    <row r="108" spans="2:6" ht="15.75">
      <c r="B108" s="52" t="s">
        <v>97</v>
      </c>
      <c r="C108" s="26"/>
      <c r="D108" s="26"/>
      <c r="E108" s="26"/>
      <c r="F108" s="27"/>
    </row>
    <row r="109" spans="2:6">
      <c r="B109" s="86" t="s">
        <v>98</v>
      </c>
      <c r="C109" s="56"/>
      <c r="D109" s="57">
        <v>23</v>
      </c>
      <c r="E109" s="58" t="s">
        <v>99</v>
      </c>
      <c r="F109" s="27"/>
    </row>
    <row r="110" spans="2:6">
      <c r="B110" s="87" t="s">
        <v>100</v>
      </c>
      <c r="C110" s="59"/>
      <c r="D110" s="60">
        <f>+D109*E99</f>
        <v>1617.4721249999998</v>
      </c>
      <c r="E110" s="61" t="s">
        <v>99</v>
      </c>
      <c r="F110" s="27"/>
    </row>
    <row r="111" spans="2:6">
      <c r="B111" s="87" t="s">
        <v>101</v>
      </c>
      <c r="C111" s="59"/>
      <c r="D111" s="62">
        <v>5</v>
      </c>
      <c r="E111" s="61" t="s">
        <v>102</v>
      </c>
      <c r="F111" s="27"/>
    </row>
    <row r="112" spans="2:6">
      <c r="B112" s="87" t="s">
        <v>103</v>
      </c>
      <c r="C112" s="59"/>
      <c r="D112" s="62">
        <v>30</v>
      </c>
      <c r="E112" s="61" t="s">
        <v>99</v>
      </c>
      <c r="F112" s="27"/>
    </row>
    <row r="113" spans="2:6">
      <c r="B113" s="87" t="s">
        <v>104</v>
      </c>
      <c r="C113" s="59"/>
      <c r="D113" s="62">
        <f>+D111*D112</f>
        <v>150</v>
      </c>
      <c r="E113" s="61" t="s">
        <v>99</v>
      </c>
      <c r="F113" s="27"/>
    </row>
    <row r="114" spans="2:6">
      <c r="B114" s="87" t="s">
        <v>105</v>
      </c>
      <c r="C114" s="59"/>
      <c r="D114" s="62">
        <v>3</v>
      </c>
      <c r="E114" s="61" t="s">
        <v>106</v>
      </c>
      <c r="F114" s="27"/>
    </row>
    <row r="115" spans="2:6">
      <c r="B115" s="87" t="s">
        <v>107</v>
      </c>
      <c r="C115" s="59"/>
      <c r="D115" s="62">
        <f>+D113*D114</f>
        <v>450</v>
      </c>
      <c r="E115" s="61" t="s">
        <v>99</v>
      </c>
      <c r="F115" s="27"/>
    </row>
    <row r="116" spans="2:6">
      <c r="B116" s="87" t="s">
        <v>108</v>
      </c>
      <c r="C116" s="59"/>
      <c r="D116" s="62">
        <f>+D110/D115</f>
        <v>3.5943824999999996</v>
      </c>
      <c r="E116" s="61" t="s">
        <v>109</v>
      </c>
      <c r="F116" s="27"/>
    </row>
    <row r="117" spans="2:6">
      <c r="B117" s="88" t="s">
        <v>110</v>
      </c>
      <c r="C117" s="89"/>
      <c r="D117" s="90">
        <f>D110/D113/4</f>
        <v>2.6957868749999996</v>
      </c>
      <c r="E117" s="91" t="s">
        <v>111</v>
      </c>
      <c r="F117" s="63"/>
    </row>
    <row r="119" spans="2:6">
      <c r="B119" s="74" t="s">
        <v>112</v>
      </c>
      <c r="C119" s="75"/>
      <c r="D119" s="76"/>
    </row>
    <row r="120" spans="2:6">
      <c r="B120" s="77"/>
      <c r="C120" s="78"/>
      <c r="D120" s="79"/>
    </row>
    <row r="121" spans="2:6">
      <c r="B121" s="8" t="s">
        <v>113</v>
      </c>
      <c r="C121" s="20" t="s">
        <v>114</v>
      </c>
      <c r="D121" s="24" t="s">
        <v>115</v>
      </c>
    </row>
    <row r="122" spans="2:6">
      <c r="B122" s="21" t="s">
        <v>116</v>
      </c>
      <c r="C122" s="22">
        <v>2500000</v>
      </c>
      <c r="D122" s="23" t="s">
        <v>117</v>
      </c>
    </row>
    <row r="123" spans="2:6">
      <c r="B123" s="1" t="s">
        <v>118</v>
      </c>
      <c r="C123" s="2">
        <f>C122/30</f>
        <v>83333.333333333328</v>
      </c>
      <c r="D123" s="19" t="s">
        <v>119</v>
      </c>
    </row>
    <row r="124" spans="2:6">
      <c r="B124" s="1" t="s">
        <v>120</v>
      </c>
      <c r="C124" s="3">
        <v>5</v>
      </c>
      <c r="D124" s="19" t="s">
        <v>121</v>
      </c>
    </row>
    <row r="125" spans="2:6">
      <c r="B125" s="1" t="s">
        <v>122</v>
      </c>
      <c r="C125" s="4">
        <v>0.5</v>
      </c>
      <c r="D125" s="19" t="s">
        <v>117</v>
      </c>
    </row>
    <row r="126" spans="2:6" hidden="1">
      <c r="B126" s="1" t="s">
        <v>123</v>
      </c>
      <c r="C126" s="2">
        <v>0</v>
      </c>
      <c r="D126" s="19" t="s">
        <v>117</v>
      </c>
    </row>
    <row r="127" spans="2:6" hidden="1">
      <c r="B127" s="1" t="s">
        <v>124</v>
      </c>
      <c r="C127" s="2">
        <v>0</v>
      </c>
      <c r="D127" s="19" t="s">
        <v>117</v>
      </c>
    </row>
    <row r="128" spans="2:6" hidden="1">
      <c r="B128" s="1" t="s">
        <v>125</v>
      </c>
      <c r="C128" s="2">
        <v>0</v>
      </c>
      <c r="D128" s="19" t="s">
        <v>117</v>
      </c>
    </row>
    <row r="129" spans="2:4" hidden="1">
      <c r="B129" s="1" t="s">
        <v>126</v>
      </c>
      <c r="C129" s="2">
        <v>0</v>
      </c>
      <c r="D129" s="19" t="s">
        <v>117</v>
      </c>
    </row>
    <row r="130" spans="2:4" hidden="1">
      <c r="B130" s="1" t="s">
        <v>127</v>
      </c>
      <c r="C130" s="2">
        <v>0</v>
      </c>
      <c r="D130" s="19" t="s">
        <v>128</v>
      </c>
    </row>
    <row r="131" spans="2:4" hidden="1">
      <c r="B131" s="1" t="s">
        <v>129</v>
      </c>
      <c r="C131" s="2">
        <v>0</v>
      </c>
      <c r="D131" s="19" t="s">
        <v>117</v>
      </c>
    </row>
    <row r="132" spans="2:4" hidden="1">
      <c r="B132" s="1" t="s">
        <v>130</v>
      </c>
      <c r="C132" s="2">
        <v>0</v>
      </c>
      <c r="D132" s="19" t="s">
        <v>117</v>
      </c>
    </row>
    <row r="133" spans="2:4">
      <c r="B133" s="1" t="s">
        <v>131</v>
      </c>
      <c r="C133" s="2">
        <v>700000</v>
      </c>
      <c r="D133" s="19" t="s">
        <v>132</v>
      </c>
    </row>
    <row r="134" spans="2:4">
      <c r="B134" s="1" t="s">
        <v>133</v>
      </c>
      <c r="C134" s="2">
        <v>125000</v>
      </c>
      <c r="D134" s="19" t="s">
        <v>117</v>
      </c>
    </row>
    <row r="135" spans="2:4">
      <c r="B135" s="1" t="s">
        <v>134</v>
      </c>
      <c r="C135" s="2">
        <v>1000000</v>
      </c>
      <c r="D135" s="19" t="s">
        <v>117</v>
      </c>
    </row>
    <row r="136" spans="2:4">
      <c r="B136" s="1" t="s">
        <v>135</v>
      </c>
      <c r="C136" s="2">
        <v>100000</v>
      </c>
      <c r="D136" s="19" t="s">
        <v>117</v>
      </c>
    </row>
    <row r="137" spans="2:4">
      <c r="B137" s="1" t="s">
        <v>136</v>
      </c>
      <c r="C137" s="2">
        <v>66000</v>
      </c>
      <c r="D137" s="19" t="s">
        <v>137</v>
      </c>
    </row>
    <row r="138" spans="2:4">
      <c r="B138" s="1" t="s">
        <v>138</v>
      </c>
      <c r="C138" s="4">
        <v>0.33</v>
      </c>
      <c r="D138" s="19" t="s">
        <v>132</v>
      </c>
    </row>
    <row r="139" spans="2:4">
      <c r="B139" s="5"/>
      <c r="C139" s="6"/>
      <c r="D139" s="7"/>
    </row>
    <row r="140" spans="2:4">
      <c r="B140" s="66" t="s">
        <v>139</v>
      </c>
      <c r="C140" s="67"/>
      <c r="D140" s="7"/>
    </row>
    <row r="141" spans="2:4">
      <c r="B141" s="8" t="s">
        <v>140</v>
      </c>
      <c r="C141" s="4"/>
      <c r="D141" s="7"/>
    </row>
    <row r="142" spans="2:4">
      <c r="B142" s="8" t="s">
        <v>141</v>
      </c>
      <c r="C142" s="4"/>
      <c r="D142" s="7"/>
    </row>
    <row r="143" spans="2:4">
      <c r="B143" s="9" t="s">
        <v>142</v>
      </c>
      <c r="C143" s="10">
        <f>C122*C124</f>
        <v>12500000</v>
      </c>
      <c r="D143" s="11"/>
    </row>
    <row r="144" spans="2:4">
      <c r="B144" s="9" t="s">
        <v>143</v>
      </c>
      <c r="C144" s="10">
        <f>C143*C125</f>
        <v>6250000</v>
      </c>
      <c r="D144" s="11"/>
    </row>
    <row r="145" spans="2:4">
      <c r="B145" s="8" t="s">
        <v>144</v>
      </c>
      <c r="C145" s="12">
        <f>C143+C144</f>
        <v>18750000</v>
      </c>
      <c r="D145" s="13"/>
    </row>
    <row r="146" spans="2:4">
      <c r="B146" s="8" t="s">
        <v>145</v>
      </c>
      <c r="C146" s="12"/>
      <c r="D146" s="13"/>
    </row>
    <row r="147" spans="2:4">
      <c r="B147" s="1" t="s">
        <v>133</v>
      </c>
      <c r="C147" s="10">
        <f>C134</f>
        <v>125000</v>
      </c>
      <c r="D147" s="13"/>
    </row>
    <row r="148" spans="2:4">
      <c r="B148" s="1" t="s">
        <v>134</v>
      </c>
      <c r="C148" s="10">
        <f t="shared" ref="C148:C149" si="1">C135</f>
        <v>1000000</v>
      </c>
      <c r="D148" s="13"/>
    </row>
    <row r="149" spans="2:4">
      <c r="B149" s="1" t="s">
        <v>135</v>
      </c>
      <c r="C149" s="10">
        <f t="shared" si="1"/>
        <v>100000</v>
      </c>
      <c r="D149" s="13"/>
    </row>
    <row r="150" spans="2:4">
      <c r="B150" s="8" t="s">
        <v>146</v>
      </c>
      <c r="C150" s="12">
        <f>+SUM(C147:C149)</f>
        <v>1225000</v>
      </c>
      <c r="D150" s="13"/>
    </row>
    <row r="151" spans="2:4">
      <c r="B151" s="8" t="s">
        <v>147</v>
      </c>
      <c r="C151" s="3"/>
      <c r="D151" s="7"/>
    </row>
    <row r="152" spans="2:4">
      <c r="B152" s="1" t="s">
        <v>148</v>
      </c>
      <c r="C152" s="2">
        <f>C126</f>
        <v>0</v>
      </c>
      <c r="D152" s="7"/>
    </row>
    <row r="153" spans="2:4">
      <c r="B153" s="1" t="s">
        <v>124</v>
      </c>
      <c r="C153" s="2">
        <v>150000</v>
      </c>
      <c r="D153" s="7"/>
    </row>
    <row r="154" spans="2:4">
      <c r="B154" s="8" t="s">
        <v>149</v>
      </c>
      <c r="C154" s="12">
        <f>C152+C153</f>
        <v>150000</v>
      </c>
      <c r="D154" s="7"/>
    </row>
    <row r="155" spans="2:4">
      <c r="B155" s="8" t="s">
        <v>150</v>
      </c>
      <c r="C155" s="3"/>
      <c r="D155" s="7"/>
    </row>
    <row r="156" spans="2:4">
      <c r="B156" s="1" t="s">
        <v>125</v>
      </c>
      <c r="C156" s="2">
        <f>C128</f>
        <v>0</v>
      </c>
      <c r="D156" s="7"/>
    </row>
    <row r="157" spans="2:4">
      <c r="B157" s="1" t="s">
        <v>126</v>
      </c>
      <c r="C157" s="2">
        <f t="shared" ref="C157" si="2">C129</f>
        <v>0</v>
      </c>
      <c r="D157" s="7"/>
    </row>
    <row r="158" spans="2:4">
      <c r="B158" s="1" t="s">
        <v>127</v>
      </c>
      <c r="C158" s="2">
        <f>C130/2</f>
        <v>0</v>
      </c>
      <c r="D158" s="7"/>
    </row>
    <row r="159" spans="2:4">
      <c r="B159" s="8" t="s">
        <v>151</v>
      </c>
      <c r="C159" s="12">
        <f>+SUM(C156:C158)</f>
        <v>0</v>
      </c>
      <c r="D159" s="7"/>
    </row>
    <row r="160" spans="2:4">
      <c r="B160" s="8" t="s">
        <v>152</v>
      </c>
      <c r="C160" s="12">
        <f>C145+C150+C154+C159</f>
        <v>20125000</v>
      </c>
      <c r="D160" s="7"/>
    </row>
    <row r="161" spans="2:4">
      <c r="B161" s="14"/>
      <c r="C161" s="15"/>
      <c r="D161" s="7"/>
    </row>
    <row r="162" spans="2:4">
      <c r="B162" s="8" t="s">
        <v>153</v>
      </c>
      <c r="C162" s="3"/>
      <c r="D162" s="7"/>
    </row>
    <row r="163" spans="2:4">
      <c r="B163" s="1" t="s">
        <v>154</v>
      </c>
      <c r="C163" s="2">
        <f>C131</f>
        <v>0</v>
      </c>
      <c r="D163" s="7"/>
    </row>
    <row r="164" spans="2:4">
      <c r="B164" s="1" t="s">
        <v>143</v>
      </c>
      <c r="C164" s="2">
        <f>C163*C125</f>
        <v>0</v>
      </c>
      <c r="D164" s="7"/>
    </row>
    <row r="165" spans="2:4">
      <c r="B165" s="1" t="s">
        <v>141</v>
      </c>
      <c r="C165" s="2">
        <f>C163+C164</f>
        <v>0</v>
      </c>
      <c r="D165" s="7"/>
    </row>
    <row r="166" spans="2:4">
      <c r="B166" s="1" t="s">
        <v>130</v>
      </c>
      <c r="C166" s="2">
        <f>C132</f>
        <v>0</v>
      </c>
      <c r="D166" s="7"/>
    </row>
    <row r="167" spans="2:4">
      <c r="B167" s="8" t="s">
        <v>155</v>
      </c>
      <c r="C167" s="12">
        <f>SUM(C163:C166)</f>
        <v>0</v>
      </c>
      <c r="D167" s="7"/>
    </row>
    <row r="168" spans="2:4">
      <c r="B168" s="14"/>
      <c r="C168" s="15"/>
      <c r="D168" s="7"/>
    </row>
    <row r="169" spans="2:4">
      <c r="B169" s="8" t="s">
        <v>156</v>
      </c>
      <c r="C169" s="12"/>
      <c r="D169" s="7"/>
    </row>
    <row r="170" spans="2:4">
      <c r="B170" s="9" t="s">
        <v>136</v>
      </c>
      <c r="C170" s="10">
        <f>C137</f>
        <v>66000</v>
      </c>
      <c r="D170" s="7"/>
    </row>
    <row r="171" spans="2:4">
      <c r="B171" s="1" t="s">
        <v>131</v>
      </c>
      <c r="C171" s="2">
        <f>C133/12</f>
        <v>58333.333333333336</v>
      </c>
      <c r="D171" s="7"/>
    </row>
    <row r="172" spans="2:4">
      <c r="B172" s="8" t="s">
        <v>157</v>
      </c>
      <c r="C172" s="12">
        <f>C170+C171</f>
        <v>124333.33333333334</v>
      </c>
      <c r="D172" s="7"/>
    </row>
    <row r="173" spans="2:4">
      <c r="B173" s="16"/>
      <c r="C173" s="17"/>
      <c r="D173" s="7"/>
    </row>
    <row r="174" spans="2:4">
      <c r="B174" s="8" t="s">
        <v>158</v>
      </c>
      <c r="C174" s="12">
        <f>C160+C167+C172</f>
        <v>20249333.333333332</v>
      </c>
      <c r="D174" s="7"/>
    </row>
    <row r="175" spans="2:4">
      <c r="B175" s="8" t="s">
        <v>159</v>
      </c>
      <c r="C175" s="3"/>
      <c r="D175" s="7"/>
    </row>
    <row r="176" spans="2:4">
      <c r="B176" s="1" t="s">
        <v>138</v>
      </c>
      <c r="C176" s="4">
        <f>C138/12</f>
        <v>2.75E-2</v>
      </c>
      <c r="D176" s="7"/>
    </row>
    <row r="177" spans="2:4">
      <c r="B177" s="8" t="s">
        <v>160</v>
      </c>
      <c r="C177" s="12">
        <f>C174*C176</f>
        <v>556856.66666666663</v>
      </c>
      <c r="D177" s="7"/>
    </row>
    <row r="178" spans="2:4">
      <c r="B178" s="14"/>
      <c r="C178" s="15"/>
      <c r="D178" s="7"/>
    </row>
    <row r="179" spans="2:4">
      <c r="B179" s="64" t="s">
        <v>161</v>
      </c>
      <c r="C179" s="65">
        <f>C174+C177</f>
        <v>20806190</v>
      </c>
      <c r="D179" s="7"/>
    </row>
    <row r="180" spans="2:4">
      <c r="B180" s="5"/>
      <c r="C180" s="18"/>
      <c r="D180" s="7"/>
    </row>
    <row r="181" spans="2:4" ht="15.75">
      <c r="B181" s="71" t="s">
        <v>162</v>
      </c>
      <c r="C181" s="72"/>
      <c r="D181" s="73"/>
    </row>
    <row r="182" spans="2:4" ht="15.75">
      <c r="B182" s="68">
        <f>C179*D117</f>
        <v>56089053.920756243</v>
      </c>
      <c r="C182" s="69"/>
      <c r="D182" s="70"/>
    </row>
  </sheetData>
  <mergeCells count="5">
    <mergeCell ref="B140:C140"/>
    <mergeCell ref="B182:D182"/>
    <mergeCell ref="B181:D181"/>
    <mergeCell ref="B119:D120"/>
    <mergeCell ref="B1:F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Monitor</dc:creator>
  <cp:keywords/>
  <dc:description/>
  <cp:lastModifiedBy>Federico Torres Mojica</cp:lastModifiedBy>
  <cp:revision/>
  <dcterms:created xsi:type="dcterms:W3CDTF">2019-08-21T20:04:48Z</dcterms:created>
  <dcterms:modified xsi:type="dcterms:W3CDTF">2019-08-27T16:47:18Z</dcterms:modified>
  <cp:category/>
  <cp:contentStatus/>
</cp:coreProperties>
</file>