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autoCompressPictures="0"/>
  <bookViews>
    <workbookView xWindow="0" yWindow="440" windowWidth="25600" windowHeight="15620" tabRatio="500"/>
  </bookViews>
  <sheets>
    <sheet name="SAMPL4 compounds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J16" i="1" l="1"/>
  <c r="Y16" i="1"/>
  <c r="AA16" i="1"/>
  <c r="AB16" i="1"/>
  <c r="AF16" i="1"/>
  <c r="AH16" i="1"/>
  <c r="AI16" i="1"/>
  <c r="AG16" i="1"/>
  <c r="V16" i="1"/>
  <c r="W16" i="1"/>
  <c r="AJ15" i="1"/>
  <c r="Y15" i="1"/>
  <c r="AA15" i="1"/>
  <c r="AB15" i="1"/>
  <c r="AF15" i="1"/>
  <c r="AH15" i="1"/>
  <c r="AI15" i="1"/>
  <c r="AG15" i="1"/>
  <c r="V15" i="1"/>
  <c r="W15" i="1"/>
  <c r="AJ14" i="1"/>
  <c r="Y14" i="1"/>
  <c r="AA14" i="1"/>
  <c r="AB14" i="1"/>
  <c r="AF14" i="1"/>
  <c r="AH14" i="1"/>
  <c r="AI14" i="1"/>
  <c r="AG14" i="1"/>
  <c r="V14" i="1"/>
  <c r="W14" i="1"/>
  <c r="AJ13" i="1"/>
  <c r="Y13" i="1"/>
  <c r="AA13" i="1"/>
  <c r="AB13" i="1"/>
  <c r="AF13" i="1"/>
  <c r="AH13" i="1"/>
  <c r="AI13" i="1"/>
  <c r="AG13" i="1"/>
  <c r="V13" i="1"/>
  <c r="W13" i="1"/>
  <c r="AJ12" i="1"/>
  <c r="Y12" i="1"/>
  <c r="AA12" i="1"/>
  <c r="AB12" i="1"/>
  <c r="AF12" i="1"/>
  <c r="AH12" i="1"/>
  <c r="AI12" i="1"/>
  <c r="AG12" i="1"/>
  <c r="V12" i="1"/>
  <c r="W12" i="1"/>
  <c r="AJ11" i="1"/>
  <c r="Y11" i="1"/>
  <c r="AA11" i="1"/>
  <c r="AB11" i="1"/>
  <c r="AF11" i="1"/>
  <c r="AH11" i="1"/>
  <c r="AI11" i="1"/>
  <c r="AG11" i="1"/>
  <c r="V11" i="1"/>
  <c r="W11" i="1"/>
  <c r="AJ10" i="1"/>
  <c r="Y10" i="1"/>
  <c r="AA10" i="1"/>
  <c r="AB10" i="1"/>
  <c r="AF10" i="1"/>
  <c r="AH10" i="1"/>
  <c r="AI10" i="1"/>
  <c r="AG10" i="1"/>
  <c r="V10" i="1"/>
  <c r="W10" i="1"/>
  <c r="AJ9" i="1"/>
  <c r="Y9" i="1"/>
  <c r="AA9" i="1"/>
  <c r="AB9" i="1"/>
  <c r="AF9" i="1"/>
  <c r="AH9" i="1"/>
  <c r="AI9" i="1"/>
  <c r="AG9" i="1"/>
  <c r="V9" i="1"/>
  <c r="W9" i="1"/>
  <c r="AJ8" i="1"/>
  <c r="Y8" i="1"/>
  <c r="AA8" i="1"/>
  <c r="AB8" i="1"/>
  <c r="AF8" i="1"/>
  <c r="AH8" i="1"/>
  <c r="AI8" i="1"/>
  <c r="AG8" i="1"/>
  <c r="V8" i="1"/>
  <c r="W8" i="1"/>
  <c r="AJ7" i="1"/>
  <c r="Y7" i="1"/>
  <c r="AA7" i="1"/>
  <c r="AB7" i="1"/>
  <c r="AF7" i="1"/>
  <c r="AH7" i="1"/>
  <c r="AI7" i="1"/>
  <c r="AG7" i="1"/>
  <c r="V7" i="1"/>
  <c r="W7" i="1"/>
  <c r="AJ6" i="1"/>
  <c r="Y6" i="1"/>
  <c r="AA6" i="1"/>
  <c r="AB6" i="1"/>
  <c r="AF6" i="1"/>
  <c r="AH6" i="1"/>
  <c r="AI6" i="1"/>
  <c r="AG6" i="1"/>
  <c r="V6" i="1"/>
  <c r="W6" i="1"/>
  <c r="AJ5" i="1"/>
  <c r="Y5" i="1"/>
  <c r="AA5" i="1"/>
  <c r="AB5" i="1"/>
  <c r="AF5" i="1"/>
  <c r="AH5" i="1"/>
  <c r="AI5" i="1"/>
  <c r="AG5" i="1"/>
  <c r="V5" i="1"/>
  <c r="W5" i="1"/>
  <c r="AJ4" i="1"/>
  <c r="Y4" i="1"/>
  <c r="AA4" i="1"/>
  <c r="AB4" i="1"/>
  <c r="AF4" i="1"/>
  <c r="AH4" i="1"/>
  <c r="AI4" i="1"/>
  <c r="AG4" i="1"/>
  <c r="V4" i="1"/>
  <c r="W4" i="1"/>
  <c r="AJ3" i="1"/>
  <c r="Y3" i="1"/>
  <c r="AA3" i="1"/>
  <c r="AB3" i="1"/>
  <c r="AF3" i="1"/>
  <c r="AH3" i="1"/>
  <c r="AI3" i="1"/>
  <c r="AG3" i="1"/>
  <c r="V3" i="1"/>
  <c r="W3" i="1"/>
  <c r="V2" i="1"/>
  <c r="W2" i="1"/>
</calcChain>
</file>

<file path=xl/sharedStrings.xml><?xml version="1.0" encoding="utf-8"?>
<sst xmlns="http://schemas.openxmlformats.org/spreadsheetml/2006/main" count="206" uniqueCount="177">
  <si>
    <t>compound no</t>
  </si>
  <si>
    <t>supplier</t>
  </si>
  <si>
    <t>product no</t>
  </si>
  <si>
    <t>lot no</t>
  </si>
  <si>
    <t>original product purity</t>
  </si>
  <si>
    <t>purity from Lyle Issac (all &gt;= 95%)</t>
  </si>
  <si>
    <t>MW (g/mol)</t>
  </si>
  <si>
    <t>MW (g/mol) for HCl salt</t>
  </si>
  <si>
    <t>name</t>
  </si>
  <si>
    <t>CAS</t>
  </si>
  <si>
    <t>EC number</t>
  </si>
  <si>
    <t>MSDS</t>
  </si>
  <si>
    <t>signal word</t>
  </si>
  <si>
    <t>notable hazards</t>
  </si>
  <si>
    <t>hazard statements</t>
  </si>
  <si>
    <t>precautionary statements</t>
  </si>
  <si>
    <t>storage conditions</t>
  </si>
  <si>
    <t>flash point</t>
  </si>
  <si>
    <t>protection required</t>
  </si>
  <si>
    <t>other info</t>
  </si>
  <si>
    <t>smiles</t>
  </si>
  <si>
    <t>mass for 10 mL of 1 mM corrected for purity (mg)</t>
  </si>
  <si>
    <t>concentration for 1 mM corrected for purity (mg/g solution)</t>
  </si>
  <si>
    <t>NMR DeltaG (kcal/mol)</t>
  </si>
  <si>
    <t>NMR Ka (1/M)</t>
  </si>
  <si>
    <t>CB7 cell conc [M]0 (M)</t>
  </si>
  <si>
    <t>c value</t>
  </si>
  <si>
    <t>optimal Rm</t>
  </si>
  <si>
    <t>injection volume (uL)</t>
  </si>
  <si>
    <t>cell volume (uL)</t>
  </si>
  <si>
    <t>number of injections</t>
  </si>
  <si>
    <t>optimal [X]s (M)</t>
  </si>
  <si>
    <t>[X]s / [M]0</t>
  </si>
  <si>
    <t>mass for 10 mL of optimal Ls uncorrected for purity (mg)</t>
  </si>
  <si>
    <t>mass for 10 mL of optimal Ls corrected for purity (mg)</t>
  </si>
  <si>
    <t>mass buffer corrected for density (mg)</t>
  </si>
  <si>
    <t>actual molality corrected for purity (mg/mg)</t>
  </si>
  <si>
    <t>actual molarity corrected for purity and density (M)</t>
  </si>
  <si>
    <t>CU[7] (host)</t>
  </si>
  <si>
    <t>unknown</t>
  </si>
  <si>
    <t>&gt;0.95</t>
  </si>
  <si>
    <t>Cucurbit[7]uril hydrate</t>
  </si>
  <si>
    <t>http://www.sigmaaldrich.com/MSDS/MSDS/PrintMSDSAction.do?name=msdspdf_1308235101132329</t>
  </si>
  <si>
    <t>not a dangerous substance according to GHS</t>
  </si>
  <si>
    <t>http://www.ebi.ac.uk/chebi/searchId.do?chebiId=CHEBI:51434</t>
  </si>
  <si>
    <t>TCI</t>
  </si>
  <si>
    <t>D1018</t>
  </si>
  <si>
    <t>8WXTM-CQ</t>
  </si>
  <si>
    <t>&gt;99%</t>
  </si>
  <si>
    <t>p-Xylylenediamine</t>
  </si>
  <si>
    <t>539-48-0</t>
  </si>
  <si>
    <t>208-719-3</t>
  </si>
  <si>
    <t>http://www.sigmaaldrich.com/MSDS/MSDS/PrintMSDSAction.do?name=msdspdf_1308235095836454</t>
  </si>
  <si>
    <t>Danger</t>
  </si>
  <si>
    <t>causes severe skin burns and eye damage</t>
  </si>
  <si>
    <t>Cl.Cl.NCC1=CC=C(CN)C=C1</t>
  </si>
  <si>
    <t>SIGMA-Aldrich</t>
  </si>
  <si>
    <t>CDS000604</t>
  </si>
  <si>
    <t>B00070885</t>
  </si>
  <si>
    <t>90-100%</t>
  </si>
  <si>
    <t>2,2-Dimethyl-1-propanamine</t>
  </si>
  <si>
    <t>227-378-1</t>
  </si>
  <si>
    <t>http://www.sigmaaldrich.com/MSDS/MSDS/PrintMSDSAction.do?name=msdspdf_1308235101315246</t>
  </si>
  <si>
    <t>toxic by ingestion</t>
  </si>
  <si>
    <t>H225-H302-H314</t>
  </si>
  <si>
    <t>P210-P280-P305 + P351 + P338-P310</t>
  </si>
  <si>
    <t>Cl.CC(C)(C)CN</t>
  </si>
  <si>
    <t>Alfa Aesar</t>
  </si>
  <si>
    <t>L14157</t>
  </si>
  <si>
    <t>H23R035</t>
  </si>
  <si>
    <t>6-Amino-1-hexanol</t>
  </si>
  <si>
    <t>4048-33-3</t>
  </si>
  <si>
    <t>http://www.sigmaaldrich.com/MSDS/MSDS/PrintMSDSAction.do?name=msdspdf_1308235101446472</t>
  </si>
  <si>
    <t>Warning</t>
  </si>
  <si>
    <t>irritant, hygroscopic</t>
  </si>
  <si>
    <t>H315-H319-H335</t>
  </si>
  <si>
    <t>P261-P264-P271-P280-P302-P302+P352-P304+P340-P312-P321-P332-P313-P336+P313-P362-P403+P233-P405-P501</t>
  </si>
  <si>
    <t>Cl.NCCCCCCO</t>
  </si>
  <si>
    <t>AVOCADO</t>
  </si>
  <si>
    <t>C15936</t>
  </si>
  <si>
    <t>Hexamethylenediamine</t>
  </si>
  <si>
    <t>acute oral, dermal toxicity. corrosive eye and skin.</t>
  </si>
  <si>
    <t>Cl.Cl.NCCCCCCN</t>
  </si>
  <si>
    <t>L14059</t>
  </si>
  <si>
    <t>K23P19</t>
  </si>
  <si>
    <t>(1R, 2R)-(-)-1, 2-Diaminocyclohexane</t>
  </si>
  <si>
    <t>20439-47-8</t>
  </si>
  <si>
    <t>http://www.sigmaaldrich.com/MSDS/MSDS/PrintMSDSAction.do?name=msdspdf_1308235101525535</t>
  </si>
  <si>
    <t>H314</t>
  </si>
  <si>
    <t>P280-P305+P351+P338-P310</t>
  </si>
  <si>
    <t>store 2-8 C ; store under inert gas; sensitive to CO2</t>
  </si>
  <si>
    <t>70 C</t>
  </si>
  <si>
    <t>Cl.Cl.NC1CCCCC1N</t>
  </si>
  <si>
    <t>B25070</t>
  </si>
  <si>
    <t>123W014</t>
  </si>
  <si>
    <t>97%?</t>
  </si>
  <si>
    <t>trans-4-Aminocyclohexanol hydrochloride</t>
  </si>
  <si>
    <t>50910-54-8</t>
  </si>
  <si>
    <t>http://www.sigmaaldrich.com/MSDS/MSDS/PrintMSDSAction.do?name=msdspdf_1308235101627603</t>
  </si>
  <si>
    <t>causes skin irritation; causes severe eye irritation; may cause respiratory irritation</t>
  </si>
  <si>
    <t>P261-P305+P351+P338</t>
  </si>
  <si>
    <t>Cl.NC1CCC(O)CC1</t>
  </si>
  <si>
    <t>C0494</t>
  </si>
  <si>
    <t>CT6LF-LN</t>
  </si>
  <si>
    <t>&gt;99.0%</t>
  </si>
  <si>
    <t>Cyclohexylamine</t>
  </si>
  <si>
    <t>108-91-8</t>
  </si>
  <si>
    <t>203-629-0</t>
  </si>
  <si>
    <t>http://www.sigmaaldrich.com/MSDS/MSDS/PrintMSDSAction.do?name=msdspdf_1308235101737540</t>
  </si>
  <si>
    <t>flammable liquid, highly toxic by ingestion, toxic by skin absorption, corrosive, teratogen</t>
  </si>
  <si>
    <t>H226-H300-H311-H314-H361-H402</t>
  </si>
  <si>
    <t>P264-P280-P305+P351+P338-P310</t>
  </si>
  <si>
    <t>27 C</t>
  </si>
  <si>
    <t>Cl.NC1CCCCC1</t>
  </si>
  <si>
    <t>L01699</t>
  </si>
  <si>
    <t>Cycloheptylamine</t>
  </si>
  <si>
    <t>5452-35-7</t>
  </si>
  <si>
    <t>226-693-1</t>
  </si>
  <si>
    <t>http://www.sigmaaldrich.com/MSDS/MSDS/PrintMSDSAction.do?name=msdspdf_130823510212977</t>
  </si>
  <si>
    <t>combustible liquid; irritant</t>
  </si>
  <si>
    <t>H226-H315-H335</t>
  </si>
  <si>
    <t>P261</t>
  </si>
  <si>
    <t>47 C</t>
  </si>
  <si>
    <t>Cl.NC1CCCCCC1</t>
  </si>
  <si>
    <t>L00981</t>
  </si>
  <si>
    <t>Cyclooctylamine</t>
  </si>
  <si>
    <t>5452-37-9</t>
  </si>
  <si>
    <t>226-694-7</t>
  </si>
  <si>
    <t>http://www.sigmaaldrich.com/MSDS/MSDS/PrintMSDSAction.do?name=msdspdf_1308235102201395</t>
  </si>
  <si>
    <t>combustible liquid; corrosive</t>
  </si>
  <si>
    <t>H227-H314</t>
  </si>
  <si>
    <t>63 C</t>
  </si>
  <si>
    <t>Cl.NC1CCCCCCC1</t>
  </si>
  <si>
    <t>A55209</t>
  </si>
  <si>
    <t>-</t>
  </si>
  <si>
    <t>1-(2-Aminoethyl)piperazine</t>
  </si>
  <si>
    <t>140-31-8</t>
  </si>
  <si>
    <t>205-411-0</t>
  </si>
  <si>
    <t>http://www.sigmaaldrich.com/MSDS/MSDS/PrintMSDSAction.do?name=msdspdf_1308235102239274</t>
  </si>
  <si>
    <t>combustible liquid; toxic by skin absorption; skin sensitizer; corrosive; extremely destructive to tissues of mucous membranes and upper respiratory tract; causes skin and eye burns</t>
  </si>
  <si>
    <t>H227-H303-H311-H314-H317-H412</t>
  </si>
  <si>
    <t>P273-P280-P305+P351+P338-P310</t>
  </si>
  <si>
    <t>92 C</t>
  </si>
  <si>
    <t>nitrile rubber gloves (min 0.11 mm thickness, breakthrough time &gt;30 min); tightly fitting safety goggles; faceshield (8-inch minimum)</t>
  </si>
  <si>
    <t>Cl.Cl.Cl.NCCN1CCNCC1</t>
  </si>
  <si>
    <t>BGBB0243V</t>
  </si>
  <si>
    <t>exo-2-Aminonorbornane</t>
  </si>
  <si>
    <t>7242-92-4</t>
  </si>
  <si>
    <t>230-647-6</t>
  </si>
  <si>
    <t>http://www.sigmaaldrich.com/MSDS/MSDS/PrintMSDSAction.do?name=msdspdf_1308235102313254</t>
  </si>
  <si>
    <t>flammable liquid; skin irritation; eye irritation; causes serious eye irritation; may cause respiratory irritation</t>
  </si>
  <si>
    <t>H226-H315-H319-H335</t>
  </si>
  <si>
    <t>35 C</t>
  </si>
  <si>
    <t>Cl.NC1CC2CCC1C2</t>
  </si>
  <si>
    <t>1356334V</t>
  </si>
  <si>
    <t>1,7,7-TRIMETHYLBICYCLO[2.2.1]HEPTAN-2-AMINE HYDROCHLORIDE</t>
  </si>
  <si>
    <t>no known hazards. may be an irritant</t>
  </si>
  <si>
    <t>Cl.CC1(C)C2CCC1(C)C(N)C2</t>
  </si>
  <si>
    <t>N0778</t>
  </si>
  <si>
    <t>UQQLM-HM</t>
  </si>
  <si>
    <t>&gt;98%</t>
  </si>
  <si>
    <t>3-Noradamantanamine Hydrochloride</t>
  </si>
  <si>
    <t>86128-83-8</t>
  </si>
  <si>
    <t>http://www.sigmaaldrich.com/MSDS/MSDS/PrintMSDSAction.do?name=msdspdf_1308235102357695</t>
  </si>
  <si>
    <t>skin and eye irritation</t>
  </si>
  <si>
    <t>Cl.NC12CC3CC1CC(C2)C3</t>
  </si>
  <si>
    <t>Avk Pharm, Inc</t>
  </si>
  <si>
    <t>AK-44067</t>
  </si>
  <si>
    <t>W2G110324-012</t>
  </si>
  <si>
    <t>&gt;95%</t>
  </si>
  <si>
    <t>3-Amino-1-adamantanol</t>
  </si>
  <si>
    <t>702-82-9</t>
  </si>
  <si>
    <t>http://www.sigmaaldrich.com/MSDS/MSDS/PrintMSDSAction.do?name=msdspdf_1308235102427182</t>
  </si>
  <si>
    <t>harmful if swallowed. Irritating to eyes, respiratory system, and skin</t>
  </si>
  <si>
    <t>H302-H315-H319-H335</t>
  </si>
  <si>
    <t>store 2-4 C</t>
  </si>
  <si>
    <t>Cl.NC12CC3CC(C1)CC(O)(C3)C2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</si>
</sst>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00"/>
    <numFmt numFmtId="165" formatCode="#,##0.000000"/>
    <numFmt numFmtId="166" formatCode="#,##0.0000"/>
  </numFmts>
  <fonts count="3" x14ac:knownFonts="1">
    <font>
      <sz val="10"/>
      <color rgb="FF000000"/>
      <name val="Arial"/>
    </font>
    <font>
      <b/>
      <sz val="10"/>
      <color rgb="FF000000"/>
      <name val="Arial"/>
    </font>
    <font>
      <b/>
      <sz val="10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165" fontId="0" fillId="0" borderId="0" xfId="0" applyNumberFormat="1" applyAlignment="1">
      <alignment wrapText="1"/>
    </xf>
    <xf numFmtId="4" fontId="0" fillId="0" borderId="0" xfId="0" applyNumberFormat="1" applyAlignment="1">
      <alignment wrapText="1"/>
    </xf>
    <xf numFmtId="3" fontId="0" fillId="0" borderId="0" xfId="0" applyNumberFormat="1" applyAlignment="1">
      <alignment wrapText="1"/>
    </xf>
    <xf numFmtId="0" fontId="0" fillId="0" borderId="0" xfId="0" applyFill="1" applyAlignment="1">
      <alignment wrapText="1"/>
    </xf>
    <xf numFmtId="164" fontId="0" fillId="0" borderId="0" xfId="0" applyNumberFormat="1" applyFill="1" applyAlignment="1">
      <alignment wrapText="1"/>
    </xf>
    <xf numFmtId="166" fontId="0" fillId="0" borderId="0" xfId="0" applyNumberFormat="1" applyFill="1" applyAlignment="1">
      <alignment wrapText="1"/>
    </xf>
    <xf numFmtId="4" fontId="0" fillId="0" borderId="0" xfId="0" applyNumberFormat="1" applyFill="1" applyAlignment="1">
      <alignment wrapText="1"/>
    </xf>
    <xf numFmtId="11" fontId="0" fillId="0" borderId="0" xfId="0" applyNumberFormat="1" applyFill="1" applyAlignment="1">
      <alignment wrapText="1"/>
    </xf>
    <xf numFmtId="3" fontId="0" fillId="0" borderId="0" xfId="0" applyNumberFormat="1" applyFill="1" applyAlignment="1">
      <alignment wrapText="1"/>
    </xf>
    <xf numFmtId="165" fontId="0" fillId="0" borderId="0" xfId="0" applyNumberFormat="1" applyFill="1" applyAlignment="1">
      <alignment wrapText="1"/>
    </xf>
    <xf numFmtId="0" fontId="2" fillId="0" borderId="0" xfId="0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6"/>
  <sheetViews>
    <sheetView tabSelected="1" workbookViewId="0">
      <selection activeCell="F23" sqref="F23"/>
    </sheetView>
  </sheetViews>
  <sheetFormatPr baseColWidth="10" defaultColWidth="17.1640625" defaultRowHeight="12.75" customHeight="1" x14ac:dyDescent="0"/>
  <cols>
    <col min="1" max="2" width="14" customWidth="1"/>
    <col min="4" max="4" width="16.1640625" customWidth="1"/>
    <col min="9" max="9" width="26.5" customWidth="1"/>
    <col min="10" max="11" width="0" hidden="1"/>
    <col min="12" max="12" width="30.83203125" hidden="1" customWidth="1"/>
    <col min="13" max="13" width="11.5" customWidth="1"/>
    <col min="14" max="14" width="46.33203125" customWidth="1"/>
    <col min="15" max="15" width="36.1640625" customWidth="1"/>
    <col min="16" max="16" width="29.83203125" customWidth="1"/>
    <col min="20" max="20" width="18.33203125" customWidth="1"/>
    <col min="21" max="21" width="24.5" customWidth="1"/>
    <col min="24" max="24" width="9.5" customWidth="1"/>
    <col min="25" max="25" width="9.83203125" customWidth="1"/>
    <col min="26" max="26" width="10.1640625" customWidth="1"/>
    <col min="27" max="27" width="10" customWidth="1"/>
    <col min="28" max="28" width="10.6640625" customWidth="1"/>
    <col min="29" max="29" width="9.5" customWidth="1"/>
    <col min="30" max="30" width="10.33203125" customWidth="1"/>
    <col min="31" max="31" width="8.33203125" customWidth="1"/>
    <col min="32" max="32" width="12.1640625" customWidth="1"/>
    <col min="33" max="33" width="9.5" customWidth="1"/>
    <col min="34" max="34" width="11.33203125" customWidth="1"/>
  </cols>
  <sheetData>
    <row r="1" spans="1:38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s="4" t="s">
        <v>26</v>
      </c>
      <c r="AB1" s="3" t="s">
        <v>27</v>
      </c>
      <c r="AC1" t="s">
        <v>28</v>
      </c>
      <c r="AD1" t="s">
        <v>29</v>
      </c>
      <c r="AE1" t="s">
        <v>30</v>
      </c>
      <c r="AF1" s="2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</row>
    <row r="2" spans="1:38" s="5" customFormat="1" ht="12.75" customHeight="1">
      <c r="A2" s="5" t="s">
        <v>38</v>
      </c>
      <c r="B2" s="5" t="s">
        <v>39</v>
      </c>
      <c r="C2" s="5" t="s">
        <v>39</v>
      </c>
      <c r="E2" s="5" t="s">
        <v>40</v>
      </c>
      <c r="F2" s="5">
        <v>0.71330000000000005</v>
      </c>
      <c r="G2" s="5">
        <v>1162.9631999999999</v>
      </c>
      <c r="H2" s="5">
        <v>1162.9631999999999</v>
      </c>
      <c r="I2" s="5" t="s">
        <v>41</v>
      </c>
      <c r="L2" s="5" t="s">
        <v>42</v>
      </c>
      <c r="N2" s="5" t="s">
        <v>43</v>
      </c>
      <c r="T2" s="5" t="s">
        <v>44</v>
      </c>
      <c r="V2" s="6">
        <f t="shared" ref="V2:V16" si="0">((H2*10)/1000)/F2</f>
        <v>16.303984298331695</v>
      </c>
      <c r="W2" s="7">
        <f t="shared" ref="W2:W16" si="1">V2/10</f>
        <v>1.6303984298331695</v>
      </c>
      <c r="X2" s="8"/>
      <c r="Y2" s="9"/>
      <c r="Z2" s="9"/>
      <c r="AA2" s="10"/>
      <c r="AB2" s="8"/>
      <c r="AF2" s="11"/>
      <c r="AG2" s="8"/>
      <c r="AH2" s="6"/>
      <c r="AI2" s="8"/>
      <c r="AJ2" s="6"/>
    </row>
    <row r="3" spans="1:38" s="5" customFormat="1" ht="12.75" customHeight="1">
      <c r="A3" s="5">
        <v>1</v>
      </c>
      <c r="B3" s="5" t="s">
        <v>45</v>
      </c>
      <c r="C3" s="5" t="s">
        <v>46</v>
      </c>
      <c r="D3" s="5" t="s">
        <v>47</v>
      </c>
      <c r="E3" s="5" t="s">
        <v>48</v>
      </c>
      <c r="F3" s="5">
        <v>0.97499999999999998</v>
      </c>
      <c r="G3" s="5">
        <v>136.19</v>
      </c>
      <c r="H3" s="5">
        <v>209.12</v>
      </c>
      <c r="I3" s="5" t="s">
        <v>49</v>
      </c>
      <c r="J3" s="5" t="s">
        <v>50</v>
      </c>
      <c r="K3" s="5" t="s">
        <v>51</v>
      </c>
      <c r="L3" s="5" t="s">
        <v>52</v>
      </c>
      <c r="M3" s="5" t="s">
        <v>53</v>
      </c>
      <c r="N3" s="5" t="s">
        <v>54</v>
      </c>
      <c r="P3" s="12"/>
      <c r="U3" s="5" t="s">
        <v>55</v>
      </c>
      <c r="V3" s="6">
        <f t="shared" si="0"/>
        <v>2.1448205128205124</v>
      </c>
      <c r="W3" s="7">
        <f t="shared" si="1"/>
        <v>0.21448205128205125</v>
      </c>
      <c r="X3" s="8">
        <v>-9.99</v>
      </c>
      <c r="Y3" s="9">
        <f t="shared" ref="Y3:Y16" si="2">EXP((-X3/0.593))</f>
        <v>20718612.35204234</v>
      </c>
      <c r="Z3" s="9">
        <v>1E-3</v>
      </c>
      <c r="AA3" s="10">
        <f t="shared" ref="AA3:AA16" si="3">Y3*Z3</f>
        <v>20718.612352042339</v>
      </c>
      <c r="AB3" s="6">
        <f t="shared" ref="AB3:AB16" si="4">(6.4/(AA3^0.2)) +( 13/AA3)</f>
        <v>0.87744219306486959</v>
      </c>
      <c r="AC3" s="5">
        <v>2</v>
      </c>
      <c r="AD3" s="5">
        <v>200</v>
      </c>
      <c r="AE3" s="5">
        <v>10</v>
      </c>
      <c r="AF3" s="9">
        <f t="shared" ref="AF3:AF16" si="5">((Z3*AB3)*AD3)/(AE3*AC3)</f>
        <v>8.7744219306486963E-3</v>
      </c>
      <c r="AG3" s="8">
        <f t="shared" ref="AG3:AG16" si="6">AF3/Z3</f>
        <v>8.7744219306486961</v>
      </c>
      <c r="AH3" s="6">
        <f t="shared" ref="AH3:AH16" si="7">(AF3*10)*H3</f>
        <v>18.349071141372555</v>
      </c>
      <c r="AI3" s="6">
        <f t="shared" ref="AI3:AI16" si="8">AH3/F3</f>
        <v>18.819560144997492</v>
      </c>
      <c r="AJ3" s="6">
        <f t="shared" ref="AJ3:AJ16" si="9">10*1.014</f>
        <v>10.14</v>
      </c>
    </row>
    <row r="4" spans="1:38" s="5" customFormat="1" ht="12.75" customHeight="1">
      <c r="A4" s="5">
        <v>2</v>
      </c>
      <c r="B4" s="5" t="s">
        <v>56</v>
      </c>
      <c r="C4" s="5" t="s">
        <v>57</v>
      </c>
      <c r="D4" s="5" t="s">
        <v>58</v>
      </c>
      <c r="E4" s="5" t="s">
        <v>59</v>
      </c>
      <c r="F4" s="5">
        <v>0.97499999999999998</v>
      </c>
      <c r="G4" s="5">
        <v>87.16</v>
      </c>
      <c r="H4" s="5">
        <v>123.62</v>
      </c>
      <c r="I4" s="5" t="s">
        <v>60</v>
      </c>
      <c r="K4" s="5" t="s">
        <v>61</v>
      </c>
      <c r="L4" s="5" t="s">
        <v>62</v>
      </c>
      <c r="M4" s="5" t="s">
        <v>53</v>
      </c>
      <c r="N4" s="5" t="s">
        <v>63</v>
      </c>
      <c r="O4" s="5" t="s">
        <v>64</v>
      </c>
      <c r="P4" s="5" t="s">
        <v>65</v>
      </c>
      <c r="U4" s="5" t="s">
        <v>66</v>
      </c>
      <c r="V4" s="6">
        <f t="shared" si="0"/>
        <v>1.267897435897436</v>
      </c>
      <c r="W4" s="7">
        <f t="shared" si="1"/>
        <v>0.1267897435897436</v>
      </c>
      <c r="X4" s="8">
        <v>-9.73</v>
      </c>
      <c r="Y4" s="9">
        <f t="shared" si="2"/>
        <v>13364258.630877564</v>
      </c>
      <c r="Z4" s="9">
        <v>1E-3</v>
      </c>
      <c r="AA4" s="10">
        <f t="shared" si="3"/>
        <v>13364.258630877564</v>
      </c>
      <c r="AB4" s="6">
        <f t="shared" si="4"/>
        <v>0.95814697834850882</v>
      </c>
      <c r="AC4" s="5">
        <v>2</v>
      </c>
      <c r="AD4" s="5">
        <v>200</v>
      </c>
      <c r="AE4" s="5">
        <v>10</v>
      </c>
      <c r="AF4" s="9">
        <f t="shared" si="5"/>
        <v>9.581469783485088E-3</v>
      </c>
      <c r="AG4" s="8">
        <f t="shared" si="6"/>
        <v>9.5814697834850886</v>
      </c>
      <c r="AH4" s="6">
        <f t="shared" si="7"/>
        <v>11.844612946344267</v>
      </c>
      <c r="AI4" s="6">
        <f t="shared" si="8"/>
        <v>12.148320970609504</v>
      </c>
      <c r="AJ4" s="6">
        <f t="shared" si="9"/>
        <v>10.14</v>
      </c>
    </row>
    <row r="5" spans="1:38" s="5" customFormat="1" ht="12.75" customHeight="1">
      <c r="A5" s="5">
        <v>3</v>
      </c>
      <c r="B5" s="5" t="s">
        <v>67</v>
      </c>
      <c r="C5" s="5" t="s">
        <v>68</v>
      </c>
      <c r="D5" s="5" t="s">
        <v>69</v>
      </c>
      <c r="E5" s="5">
        <v>0.97</v>
      </c>
      <c r="F5" s="5">
        <v>0.97499999999999998</v>
      </c>
      <c r="G5" s="5">
        <v>117.19</v>
      </c>
      <c r="H5" s="5">
        <v>153.65</v>
      </c>
      <c r="I5" s="5" t="s">
        <v>70</v>
      </c>
      <c r="J5" s="5" t="s">
        <v>71</v>
      </c>
      <c r="L5" s="5" t="s">
        <v>72</v>
      </c>
      <c r="M5" s="5" t="s">
        <v>73</v>
      </c>
      <c r="N5" s="5" t="s">
        <v>74</v>
      </c>
      <c r="O5" s="5" t="s">
        <v>75</v>
      </c>
      <c r="P5" s="5" t="s">
        <v>76</v>
      </c>
      <c r="U5" s="5" t="s">
        <v>77</v>
      </c>
      <c r="V5" s="6">
        <f t="shared" si="0"/>
        <v>1.5758974358974358</v>
      </c>
      <c r="W5" s="7">
        <f t="shared" si="1"/>
        <v>0.15758974358974359</v>
      </c>
      <c r="X5" s="8">
        <v>-6.7</v>
      </c>
      <c r="Y5" s="9">
        <f t="shared" si="2"/>
        <v>80699.067046027179</v>
      </c>
      <c r="Z5" s="9">
        <v>1E-3</v>
      </c>
      <c r="AA5" s="10">
        <f t="shared" si="3"/>
        <v>80.699067046027182</v>
      </c>
      <c r="AB5" s="6">
        <f t="shared" si="4"/>
        <v>2.8206307569480269</v>
      </c>
      <c r="AC5" s="5">
        <v>2</v>
      </c>
      <c r="AD5" s="5">
        <v>200</v>
      </c>
      <c r="AE5" s="5">
        <v>10</v>
      </c>
      <c r="AF5" s="9">
        <f t="shared" si="5"/>
        <v>2.8206307569480272E-2</v>
      </c>
      <c r="AG5" s="8">
        <f t="shared" si="6"/>
        <v>28.20630756948027</v>
      </c>
      <c r="AH5" s="6">
        <f t="shared" si="7"/>
        <v>43.338991580506438</v>
      </c>
      <c r="AI5" s="6">
        <f t="shared" si="8"/>
        <v>44.450247774878399</v>
      </c>
      <c r="AJ5" s="6">
        <f t="shared" si="9"/>
        <v>10.14</v>
      </c>
    </row>
    <row r="6" spans="1:38" s="5" customFormat="1" ht="12.75" customHeight="1">
      <c r="A6" s="5">
        <v>4</v>
      </c>
      <c r="B6" s="5" t="s">
        <v>78</v>
      </c>
      <c r="C6" s="5">
        <v>14212</v>
      </c>
      <c r="D6" s="5" t="s">
        <v>79</v>
      </c>
      <c r="F6" s="5">
        <v>0.97499999999999998</v>
      </c>
      <c r="H6" s="5">
        <v>189.13</v>
      </c>
      <c r="I6" s="5" t="s">
        <v>80</v>
      </c>
      <c r="M6" s="5" t="s">
        <v>53</v>
      </c>
      <c r="N6" s="5" t="s">
        <v>81</v>
      </c>
      <c r="U6" s="5" t="s">
        <v>82</v>
      </c>
      <c r="V6" s="6">
        <f t="shared" si="0"/>
        <v>1.9397948717948719</v>
      </c>
      <c r="W6" s="7">
        <f t="shared" si="1"/>
        <v>0.19397948717948718</v>
      </c>
      <c r="X6" s="8">
        <v>-8.5299999999999994</v>
      </c>
      <c r="Y6" s="9">
        <f t="shared" si="2"/>
        <v>1766455.6973065115</v>
      </c>
      <c r="Z6" s="9">
        <v>1E-3</v>
      </c>
      <c r="AA6" s="10">
        <f t="shared" si="3"/>
        <v>1766.4556973065114</v>
      </c>
      <c r="AB6" s="6">
        <f t="shared" si="4"/>
        <v>1.4420538383794372</v>
      </c>
      <c r="AC6" s="5">
        <v>2</v>
      </c>
      <c r="AD6" s="5">
        <v>200</v>
      </c>
      <c r="AE6" s="5">
        <v>10</v>
      </c>
      <c r="AF6" s="9">
        <f t="shared" si="5"/>
        <v>1.4420538383794373E-2</v>
      </c>
      <c r="AG6" s="8">
        <f t="shared" si="6"/>
        <v>14.420538383794373</v>
      </c>
      <c r="AH6" s="6">
        <f t="shared" si="7"/>
        <v>27.273564245270297</v>
      </c>
      <c r="AI6" s="6">
        <f t="shared" si="8"/>
        <v>27.972886405405433</v>
      </c>
      <c r="AJ6" s="6">
        <f t="shared" si="9"/>
        <v>10.14</v>
      </c>
    </row>
    <row r="7" spans="1:38" s="5" customFormat="1" ht="12.75" customHeight="1">
      <c r="A7" s="5">
        <v>5</v>
      </c>
      <c r="B7" s="5" t="s">
        <v>67</v>
      </c>
      <c r="C7" s="5" t="s">
        <v>83</v>
      </c>
      <c r="D7" s="5" t="s">
        <v>84</v>
      </c>
      <c r="E7" s="5">
        <v>0.98</v>
      </c>
      <c r="F7" s="5">
        <v>0.97499999999999998</v>
      </c>
      <c r="G7" s="5">
        <v>114.19</v>
      </c>
      <c r="H7" s="5">
        <v>187.11</v>
      </c>
      <c r="I7" s="5" t="s">
        <v>85</v>
      </c>
      <c r="J7" s="5" t="s">
        <v>86</v>
      </c>
      <c r="L7" s="5" t="s">
        <v>87</v>
      </c>
      <c r="M7" s="5" t="s">
        <v>53</v>
      </c>
      <c r="N7" s="5" t="s">
        <v>54</v>
      </c>
      <c r="O7" s="5" t="s">
        <v>88</v>
      </c>
      <c r="P7" s="5" t="s">
        <v>89</v>
      </c>
      <c r="Q7" s="5" t="s">
        <v>90</v>
      </c>
      <c r="R7" s="5" t="s">
        <v>91</v>
      </c>
      <c r="U7" s="5" t="s">
        <v>92</v>
      </c>
      <c r="V7" s="6">
        <f t="shared" si="0"/>
        <v>1.9190769230769233</v>
      </c>
      <c r="W7" s="7">
        <f t="shared" si="1"/>
        <v>0.19190769230769233</v>
      </c>
      <c r="X7" s="8">
        <v>-8.64</v>
      </c>
      <c r="Y7" s="9">
        <f t="shared" si="2"/>
        <v>2126489.6714397185</v>
      </c>
      <c r="Z7" s="9">
        <v>1E-3</v>
      </c>
      <c r="AA7" s="10">
        <f t="shared" si="3"/>
        <v>2126.4896714397187</v>
      </c>
      <c r="AB7" s="6">
        <f t="shared" si="4"/>
        <v>1.3885566309458994</v>
      </c>
      <c r="AC7" s="5">
        <v>2</v>
      </c>
      <c r="AD7" s="5">
        <v>200</v>
      </c>
      <c r="AE7" s="5">
        <v>10</v>
      </c>
      <c r="AF7" s="9">
        <f t="shared" si="5"/>
        <v>1.3885566309458993E-2</v>
      </c>
      <c r="AG7" s="8">
        <f t="shared" si="6"/>
        <v>13.885566309458993</v>
      </c>
      <c r="AH7" s="6">
        <f t="shared" si="7"/>
        <v>25.981283121628724</v>
      </c>
      <c r="AI7" s="6">
        <f t="shared" si="8"/>
        <v>26.647469868337154</v>
      </c>
      <c r="AJ7" s="6">
        <f t="shared" si="9"/>
        <v>10.14</v>
      </c>
    </row>
    <row r="8" spans="1:38" s="5" customFormat="1" ht="12.75" customHeight="1">
      <c r="A8" s="5">
        <v>6</v>
      </c>
      <c r="B8" s="5" t="s">
        <v>67</v>
      </c>
      <c r="C8" s="5" t="s">
        <v>93</v>
      </c>
      <c r="D8" s="5" t="s">
        <v>94</v>
      </c>
      <c r="E8" s="5" t="s">
        <v>95</v>
      </c>
      <c r="F8" s="5">
        <v>0.97499999999999998</v>
      </c>
      <c r="G8" s="5">
        <v>151.63</v>
      </c>
      <c r="H8" s="5">
        <v>151.63</v>
      </c>
      <c r="I8" s="5" t="s">
        <v>96</v>
      </c>
      <c r="J8" s="5" t="s">
        <v>97</v>
      </c>
      <c r="L8" s="5" t="s">
        <v>98</v>
      </c>
      <c r="M8" s="5" t="s">
        <v>73</v>
      </c>
      <c r="N8" s="5" t="s">
        <v>99</v>
      </c>
      <c r="O8" s="5" t="s">
        <v>75</v>
      </c>
      <c r="P8" s="5" t="s">
        <v>100</v>
      </c>
      <c r="U8" s="5" t="s">
        <v>101</v>
      </c>
      <c r="V8" s="6">
        <f t="shared" si="0"/>
        <v>1.5551794871794873</v>
      </c>
      <c r="W8" s="7">
        <f t="shared" si="1"/>
        <v>0.15551794871794872</v>
      </c>
      <c r="X8" s="8">
        <v>-8.0299999999999994</v>
      </c>
      <c r="Y8" s="9">
        <f t="shared" si="2"/>
        <v>760183.66360110068</v>
      </c>
      <c r="Z8" s="9">
        <v>1E-3</v>
      </c>
      <c r="AA8" s="10">
        <f t="shared" si="3"/>
        <v>760.18366360110065</v>
      </c>
      <c r="AB8" s="6">
        <f t="shared" si="4"/>
        <v>1.715330187649716</v>
      </c>
      <c r="AC8" s="5">
        <v>2</v>
      </c>
      <c r="AD8" s="5">
        <v>200</v>
      </c>
      <c r="AE8" s="5">
        <v>10</v>
      </c>
      <c r="AF8" s="9">
        <f t="shared" si="5"/>
        <v>1.7153301876497159E-2</v>
      </c>
      <c r="AG8" s="8">
        <f t="shared" si="6"/>
        <v>17.15330187649716</v>
      </c>
      <c r="AH8" s="6">
        <f t="shared" si="7"/>
        <v>26.009551635332642</v>
      </c>
      <c r="AI8" s="6">
        <f t="shared" si="8"/>
        <v>26.676463215725786</v>
      </c>
      <c r="AJ8" s="6">
        <f t="shared" si="9"/>
        <v>10.14</v>
      </c>
    </row>
    <row r="9" spans="1:38" s="5" customFormat="1" ht="12.75" customHeight="1">
      <c r="A9" s="5">
        <v>7</v>
      </c>
      <c r="B9" s="5" t="s">
        <v>45</v>
      </c>
      <c r="C9" s="5" t="s">
        <v>102</v>
      </c>
      <c r="D9" s="5" t="s">
        <v>103</v>
      </c>
      <c r="E9" s="5" t="s">
        <v>104</v>
      </c>
      <c r="F9" s="5">
        <v>0.97499999999999998</v>
      </c>
      <c r="G9" s="5">
        <v>99.18</v>
      </c>
      <c r="H9" s="5">
        <v>135.63999999999999</v>
      </c>
      <c r="I9" s="5" t="s">
        <v>105</v>
      </c>
      <c r="J9" s="5" t="s">
        <v>106</v>
      </c>
      <c r="K9" s="5" t="s">
        <v>107</v>
      </c>
      <c r="L9" s="5" t="s">
        <v>108</v>
      </c>
      <c r="M9" s="5" t="s">
        <v>53</v>
      </c>
      <c r="N9" s="5" t="s">
        <v>109</v>
      </c>
      <c r="O9" s="5" t="s">
        <v>110</v>
      </c>
      <c r="P9" s="5" t="s">
        <v>111</v>
      </c>
      <c r="R9" s="5" t="s">
        <v>112</v>
      </c>
      <c r="U9" s="5" t="s">
        <v>113</v>
      </c>
      <c r="V9" s="6">
        <f t="shared" si="0"/>
        <v>1.3911794871794871</v>
      </c>
      <c r="W9" s="7">
        <f t="shared" si="1"/>
        <v>0.13911794871794872</v>
      </c>
      <c r="X9" s="8">
        <v>-10.199999999999999</v>
      </c>
      <c r="Y9" s="9">
        <f t="shared" si="2"/>
        <v>29522833.423056357</v>
      </c>
      <c r="Z9" s="9">
        <v>1E-3</v>
      </c>
      <c r="AA9" s="10">
        <f t="shared" si="3"/>
        <v>29522.833423056356</v>
      </c>
      <c r="AB9" s="6">
        <f t="shared" si="4"/>
        <v>0.81730172281690094</v>
      </c>
      <c r="AC9" s="5">
        <v>2</v>
      </c>
      <c r="AD9" s="5">
        <v>200</v>
      </c>
      <c r="AE9" s="5">
        <v>10</v>
      </c>
      <c r="AF9" s="9">
        <f t="shared" si="5"/>
        <v>8.1730172281690092E-3</v>
      </c>
      <c r="AG9" s="8">
        <f t="shared" si="6"/>
        <v>8.1730172281690088</v>
      </c>
      <c r="AH9" s="6">
        <f t="shared" si="7"/>
        <v>11.085880568288443</v>
      </c>
      <c r="AI9" s="6">
        <f t="shared" si="8"/>
        <v>11.370133916193275</v>
      </c>
      <c r="AJ9" s="6">
        <f t="shared" si="9"/>
        <v>10.14</v>
      </c>
    </row>
    <row r="10" spans="1:38" s="5" customFormat="1" ht="12.75" customHeight="1">
      <c r="A10" s="5">
        <v>8</v>
      </c>
      <c r="B10" s="5" t="s">
        <v>67</v>
      </c>
      <c r="C10" s="5" t="s">
        <v>114</v>
      </c>
      <c r="D10" s="5">
        <v>10134328</v>
      </c>
      <c r="E10" s="5">
        <v>0.97</v>
      </c>
      <c r="F10" s="5">
        <v>0.97499999999999998</v>
      </c>
      <c r="G10" s="5">
        <v>113.2</v>
      </c>
      <c r="H10" s="5">
        <v>149.66</v>
      </c>
      <c r="I10" s="5" t="s">
        <v>115</v>
      </c>
      <c r="J10" s="5" t="s">
        <v>116</v>
      </c>
      <c r="K10" s="5" t="s">
        <v>117</v>
      </c>
      <c r="L10" s="5" t="s">
        <v>118</v>
      </c>
      <c r="M10" s="5" t="s">
        <v>73</v>
      </c>
      <c r="N10" s="5" t="s">
        <v>119</v>
      </c>
      <c r="O10" s="5" t="s">
        <v>120</v>
      </c>
      <c r="P10" s="5" t="s">
        <v>121</v>
      </c>
      <c r="R10" s="5" t="s">
        <v>122</v>
      </c>
      <c r="U10" s="5" t="s">
        <v>123</v>
      </c>
      <c r="V10" s="6">
        <f t="shared" si="0"/>
        <v>1.534974358974359</v>
      </c>
      <c r="W10" s="7">
        <f t="shared" si="1"/>
        <v>0.15349743589743589</v>
      </c>
      <c r="X10" s="8">
        <v>-11.97</v>
      </c>
      <c r="Y10" s="9">
        <f t="shared" si="2"/>
        <v>584050185.09894264</v>
      </c>
      <c r="Z10" s="9">
        <v>1E-3</v>
      </c>
      <c r="AA10" s="10">
        <f t="shared" si="3"/>
        <v>584050.1850989426</v>
      </c>
      <c r="AB10" s="6">
        <f t="shared" si="4"/>
        <v>0.44968814418544334</v>
      </c>
      <c r="AC10" s="5">
        <v>2</v>
      </c>
      <c r="AD10" s="5">
        <v>200</v>
      </c>
      <c r="AE10" s="5">
        <v>10</v>
      </c>
      <c r="AF10" s="9">
        <f t="shared" si="5"/>
        <v>4.4968814418544336E-3</v>
      </c>
      <c r="AG10" s="8">
        <f t="shared" si="6"/>
        <v>4.4968814418544332</v>
      </c>
      <c r="AH10" s="6">
        <f t="shared" si="7"/>
        <v>6.7300327658793453</v>
      </c>
      <c r="AI10" s="6">
        <f t="shared" si="8"/>
        <v>6.9025977085942003</v>
      </c>
      <c r="AJ10" s="6">
        <f t="shared" si="9"/>
        <v>10.14</v>
      </c>
    </row>
    <row r="11" spans="1:38" s="5" customFormat="1" ht="12.75" customHeight="1">
      <c r="A11" s="5">
        <v>9</v>
      </c>
      <c r="B11" s="5" t="s">
        <v>67</v>
      </c>
      <c r="C11" s="5" t="s">
        <v>124</v>
      </c>
      <c r="D11" s="5">
        <v>10120221</v>
      </c>
      <c r="E11" s="5">
        <v>0.99</v>
      </c>
      <c r="F11" s="5">
        <v>0.97499999999999998</v>
      </c>
      <c r="G11" s="5">
        <v>127.23</v>
      </c>
      <c r="H11" s="5">
        <v>163.69</v>
      </c>
      <c r="I11" s="5" t="s">
        <v>125</v>
      </c>
      <c r="J11" s="5" t="s">
        <v>126</v>
      </c>
      <c r="K11" s="5" t="s">
        <v>127</v>
      </c>
      <c r="L11" s="5" t="s">
        <v>128</v>
      </c>
      <c r="M11" s="5" t="s">
        <v>53</v>
      </c>
      <c r="N11" s="5" t="s">
        <v>129</v>
      </c>
      <c r="O11" s="5" t="s">
        <v>130</v>
      </c>
      <c r="P11" s="5" t="s">
        <v>89</v>
      </c>
      <c r="R11" s="5" t="s">
        <v>131</v>
      </c>
      <c r="U11" s="5" t="s">
        <v>132</v>
      </c>
      <c r="V11" s="6">
        <f t="shared" si="0"/>
        <v>1.6788717948717948</v>
      </c>
      <c r="W11" s="7">
        <f t="shared" si="1"/>
        <v>0.16788717948717949</v>
      </c>
      <c r="X11" s="8">
        <v>-12.79</v>
      </c>
      <c r="Y11" s="9">
        <f t="shared" si="2"/>
        <v>2328049887.5658779</v>
      </c>
      <c r="Z11" s="9">
        <v>1E-3</v>
      </c>
      <c r="AA11" s="10">
        <f t="shared" si="3"/>
        <v>2328049.8875658778</v>
      </c>
      <c r="AB11" s="6">
        <f t="shared" si="4"/>
        <v>0.34102689337507475</v>
      </c>
      <c r="AC11" s="5">
        <v>2</v>
      </c>
      <c r="AD11" s="5">
        <v>200</v>
      </c>
      <c r="AE11" s="5">
        <v>10</v>
      </c>
      <c r="AF11" s="9">
        <f t="shared" si="5"/>
        <v>3.410268933750747E-3</v>
      </c>
      <c r="AG11" s="8">
        <f t="shared" si="6"/>
        <v>3.4102689337507468</v>
      </c>
      <c r="AH11" s="6">
        <f t="shared" si="7"/>
        <v>5.5822692176565978</v>
      </c>
      <c r="AI11" s="6">
        <f t="shared" si="8"/>
        <v>5.7254043258016392</v>
      </c>
      <c r="AJ11" s="6">
        <f t="shared" si="9"/>
        <v>10.14</v>
      </c>
    </row>
    <row r="12" spans="1:38" s="5" customFormat="1" ht="12.75" customHeight="1">
      <c r="A12" s="5">
        <v>10</v>
      </c>
      <c r="B12" s="5" t="s">
        <v>56</v>
      </c>
      <c r="C12" s="5" t="s">
        <v>133</v>
      </c>
      <c r="D12" s="5" t="s">
        <v>134</v>
      </c>
      <c r="E12" s="5">
        <v>0.99</v>
      </c>
      <c r="F12" s="5">
        <v>0.97499999999999998</v>
      </c>
      <c r="G12" s="5">
        <v>129.19999999999999</v>
      </c>
      <c r="H12" s="5">
        <v>238.59</v>
      </c>
      <c r="I12" s="5" t="s">
        <v>135</v>
      </c>
      <c r="J12" s="5" t="s">
        <v>136</v>
      </c>
      <c r="K12" s="5" t="s">
        <v>137</v>
      </c>
      <c r="L12" s="5" t="s">
        <v>138</v>
      </c>
      <c r="M12" s="5" t="s">
        <v>53</v>
      </c>
      <c r="N12" s="5" t="s">
        <v>139</v>
      </c>
      <c r="O12" s="5" t="s">
        <v>140</v>
      </c>
      <c r="P12" s="5" t="s">
        <v>141</v>
      </c>
      <c r="R12" s="5" t="s">
        <v>142</v>
      </c>
      <c r="S12" s="5" t="s">
        <v>143</v>
      </c>
      <c r="U12" s="5" t="s">
        <v>144</v>
      </c>
      <c r="V12" s="6">
        <f t="shared" si="0"/>
        <v>2.4470769230769229</v>
      </c>
      <c r="W12" s="7">
        <f t="shared" si="1"/>
        <v>0.24470769230769229</v>
      </c>
      <c r="X12" s="8">
        <v>-7.96</v>
      </c>
      <c r="Y12" s="9">
        <f t="shared" si="2"/>
        <v>675542.60138655989</v>
      </c>
      <c r="Z12" s="9">
        <v>1E-3</v>
      </c>
      <c r="AA12" s="10">
        <f t="shared" si="3"/>
        <v>675.54260138655991</v>
      </c>
      <c r="AB12" s="6">
        <f t="shared" si="4"/>
        <v>1.758042965630612</v>
      </c>
      <c r="AC12" s="5">
        <v>2</v>
      </c>
      <c r="AD12" s="5">
        <v>200</v>
      </c>
      <c r="AE12" s="5">
        <v>10</v>
      </c>
      <c r="AF12" s="9">
        <f t="shared" si="5"/>
        <v>1.7580429656306122E-2</v>
      </c>
      <c r="AG12" s="8">
        <f t="shared" si="6"/>
        <v>17.580429656306123</v>
      </c>
      <c r="AH12" s="6">
        <f t="shared" si="7"/>
        <v>41.945147116980777</v>
      </c>
      <c r="AI12" s="6">
        <f t="shared" si="8"/>
        <v>43.020663709723877</v>
      </c>
      <c r="AJ12" s="6">
        <f t="shared" si="9"/>
        <v>10.14</v>
      </c>
    </row>
    <row r="13" spans="1:38" s="5" customFormat="1" ht="12.75" customHeight="1">
      <c r="A13" s="5">
        <v>11</v>
      </c>
      <c r="B13" s="5" t="s">
        <v>56</v>
      </c>
      <c r="C13" s="5">
        <v>179604</v>
      </c>
      <c r="D13" s="5" t="s">
        <v>145</v>
      </c>
      <c r="E13" s="5">
        <v>0.99</v>
      </c>
      <c r="F13" s="5">
        <v>0.97499999999999998</v>
      </c>
      <c r="G13" s="5">
        <v>111.18</v>
      </c>
      <c r="H13" s="5">
        <v>147.65</v>
      </c>
      <c r="I13" s="5" t="s">
        <v>146</v>
      </c>
      <c r="J13" s="5" t="s">
        <v>147</v>
      </c>
      <c r="K13" s="5" t="s">
        <v>148</v>
      </c>
      <c r="L13" s="5" t="s">
        <v>149</v>
      </c>
      <c r="M13" s="5" t="s">
        <v>73</v>
      </c>
      <c r="N13" s="5" t="s">
        <v>150</v>
      </c>
      <c r="O13" s="5" t="s">
        <v>151</v>
      </c>
      <c r="P13" s="5" t="s">
        <v>100</v>
      </c>
      <c r="R13" s="5" t="s">
        <v>152</v>
      </c>
      <c r="U13" s="5" t="s">
        <v>153</v>
      </c>
      <c r="V13" s="6">
        <f t="shared" si="0"/>
        <v>1.5143589743589743</v>
      </c>
      <c r="W13" s="7">
        <f t="shared" si="1"/>
        <v>0.15143589743589742</v>
      </c>
      <c r="X13" s="8">
        <v>-11.21</v>
      </c>
      <c r="Y13" s="9">
        <f t="shared" si="2"/>
        <v>162125062.07329431</v>
      </c>
      <c r="Z13" s="9">
        <v>1E-3</v>
      </c>
      <c r="AA13" s="10">
        <f t="shared" si="3"/>
        <v>162125.06207329431</v>
      </c>
      <c r="AB13" s="6">
        <f t="shared" si="4"/>
        <v>0.58112541855058464</v>
      </c>
      <c r="AC13" s="5">
        <v>2</v>
      </c>
      <c r="AD13" s="5">
        <v>200</v>
      </c>
      <c r="AE13" s="5">
        <v>10</v>
      </c>
      <c r="AF13" s="9">
        <f t="shared" si="5"/>
        <v>5.8112541855058469E-3</v>
      </c>
      <c r="AG13" s="8">
        <f t="shared" si="6"/>
        <v>5.811254185505847</v>
      </c>
      <c r="AH13" s="6">
        <f t="shared" si="7"/>
        <v>8.5803168048993843</v>
      </c>
      <c r="AI13" s="6">
        <f t="shared" si="8"/>
        <v>8.8003249281019329</v>
      </c>
      <c r="AJ13" s="6">
        <f t="shared" si="9"/>
        <v>10.14</v>
      </c>
    </row>
    <row r="14" spans="1:38" s="5" customFormat="1" ht="12.75" customHeight="1">
      <c r="A14" s="5">
        <v>12</v>
      </c>
      <c r="B14" s="5" t="s">
        <v>56</v>
      </c>
      <c r="C14" s="5">
        <v>350039</v>
      </c>
      <c r="D14" s="5" t="s">
        <v>154</v>
      </c>
      <c r="F14" s="5">
        <v>0.97499999999999998</v>
      </c>
      <c r="H14" s="5">
        <v>189.73</v>
      </c>
      <c r="I14" s="5" t="s">
        <v>155</v>
      </c>
      <c r="M14" s="5" t="s">
        <v>73</v>
      </c>
      <c r="N14" s="5" t="s">
        <v>156</v>
      </c>
      <c r="U14" s="5" t="s">
        <v>157</v>
      </c>
      <c r="V14" s="6">
        <f t="shared" si="0"/>
        <v>1.945948717948718</v>
      </c>
      <c r="W14" s="7">
        <f t="shared" si="1"/>
        <v>0.19459487179487181</v>
      </c>
      <c r="X14" s="8">
        <v>-13.42</v>
      </c>
      <c r="Y14" s="9">
        <f t="shared" si="2"/>
        <v>6735725754.5720186</v>
      </c>
      <c r="Z14" s="9">
        <v>1E-3</v>
      </c>
      <c r="AA14" s="10">
        <f t="shared" si="3"/>
        <v>6735725.754572019</v>
      </c>
      <c r="AB14" s="6">
        <f t="shared" si="4"/>
        <v>0.27574404010696268</v>
      </c>
      <c r="AC14" s="5">
        <v>2</v>
      </c>
      <c r="AD14" s="5">
        <v>200</v>
      </c>
      <c r="AE14" s="5">
        <v>10</v>
      </c>
      <c r="AF14" s="9">
        <f t="shared" si="5"/>
        <v>2.7574404010696271E-3</v>
      </c>
      <c r="AG14" s="8">
        <f t="shared" si="6"/>
        <v>2.7574404010696272</v>
      </c>
      <c r="AH14" s="6">
        <f t="shared" si="7"/>
        <v>5.2316916729494034</v>
      </c>
      <c r="AI14" s="6">
        <f t="shared" si="8"/>
        <v>5.3658376132814398</v>
      </c>
      <c r="AJ14" s="6">
        <f t="shared" si="9"/>
        <v>10.14</v>
      </c>
    </row>
    <row r="15" spans="1:38" s="5" customFormat="1" ht="12.75" customHeight="1">
      <c r="A15" s="5">
        <v>13</v>
      </c>
      <c r="B15" s="5" t="s">
        <v>45</v>
      </c>
      <c r="C15" s="5" t="s">
        <v>158</v>
      </c>
      <c r="D15" s="5" t="s">
        <v>159</v>
      </c>
      <c r="E15" s="5" t="s">
        <v>160</v>
      </c>
      <c r="F15" s="5">
        <v>0.97499999999999998</v>
      </c>
      <c r="G15" s="5">
        <v>173.68</v>
      </c>
      <c r="H15" s="5">
        <v>173.68</v>
      </c>
      <c r="I15" s="5" t="s">
        <v>161</v>
      </c>
      <c r="J15" s="5" t="s">
        <v>162</v>
      </c>
      <c r="L15" s="5" t="s">
        <v>163</v>
      </c>
      <c r="M15" s="5" t="s">
        <v>73</v>
      </c>
      <c r="N15" s="5" t="s">
        <v>164</v>
      </c>
      <c r="O15" s="5" t="s">
        <v>75</v>
      </c>
      <c r="P15" s="5" t="s">
        <v>100</v>
      </c>
      <c r="U15" s="5" t="s">
        <v>165</v>
      </c>
      <c r="V15" s="6">
        <f t="shared" si="0"/>
        <v>1.7813333333333334</v>
      </c>
      <c r="W15" s="7">
        <f t="shared" si="1"/>
        <v>0.17813333333333334</v>
      </c>
      <c r="X15" s="8">
        <v>-14.26</v>
      </c>
      <c r="Y15" s="9">
        <f t="shared" si="2"/>
        <v>27769872249.339275</v>
      </c>
      <c r="Z15" s="9">
        <v>1E-3</v>
      </c>
      <c r="AA15" s="10">
        <f t="shared" si="3"/>
        <v>27769872.249339275</v>
      </c>
      <c r="AB15" s="6">
        <f t="shared" si="4"/>
        <v>0.20771419478890457</v>
      </c>
      <c r="AC15" s="5">
        <v>2</v>
      </c>
      <c r="AD15" s="5">
        <v>200</v>
      </c>
      <c r="AE15" s="5">
        <v>10</v>
      </c>
      <c r="AF15" s="9">
        <f t="shared" si="5"/>
        <v>2.0771419478890457E-3</v>
      </c>
      <c r="AG15" s="8">
        <f t="shared" si="6"/>
        <v>2.0771419478890456</v>
      </c>
      <c r="AH15" s="6">
        <f t="shared" si="7"/>
        <v>3.6075801350936949</v>
      </c>
      <c r="AI15" s="6">
        <f t="shared" si="8"/>
        <v>3.7000821898396872</v>
      </c>
      <c r="AJ15" s="6">
        <f t="shared" si="9"/>
        <v>10.14</v>
      </c>
    </row>
    <row r="16" spans="1:38" s="5" customFormat="1" ht="12.75" customHeight="1">
      <c r="A16" s="5">
        <v>14</v>
      </c>
      <c r="B16" s="5" t="s">
        <v>166</v>
      </c>
      <c r="C16" s="5" t="s">
        <v>167</v>
      </c>
      <c r="D16" s="5" t="s">
        <v>168</v>
      </c>
      <c r="E16" s="5" t="s">
        <v>169</v>
      </c>
      <c r="F16" s="5">
        <v>0.97499999999999998</v>
      </c>
      <c r="G16" s="5">
        <v>167.24799999999999</v>
      </c>
      <c r="H16" s="5">
        <v>203.71</v>
      </c>
      <c r="I16" s="5" t="s">
        <v>170</v>
      </c>
      <c r="J16" s="5" t="s">
        <v>171</v>
      </c>
      <c r="L16" s="5" t="s">
        <v>172</v>
      </c>
      <c r="M16" s="5" t="s">
        <v>73</v>
      </c>
      <c r="N16" s="5" t="s">
        <v>173</v>
      </c>
      <c r="O16" s="5" t="s">
        <v>174</v>
      </c>
      <c r="P16" s="5" t="s">
        <v>100</v>
      </c>
      <c r="Q16" s="5" t="s">
        <v>175</v>
      </c>
      <c r="U16" s="5" t="s">
        <v>176</v>
      </c>
      <c r="V16" s="6">
        <f t="shared" si="0"/>
        <v>2.0893333333333337</v>
      </c>
      <c r="W16" s="7">
        <f t="shared" si="1"/>
        <v>0.20893333333333336</v>
      </c>
      <c r="X16" s="8">
        <v>-11.73</v>
      </c>
      <c r="Y16" s="9">
        <f t="shared" si="2"/>
        <v>389656335.15300769</v>
      </c>
      <c r="Z16" s="9">
        <v>1E-3</v>
      </c>
      <c r="AA16" s="10">
        <f t="shared" si="3"/>
        <v>389656.33515300771</v>
      </c>
      <c r="AB16" s="6">
        <f t="shared" si="4"/>
        <v>0.48761082842803083</v>
      </c>
      <c r="AC16" s="5">
        <v>2</v>
      </c>
      <c r="AD16" s="5">
        <v>200</v>
      </c>
      <c r="AE16" s="5">
        <v>10</v>
      </c>
      <c r="AF16" s="9">
        <f t="shared" si="5"/>
        <v>4.8761082842803082E-3</v>
      </c>
      <c r="AG16" s="8">
        <f t="shared" si="6"/>
        <v>4.8761082842803081</v>
      </c>
      <c r="AH16" s="6">
        <f t="shared" si="7"/>
        <v>9.9331201859074163</v>
      </c>
      <c r="AI16" s="6">
        <f t="shared" si="8"/>
        <v>10.187815575289658</v>
      </c>
      <c r="AJ16" s="6">
        <f t="shared" si="9"/>
        <v>10.14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SAMPL4 compounds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Chodera, John/Sloan-Kettering Institute</cp:lastModifiedBy>
  <dcterms:created xsi:type="dcterms:W3CDTF">2014-01-12T23:52:16Z</dcterms:created>
  <dcterms:modified xsi:type="dcterms:W3CDTF">2014-01-12T23:52:58Z</dcterms:modified>
</cp:coreProperties>
</file>