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Energy\Division_general\Information Exchange\EGA - file uploads\"/>
    </mc:Choice>
  </mc:AlternateContent>
  <bookViews>
    <workbookView xWindow="0" yWindow="0" windowWidth="19080" windowHeight="1018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1A'!$A$1:$I$137</definedName>
    <definedName name="_xlnm.Print_Area" localSheetId="8">'Table 3A'!$A$1:$S$141</definedName>
    <definedName name="_xlnm.Print_Area" localSheetId="9">'Table 3B'!$A$1:$CT$140</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7'!$A$1:$L$144</definedName>
    <definedName name="_xlnm.Print_Area" localSheetId="22">'Table 7A'!$A$1:$L$142</definedName>
    <definedName name="_xlnm.Print_Area" localSheetId="27">'Table 9'!$A$1:$H$101</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35" i="102" l="1"/>
  <c r="D141" i="100"/>
  <c r="N35" i="102" l="1"/>
  <c r="K34" i="102" l="1"/>
  <c r="N34" i="102" l="1"/>
  <c r="K33" i="102" l="1"/>
  <c r="N33" i="102" l="1"/>
  <c r="N42" i="105" l="1"/>
  <c r="M42" i="105"/>
  <c r="L42" i="105" s="1"/>
  <c r="D40" i="105"/>
  <c r="C40" i="105"/>
  <c r="B40" i="105" s="1"/>
  <c r="S29" i="105"/>
  <c r="R29" i="105"/>
  <c r="Q29" i="105" s="1"/>
  <c r="I16" i="105"/>
  <c r="H16" i="105"/>
  <c r="G16" i="105" s="1"/>
  <c r="K32" i="102" l="1"/>
  <c r="N32" i="102"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R123" i="104"/>
  <c r="A125" i="104"/>
  <c r="BA123" i="104" l="1"/>
  <c r="BN123" i="104"/>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AA125" i="104" s="1"/>
  <c r="BR125" i="104"/>
  <c r="CJ125" i="104"/>
  <c r="AG125" i="104"/>
  <c r="AN125" i="104" s="1"/>
  <c r="BZ125" i="104"/>
  <c r="AA124" i="104"/>
  <c r="A127" i="104"/>
  <c r="BN125" i="104" l="1"/>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131" i="104" s="1"/>
  <c r="AA126" i="104"/>
  <c r="AN126" i="104"/>
  <c r="A132" i="104" l="1"/>
  <c r="CR126" i="104"/>
  <c r="BN127" i="104"/>
  <c r="AN127" i="104"/>
  <c r="BA127" i="104"/>
  <c r="AA127" i="104"/>
  <c r="N127" i="104"/>
  <c r="CO131" i="104" l="1"/>
  <c r="BR131" i="104"/>
  <c r="T131" i="104"/>
  <c r="AK131" i="104"/>
  <c r="G131" i="104"/>
  <c r="AG131" i="104"/>
  <c r="AN131" i="104" s="1"/>
  <c r="AT131" i="104"/>
  <c r="BG131" i="104"/>
  <c r="BK131" i="104"/>
  <c r="AX131" i="104"/>
  <c r="CJ131" i="104"/>
  <c r="BZ131" i="104"/>
  <c r="K131" i="104"/>
  <c r="X131" i="104"/>
  <c r="BN131" i="104"/>
  <c r="A133" i="104"/>
  <c r="A121" i="100"/>
  <c r="A122" i="100" s="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D22" i="100"/>
  <c r="A120" i="6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A131" i="104" l="1"/>
  <c r="N131" i="104"/>
  <c r="A120" i="60"/>
  <c r="G130" i="104" l="1"/>
  <c r="BK132" i="104"/>
  <c r="BZ129" i="104"/>
  <c r="T129" i="104"/>
  <c r="K132" i="104"/>
  <c r="CJ129" i="104"/>
  <c r="CO130" i="104"/>
  <c r="AK129" i="104"/>
  <c r="BG130" i="104"/>
  <c r="G132" i="104"/>
  <c r="AG130" i="104"/>
  <c r="BZ132" i="104"/>
  <c r="BR130" i="104"/>
  <c r="BZ130" i="104"/>
  <c r="K129" i="104"/>
  <c r="X128" i="104"/>
  <c r="BZ128" i="104"/>
  <c r="CD127" i="104"/>
  <c r="CR127" i="104" s="1"/>
  <c r="G129" i="104"/>
  <c r="G128" i="104"/>
  <c r="BK130" i="104"/>
  <c r="T130" i="104"/>
  <c r="BR132" i="104"/>
  <c r="BG129" i="104"/>
  <c r="BG128" i="104"/>
  <c r="AT128" i="104"/>
  <c r="BK128" i="104"/>
  <c r="BN128" i="104" s="1"/>
  <c r="BR128" i="104"/>
  <c r="AG128" i="104"/>
  <c r="X132" i="104"/>
  <c r="CD131" i="104"/>
  <c r="AT129" i="104"/>
  <c r="CO129" i="104"/>
  <c r="K128" i="104"/>
  <c r="BK129" i="104"/>
  <c r="BN129" i="104" s="1"/>
  <c r="CO132" i="104"/>
  <c r="AK128" i="104"/>
  <c r="AX128" i="104"/>
  <c r="BA128" i="104" s="1"/>
  <c r="BG132" i="104"/>
  <c r="CJ130" i="104"/>
  <c r="T128" i="104"/>
  <c r="BR129" i="104"/>
  <c r="CJ128" i="104"/>
  <c r="AK130" i="104"/>
  <c r="K130" i="104"/>
  <c r="CO128" i="104"/>
  <c r="T132" i="104"/>
  <c r="AX132" i="104"/>
  <c r="AG132" i="104"/>
  <c r="X129" i="104"/>
  <c r="AX130" i="104"/>
  <c r="AX129" i="104"/>
  <c r="BA129" i="104" s="1"/>
  <c r="AT130" i="104"/>
  <c r="BA130" i="104" s="1"/>
  <c r="X130" i="104"/>
  <c r="AG129" i="104"/>
  <c r="AN129" i="104" s="1"/>
  <c r="AT132" i="104"/>
  <c r="BA132" i="104" s="1"/>
  <c r="BN132" i="104"/>
  <c r="CJ132" i="104"/>
  <c r="AK132" i="104"/>
  <c r="CR131" i="104"/>
  <c r="BA131" i="104"/>
  <c r="AX133" i="104"/>
  <c r="BA133" i="104" s="1"/>
  <c r="T133" i="104"/>
  <c r="X133" i="104"/>
  <c r="AK133" i="104"/>
  <c r="AT133" i="104"/>
  <c r="BG133" i="104"/>
  <c r="BK133" i="104"/>
  <c r="BZ133" i="104"/>
  <c r="CJ133" i="104"/>
  <c r="AG133" i="104"/>
  <c r="AN133" i="104" s="1"/>
  <c r="CO133" i="104"/>
  <c r="G133" i="104"/>
  <c r="K133" i="104"/>
  <c r="BR133" i="104"/>
  <c r="N132" i="104"/>
  <c r="AA132" i="104"/>
  <c r="N130" i="104"/>
  <c r="AN132" i="104"/>
  <c r="AA130" i="104"/>
  <c r="AA129" i="104"/>
  <c r="AN130" i="104"/>
  <c r="N129" i="104"/>
  <c r="AA128" i="104"/>
  <c r="A121" i="60"/>
  <c r="N120" i="60"/>
  <c r="A114" i="53"/>
  <c r="A115" i="53" s="1"/>
  <c r="A116" i="53" s="1"/>
  <c r="A117" i="53" s="1"/>
  <c r="A118" i="53" s="1"/>
  <c r="A119" i="53" s="1"/>
  <c r="A120" i="53" s="1"/>
  <c r="A121" i="53" s="1"/>
  <c r="A122" i="53" s="1"/>
  <c r="A123" i="53" s="1"/>
  <c r="CD129" i="104" l="1"/>
  <c r="CD130" i="104"/>
  <c r="CD132" i="104"/>
  <c r="CD128" i="104"/>
  <c r="N128" i="104"/>
  <c r="AN128" i="104"/>
  <c r="BN130" i="104"/>
  <c r="BN133" i="104"/>
  <c r="CD133" i="104"/>
  <c r="CR129" i="104"/>
  <c r="CR132" i="104"/>
  <c r="N133" i="104"/>
  <c r="AA133" i="104"/>
  <c r="CR128" i="104"/>
  <c r="CR130" i="104"/>
  <c r="A124" i="53"/>
  <c r="N121" i="60"/>
  <c r="A122" i="60"/>
  <c r="A3" i="50"/>
  <c r="CR133" i="104" l="1"/>
  <c r="N122" i="60"/>
  <c r="A123" i="60"/>
  <c r="A125" i="53"/>
  <c r="A114" i="49"/>
  <c r="A115" i="49" s="1"/>
  <c r="A116" i="49" s="1"/>
  <c r="A117" i="49" s="1"/>
  <c r="A118" i="49" s="1"/>
  <c r="A119" i="49" s="1"/>
  <c r="A120" i="49" s="1"/>
  <c r="A121" i="49" s="1"/>
  <c r="N123" i="53" l="1"/>
  <c r="R123" i="53" s="1"/>
  <c r="A122" i="49"/>
  <c r="A123" i="49" s="1"/>
  <c r="A126" i="53"/>
  <c r="A124" i="60"/>
  <c r="N123" i="60"/>
  <c r="A114" i="95"/>
  <c r="N124" i="53" l="1"/>
  <c r="R124" i="53" s="1"/>
  <c r="A125" i="60"/>
  <c r="N124" i="60"/>
  <c r="A127" i="53"/>
  <c r="A124" i="49"/>
  <c r="A115" i="95"/>
  <c r="A115" i="41"/>
  <c r="A116" i="41" s="1"/>
  <c r="A117" i="41" s="1"/>
  <c r="A118" i="41" s="1"/>
  <c r="A119" i="41" s="1"/>
  <c r="A120" i="41" s="1"/>
  <c r="A121" i="41" s="1"/>
  <c r="A122" i="41" s="1"/>
  <c r="A123" i="41" s="1"/>
  <c r="A124" i="41" s="1"/>
  <c r="M123" i="49" l="1"/>
  <c r="N123" i="49" s="1"/>
  <c r="N125" i="53"/>
  <c r="R125" i="53" s="1"/>
  <c r="A128" i="53"/>
  <c r="A125" i="49"/>
  <c r="A126" i="60"/>
  <c r="N125" i="60"/>
  <c r="A125" i="41"/>
  <c r="A116" i="95"/>
  <c r="A115" i="40"/>
  <c r="A116" i="40" l="1"/>
  <c r="M124" i="49"/>
  <c r="N124" i="49" s="1"/>
  <c r="D124" i="41"/>
  <c r="S124" i="41" s="1"/>
  <c r="N126" i="53"/>
  <c r="R126" i="53" s="1"/>
  <c r="A126" i="49"/>
  <c r="A127" i="60"/>
  <c r="N126" i="60"/>
  <c r="A129" i="53"/>
  <c r="A130" i="53" s="1"/>
  <c r="A131" i="53" s="1"/>
  <c r="A126" i="41"/>
  <c r="A117" i="95"/>
  <c r="A113" i="59"/>
  <c r="A114" i="59" s="1"/>
  <c r="A115" i="59" s="1"/>
  <c r="A116" i="59" s="1"/>
  <c r="A117" i="59" s="1"/>
  <c r="A118" i="59" s="1"/>
  <c r="A119" i="59" s="1"/>
  <c r="A120" i="59" s="1"/>
  <c r="A121" i="59" s="1"/>
  <c r="A122" i="59" s="1"/>
  <c r="A132" i="53" l="1"/>
  <c r="A117" i="40"/>
  <c r="M125" i="49"/>
  <c r="N125" i="49" s="1"/>
  <c r="D125" i="41"/>
  <c r="S125" i="41" s="1"/>
  <c r="N127" i="53"/>
  <c r="R127" i="53" s="1"/>
  <c r="A128" i="60"/>
  <c r="N127" i="60"/>
  <c r="A123" i="59"/>
  <c r="A127" i="49"/>
  <c r="A127" i="41"/>
  <c r="A128" i="41" s="1"/>
  <c r="A118" i="95"/>
  <c r="D21" i="100"/>
  <c r="A133" i="53" l="1"/>
  <c r="A118" i="40"/>
  <c r="N130" i="53"/>
  <c r="R130" i="53" s="1"/>
  <c r="M126" i="49"/>
  <c r="N126" i="49" s="1"/>
  <c r="D122" i="59"/>
  <c r="E122" i="59" s="1"/>
  <c r="D126" i="41"/>
  <c r="S126" i="41" s="1"/>
  <c r="N128" i="53"/>
  <c r="R128" i="53" s="1"/>
  <c r="A129" i="41"/>
  <c r="A129" i="60"/>
  <c r="N128" i="60"/>
  <c r="A128" i="49"/>
  <c r="A124" i="59"/>
  <c r="D127" i="41"/>
  <c r="S127" i="41" s="1"/>
  <c r="A119" i="95"/>
  <c r="D15" i="100"/>
  <c r="N131" i="53" l="1"/>
  <c r="R131" i="53" s="1"/>
  <c r="A119" i="40"/>
  <c r="M127" i="49"/>
  <c r="N127" i="49" s="1"/>
  <c r="N129" i="53"/>
  <c r="R129" i="53" s="1"/>
  <c r="D123" i="59"/>
  <c r="E123" i="59" s="1"/>
  <c r="D128" i="41"/>
  <c r="S128" i="41" s="1"/>
  <c r="A130" i="41"/>
  <c r="A131" i="41" s="1"/>
  <c r="A132" i="41" s="1"/>
  <c r="A125" i="59"/>
  <c r="A130" i="60"/>
  <c r="N129" i="60"/>
  <c r="A129" i="49"/>
  <c r="A130" i="49" s="1"/>
  <c r="A131" i="49" s="1"/>
  <c r="A120" i="95"/>
  <c r="N132" i="53" l="1"/>
  <c r="R132" i="53" s="1"/>
  <c r="A132" i="49"/>
  <c r="A133" i="41"/>
  <c r="A120" i="40"/>
  <c r="R129" i="60"/>
  <c r="Q129" i="60"/>
  <c r="S129" i="60"/>
  <c r="M128" i="49"/>
  <c r="N128" i="49" s="1"/>
  <c r="V129" i="60"/>
  <c r="X129" i="60"/>
  <c r="U129" i="60"/>
  <c r="T129" i="60"/>
  <c r="P129" i="60"/>
  <c r="L129" i="60"/>
  <c r="W129" i="60"/>
  <c r="D124" i="59"/>
  <c r="E124" i="59" s="1"/>
  <c r="D129" i="41"/>
  <c r="S129" i="41" s="1"/>
  <c r="A131" i="60"/>
  <c r="N130" i="60"/>
  <c r="A126" i="59"/>
  <c r="A121" i="95"/>
  <c r="D20" i="100"/>
  <c r="D19" i="100"/>
  <c r="D18" i="100"/>
  <c r="D17" i="100"/>
  <c r="D16" i="100"/>
  <c r="D132" i="41" l="1"/>
  <c r="S132" i="41" s="1"/>
  <c r="M130" i="49"/>
  <c r="N130" i="49" s="1"/>
  <c r="N133" i="53"/>
  <c r="R133" i="53" s="1"/>
  <c r="M131" i="49"/>
  <c r="N131" i="49" s="1"/>
  <c r="D131" i="41"/>
  <c r="S131" i="41" s="1"/>
  <c r="A134" i="41"/>
  <c r="A133" i="49"/>
  <c r="A121" i="40"/>
  <c r="M129" i="49"/>
  <c r="N129" i="49" s="1"/>
  <c r="V130" i="60"/>
  <c r="P130" i="60"/>
  <c r="L130" i="60"/>
  <c r="D125" i="59"/>
  <c r="E125" i="59" s="1"/>
  <c r="R130" i="60"/>
  <c r="U130" i="60"/>
  <c r="S130" i="60"/>
  <c r="W130" i="60"/>
  <c r="T130" i="60"/>
  <c r="D130" i="41"/>
  <c r="S130" i="41" s="1"/>
  <c r="Q130" i="60"/>
  <c r="X130" i="60"/>
  <c r="A127" i="59"/>
  <c r="A132" i="60"/>
  <c r="N131" i="60"/>
  <c r="Y129" i="60"/>
  <c r="A122" i="95"/>
  <c r="A3" i="38"/>
  <c r="M132" i="49" l="1"/>
  <c r="N132" i="49" s="1"/>
  <c r="D133" i="41"/>
  <c r="S133" i="41" s="1"/>
  <c r="A122" i="40"/>
  <c r="Q131" i="60"/>
  <c r="S131" i="60"/>
  <c r="T131" i="60"/>
  <c r="W131" i="60"/>
  <c r="V131" i="60"/>
  <c r="U131" i="60"/>
  <c r="R131" i="60"/>
  <c r="D126" i="59"/>
  <c r="E126" i="59" s="1"/>
  <c r="P131" i="60"/>
  <c r="L131" i="60"/>
  <c r="X131" i="60"/>
  <c r="A128" i="59"/>
  <c r="A129" i="59" s="1"/>
  <c r="A130" i="59" s="1"/>
  <c r="Y130" i="60"/>
  <c r="A133" i="60"/>
  <c r="N132" i="60"/>
  <c r="A123" i="95"/>
  <c r="M134" i="53"/>
  <c r="D134" i="41" l="1"/>
  <c r="S134" i="41" s="1"/>
  <c r="M133" i="49"/>
  <c r="N133" i="49" s="1"/>
  <c r="A131" i="59"/>
  <c r="A123" i="40"/>
  <c r="D129" i="59"/>
  <c r="E129" i="59" s="1"/>
  <c r="T132" i="60"/>
  <c r="P132" i="60"/>
  <c r="L132" i="60"/>
  <c r="W132" i="60"/>
  <c r="U132" i="60"/>
  <c r="V132" i="60"/>
  <c r="X132" i="60"/>
  <c r="S132" i="60"/>
  <c r="Q132" i="60"/>
  <c r="R132" i="60"/>
  <c r="D127" i="59"/>
  <c r="E127" i="59" s="1"/>
  <c r="A134" i="60"/>
  <c r="N133" i="60"/>
  <c r="Y131" i="60"/>
  <c r="A124" i="95"/>
  <c r="A125" i="95" s="1"/>
  <c r="A126" i="95" s="1"/>
  <c r="A3" i="54"/>
  <c r="D130" i="59" l="1"/>
  <c r="E130" i="59" s="1"/>
  <c r="A132" i="59"/>
  <c r="A124" i="40"/>
  <c r="D128" i="59"/>
  <c r="E128" i="59" s="1"/>
  <c r="U133" i="60"/>
  <c r="V133" i="60"/>
  <c r="P133" i="60"/>
  <c r="L133" i="60"/>
  <c r="R133" i="60"/>
  <c r="W133" i="60"/>
  <c r="S133" i="60"/>
  <c r="Q133" i="60"/>
  <c r="X133" i="60"/>
  <c r="T133" i="60"/>
  <c r="A127" i="95"/>
  <c r="A135" i="60"/>
  <c r="A136" i="60" s="1"/>
  <c r="A137" i="60" s="1"/>
  <c r="N134" i="60"/>
  <c r="Y132" i="60"/>
  <c r="C14" i="40"/>
  <c r="C13" i="40"/>
  <c r="C12" i="40"/>
  <c r="C15" i="40"/>
  <c r="C10" i="40"/>
  <c r="C11" i="40"/>
  <c r="C9" i="40"/>
  <c r="D131" i="59" l="1"/>
  <c r="E131" i="59" s="1"/>
  <c r="A138" i="60"/>
  <c r="N137" i="60"/>
  <c r="A125" i="40"/>
  <c r="R136" i="60"/>
  <c r="X136" i="60"/>
  <c r="T136" i="60"/>
  <c r="W136" i="60"/>
  <c r="S136" i="60"/>
  <c r="Q136" i="60"/>
  <c r="L136" i="60"/>
  <c r="P136" i="60"/>
  <c r="U136" i="60"/>
  <c r="V136" i="60"/>
  <c r="N136" i="60"/>
  <c r="R134" i="60"/>
  <c r="P134" i="60"/>
  <c r="L134" i="60"/>
  <c r="T134" i="60"/>
  <c r="CP126" i="95"/>
  <c r="AH126" i="95"/>
  <c r="V134" i="60"/>
  <c r="W134" i="60"/>
  <c r="S134" i="60"/>
  <c r="CM126" i="95"/>
  <c r="CL126" i="95"/>
  <c r="CS126" i="95"/>
  <c r="U134" i="60"/>
  <c r="X134" i="60"/>
  <c r="Q134" i="60"/>
  <c r="A128" i="95"/>
  <c r="Y133" i="60"/>
  <c r="N135" i="60"/>
  <c r="U137" i="60" l="1"/>
  <c r="V137" i="60"/>
  <c r="R137" i="60"/>
  <c r="S137" i="60"/>
  <c r="D132" i="59"/>
  <c r="E132" i="59" s="1"/>
  <c r="T137" i="60"/>
  <c r="X137" i="60"/>
  <c r="W137" i="60"/>
  <c r="Q137" i="60"/>
  <c r="P137" i="60"/>
  <c r="L137" i="60"/>
  <c r="A139" i="60"/>
  <c r="N138" i="60"/>
  <c r="A126" i="40"/>
  <c r="B32" i="102"/>
  <c r="H32" i="102" s="1"/>
  <c r="Y136" i="60"/>
  <c r="CT126" i="95"/>
  <c r="A129" i="95"/>
  <c r="A130" i="95" s="1"/>
  <c r="A131" i="95" s="1"/>
  <c r="A132" i="95" s="1"/>
  <c r="B27" i="102"/>
  <c r="H27" i="102" s="1"/>
  <c r="B25" i="102"/>
  <c r="H25" i="102" s="1"/>
  <c r="B29" i="102"/>
  <c r="H29" i="102" s="1"/>
  <c r="B28" i="102"/>
  <c r="H28" i="102" s="1"/>
  <c r="B26" i="102"/>
  <c r="H26" i="102" s="1"/>
  <c r="B30" i="102"/>
  <c r="H30" i="102" s="1"/>
  <c r="Y134" i="60"/>
  <c r="X138" i="60" l="1"/>
  <c r="T138" i="60"/>
  <c r="W138" i="60"/>
  <c r="P138" i="60"/>
  <c r="L138" i="60"/>
  <c r="V138" i="60"/>
  <c r="R138" i="60"/>
  <c r="U138" i="60"/>
  <c r="S138" i="60"/>
  <c r="Q138" i="60"/>
  <c r="N139" i="60"/>
  <c r="Y137" i="60"/>
  <c r="F132" i="95"/>
  <c r="AH132" i="95"/>
  <c r="CP132" i="95"/>
  <c r="CS132" i="95"/>
  <c r="CM132" i="95"/>
  <c r="AD132" i="95"/>
  <c r="R132" i="95"/>
  <c r="A133" i="95"/>
  <c r="A127" i="40"/>
  <c r="R139" i="60" l="1"/>
  <c r="E141" i="60"/>
  <c r="Q139" i="60"/>
  <c r="D141" i="60"/>
  <c r="S139" i="60"/>
  <c r="F141" i="60"/>
  <c r="V139" i="60"/>
  <c r="I141" i="60"/>
  <c r="CL132" i="95"/>
  <c r="U139" i="60"/>
  <c r="H141" i="60"/>
  <c r="X139" i="60"/>
  <c r="X141" i="60" s="1"/>
  <c r="K141" i="60"/>
  <c r="W139" i="60"/>
  <c r="J141" i="60"/>
  <c r="T139" i="60"/>
  <c r="G141" i="60"/>
  <c r="P139" i="60"/>
  <c r="L139" i="60"/>
  <c r="C141" i="60"/>
  <c r="B35" i="102"/>
  <c r="H35" i="102" s="1"/>
  <c r="B33" i="102"/>
  <c r="H33" i="102" s="1"/>
  <c r="B34" i="102"/>
  <c r="H34" i="102" s="1"/>
  <c r="Q141" i="60"/>
  <c r="U141" i="60"/>
  <c r="V141" i="60"/>
  <c r="P141" i="60"/>
  <c r="Y138" i="60"/>
  <c r="T141" i="60"/>
  <c r="S141" i="60"/>
  <c r="R141" i="60"/>
  <c r="L141" i="60"/>
  <c r="W141" i="60"/>
  <c r="CM133" i="95"/>
  <c r="F133" i="95"/>
  <c r="AD133" i="95"/>
  <c r="CL133" i="95"/>
  <c r="AH133" i="95"/>
  <c r="CS133" i="95"/>
  <c r="R133" i="95"/>
  <c r="CP133" i="95"/>
  <c r="CT132" i="95"/>
  <c r="R131" i="95"/>
  <c r="CM130" i="95"/>
  <c r="AD131" i="95"/>
  <c r="CP130" i="95"/>
  <c r="CM131" i="95"/>
  <c r="CL130" i="95"/>
  <c r="CS130" i="95"/>
  <c r="CS131" i="95"/>
  <c r="CL131" i="95"/>
  <c r="AH130" i="95"/>
  <c r="AH131" i="95"/>
  <c r="CP131" i="95"/>
  <c r="CT131" i="95" s="1"/>
  <c r="F131" i="95"/>
  <c r="A128" i="40"/>
  <c r="Y139" i="60" l="1"/>
  <c r="Y141" i="60" s="1"/>
  <c r="CT133" i="95"/>
  <c r="CT130" i="95"/>
  <c r="A129" i="40"/>
  <c r="A130" i="40" l="1"/>
  <c r="A131" i="40" l="1"/>
  <c r="A132" i="40" l="1"/>
  <c r="A133" i="40" l="1"/>
  <c r="A134" i="40" s="1"/>
  <c r="I14" i="40"/>
  <c r="I137" i="40"/>
  <c r="I9" i="40"/>
  <c r="I12" i="40"/>
  <c r="I15" i="40"/>
  <c r="I10" i="40"/>
  <c r="I16" i="40"/>
  <c r="I17" i="40"/>
  <c r="I11" i="40"/>
  <c r="I13" i="40"/>
  <c r="I136" i="40" l="1"/>
  <c r="AQ10" i="95" l="1"/>
  <c r="D65" i="59"/>
  <c r="B11" i="59"/>
  <c r="D60" i="59"/>
  <c r="E60" i="59" s="1"/>
  <c r="AH70" i="95"/>
  <c r="BH14" i="95"/>
  <c r="M89" i="54"/>
  <c r="N89" i="54" s="1"/>
  <c r="C11" i="59"/>
  <c r="CL129" i="95"/>
  <c r="M186" i="50"/>
  <c r="N186" i="50" s="1"/>
  <c r="M33" i="50"/>
  <c r="N33" i="50" s="1"/>
  <c r="D104" i="59"/>
  <c r="E104" i="59" s="1"/>
  <c r="U94" i="60"/>
  <c r="CP72" i="95"/>
  <c r="CS49" i="95"/>
  <c r="T111" i="104"/>
  <c r="AH44" i="95"/>
  <c r="CL40" i="95"/>
  <c r="BL8" i="95"/>
  <c r="AH61" i="95"/>
  <c r="CS82" i="95"/>
  <c r="X103" i="60"/>
  <c r="M229" i="54"/>
  <c r="N229" i="54" s="1"/>
  <c r="F8" i="59"/>
  <c r="M181" i="54"/>
  <c r="N181" i="54" s="1"/>
  <c r="H8" i="95"/>
  <c r="BG103" i="104"/>
  <c r="D93" i="59"/>
  <c r="E93" i="59" s="1"/>
  <c r="M27" i="54"/>
  <c r="N27" i="54" s="1"/>
  <c r="M221" i="54"/>
  <c r="N221" i="54" s="1"/>
  <c r="M188" i="50"/>
  <c r="N188" i="50" s="1"/>
  <c r="H15" i="59"/>
  <c r="CM91" i="95"/>
  <c r="D69" i="59"/>
  <c r="E69" i="59" s="1"/>
  <c r="M193" i="51"/>
  <c r="N193" i="51" s="1"/>
  <c r="BI11" i="95"/>
  <c r="X74" i="60"/>
  <c r="BL14" i="95"/>
  <c r="M20" i="50"/>
  <c r="N20" i="50" s="1"/>
  <c r="C9" i="56"/>
  <c r="M10" i="56"/>
  <c r="M69" i="56"/>
  <c r="N69" i="56" s="1"/>
  <c r="M169" i="52"/>
  <c r="N169" i="52" s="1"/>
  <c r="D39" i="59"/>
  <c r="E39" i="59" s="1"/>
  <c r="X63" i="104"/>
  <c r="M91" i="51"/>
  <c r="N91" i="51" s="1"/>
  <c r="P99" i="60"/>
  <c r="L99" i="60"/>
  <c r="M20" i="54"/>
  <c r="N20" i="54" s="1"/>
  <c r="M202" i="54"/>
  <c r="N202" i="54" s="1"/>
  <c r="M144" i="50"/>
  <c r="N144" i="50" s="1"/>
  <c r="M176" i="50"/>
  <c r="N176" i="50" s="1"/>
  <c r="R103" i="60"/>
  <c r="S109" i="60"/>
  <c r="BR50" i="104"/>
  <c r="M226" i="55"/>
  <c r="N226" i="55" s="1"/>
  <c r="S102" i="60"/>
  <c r="K8" i="95"/>
  <c r="M192" i="50"/>
  <c r="N192" i="50" s="1"/>
  <c r="CP25" i="95"/>
  <c r="D14" i="95"/>
  <c r="U30" i="60"/>
  <c r="M132" i="56"/>
  <c r="N132" i="56" s="1"/>
  <c r="M135" i="50"/>
  <c r="N135" i="50" s="1"/>
  <c r="BL13" i="95"/>
  <c r="M83" i="54"/>
  <c r="N83" i="54" s="1"/>
  <c r="M15" i="53"/>
  <c r="M75" i="56"/>
  <c r="N75" i="56" s="1"/>
  <c r="M171" i="52"/>
  <c r="N171" i="52" s="1"/>
  <c r="CM85" i="95"/>
  <c r="BX9" i="104"/>
  <c r="CF30" i="104"/>
  <c r="D68" i="41"/>
  <c r="S68" i="41" s="1"/>
  <c r="P9" i="49"/>
  <c r="AI16" i="95"/>
  <c r="CF76" i="104"/>
  <c r="T76" i="60"/>
  <c r="BK56" i="104"/>
  <c r="CK9" i="95"/>
  <c r="M16" i="51"/>
  <c r="N16" i="51" s="1"/>
  <c r="W40" i="60"/>
  <c r="D37" i="59"/>
  <c r="E37" i="59" s="1"/>
  <c r="H15" i="40"/>
  <c r="M225" i="50"/>
  <c r="N225" i="50" s="1"/>
  <c r="CP70" i="95"/>
  <c r="Q14" i="41"/>
  <c r="CL80" i="95"/>
  <c r="R10" i="41"/>
  <c r="S61" i="60"/>
  <c r="K10" i="78"/>
  <c r="H10" i="78"/>
  <c r="I10" i="78" s="1"/>
  <c r="BR82" i="104"/>
  <c r="T107" i="60"/>
  <c r="M95" i="52"/>
  <c r="N95" i="52" s="1"/>
  <c r="BR38" i="104"/>
  <c r="M190" i="54"/>
  <c r="N190" i="54" s="1"/>
  <c r="M92" i="49"/>
  <c r="N92" i="49" s="1"/>
  <c r="R74" i="60"/>
  <c r="K9" i="51"/>
  <c r="CQ15" i="95"/>
  <c r="D97" i="59"/>
  <c r="E97" i="59" s="1"/>
  <c r="AG46" i="104"/>
  <c r="CO102" i="104"/>
  <c r="CL15" i="104"/>
  <c r="M225" i="54"/>
  <c r="N225" i="54" s="1"/>
  <c r="CM59" i="95"/>
  <c r="CP30" i="95"/>
  <c r="CN9" i="95"/>
  <c r="P8" i="95"/>
  <c r="D9" i="52"/>
  <c r="M164" i="51"/>
  <c r="N164" i="51" s="1"/>
  <c r="M77" i="55"/>
  <c r="N77" i="55" s="1"/>
  <c r="L15" i="49"/>
  <c r="M133" i="50"/>
  <c r="N133" i="50" s="1"/>
  <c r="M91" i="55"/>
  <c r="N91" i="55" s="1"/>
  <c r="M205" i="50"/>
  <c r="N205" i="50" s="1"/>
  <c r="T84" i="104"/>
  <c r="CS97" i="95"/>
  <c r="CP58" i="95"/>
  <c r="F16" i="40"/>
  <c r="CE56" i="104"/>
  <c r="BZ56" i="104"/>
  <c r="CD56" i="104" s="1"/>
  <c r="L136" i="53"/>
  <c r="X16" i="95"/>
  <c r="U11" i="104"/>
  <c r="X54" i="104"/>
  <c r="X86" i="60"/>
  <c r="I9" i="49"/>
  <c r="CM98" i="95"/>
  <c r="R99" i="60"/>
  <c r="W115" i="60"/>
  <c r="X118" i="104"/>
  <c r="M84" i="52"/>
  <c r="N84" i="52" s="1"/>
  <c r="X93" i="104"/>
  <c r="CS80" i="95"/>
  <c r="N12" i="41"/>
  <c r="CM26" i="95"/>
  <c r="C12" i="104"/>
  <c r="CM64" i="95"/>
  <c r="J14" i="41"/>
  <c r="R11" i="41"/>
  <c r="M151" i="54"/>
  <c r="N151" i="54" s="1"/>
  <c r="B15" i="41"/>
  <c r="D91" i="41"/>
  <c r="S91" i="41" s="1"/>
  <c r="D13" i="53"/>
  <c r="M58" i="49"/>
  <c r="N58" i="49" s="1"/>
  <c r="M94" i="51"/>
  <c r="N94" i="51" s="1"/>
  <c r="H9" i="95"/>
  <c r="CS18" i="95"/>
  <c r="M8" i="95"/>
  <c r="M98" i="52"/>
  <c r="N98" i="52" s="1"/>
  <c r="M218" i="54"/>
  <c r="N218" i="54" s="1"/>
  <c r="O10" i="53"/>
  <c r="M128" i="50"/>
  <c r="N128" i="50" s="1"/>
  <c r="M217" i="54"/>
  <c r="N217" i="54" s="1"/>
  <c r="AH33" i="95"/>
  <c r="CA9" i="104"/>
  <c r="AF11" i="104"/>
  <c r="M200" i="54"/>
  <c r="N200" i="54" s="1"/>
  <c r="AI8" i="95"/>
  <c r="T78" i="60"/>
  <c r="AX23" i="104"/>
  <c r="M55" i="50"/>
  <c r="N55" i="50" s="1"/>
  <c r="S87" i="60"/>
  <c r="H10" i="40"/>
  <c r="U40" i="60"/>
  <c r="C16" i="40"/>
  <c r="M150" i="54"/>
  <c r="N150" i="54" s="1"/>
  <c r="D80" i="41"/>
  <c r="S80" i="41" s="1"/>
  <c r="X83" i="60"/>
  <c r="M26" i="54"/>
  <c r="N26" i="54" s="1"/>
  <c r="Q77" i="60"/>
  <c r="M160" i="54"/>
  <c r="N160" i="54" s="1"/>
  <c r="CM77" i="95"/>
  <c r="M110" i="50"/>
  <c r="N110" i="50" s="1"/>
  <c r="M47" i="54"/>
  <c r="N47" i="54" s="1"/>
  <c r="K10" i="49"/>
  <c r="CS108" i="95"/>
  <c r="M216" i="54"/>
  <c r="N216" i="54" s="1"/>
  <c r="K70" i="104"/>
  <c r="CS28" i="95"/>
  <c r="D70" i="59"/>
  <c r="E70" i="59" s="1"/>
  <c r="M203" i="51"/>
  <c r="N203" i="51" s="1"/>
  <c r="CS95" i="95"/>
  <c r="M172" i="55"/>
  <c r="N172" i="55" s="1"/>
  <c r="CP53" i="95"/>
  <c r="W76" i="60"/>
  <c r="M113" i="49"/>
  <c r="N113" i="49" s="1"/>
  <c r="T96" i="104"/>
  <c r="CM119" i="95"/>
  <c r="M94" i="50"/>
  <c r="N94" i="50" s="1"/>
  <c r="M40" i="49"/>
  <c r="N40" i="49" s="1"/>
  <c r="L9" i="50"/>
  <c r="M217" i="56"/>
  <c r="N217" i="56" s="1"/>
  <c r="M49" i="50"/>
  <c r="N49" i="50" s="1"/>
  <c r="P122" i="60"/>
  <c r="L122" i="60"/>
  <c r="P33" i="60"/>
  <c r="L33" i="60"/>
  <c r="AR11" i="104"/>
  <c r="M201" i="54"/>
  <c r="N201" i="54" s="1"/>
  <c r="E137" i="41"/>
  <c r="M118" i="52"/>
  <c r="N118" i="52" s="1"/>
  <c r="CP129" i="95"/>
  <c r="D87" i="59"/>
  <c r="E87" i="59" s="1"/>
  <c r="M208" i="54"/>
  <c r="N208" i="54" s="1"/>
  <c r="D113" i="59"/>
  <c r="B15" i="59"/>
  <c r="M155" i="50"/>
  <c r="N155" i="50" s="1"/>
  <c r="Y13" i="95"/>
  <c r="D20" i="59"/>
  <c r="E20" i="59" s="1"/>
  <c r="D97" i="41"/>
  <c r="S97" i="41" s="1"/>
  <c r="M175" i="50"/>
  <c r="N175" i="50" s="1"/>
  <c r="D21" i="59"/>
  <c r="E21" i="59" s="1"/>
  <c r="M48" i="50"/>
  <c r="N48" i="50" s="1"/>
  <c r="H12" i="59"/>
  <c r="M145" i="51"/>
  <c r="N145" i="51" s="1"/>
  <c r="M205" i="54"/>
  <c r="N205" i="54" s="1"/>
  <c r="AT30" i="104"/>
  <c r="AO9" i="104"/>
  <c r="M182" i="52"/>
  <c r="N182" i="52" s="1"/>
  <c r="CL59" i="95"/>
  <c r="AH76" i="95"/>
  <c r="M59" i="50"/>
  <c r="N59" i="50" s="1"/>
  <c r="E9" i="50"/>
  <c r="D96" i="59"/>
  <c r="E96" i="59" s="1"/>
  <c r="M92" i="50"/>
  <c r="N92" i="50" s="1"/>
  <c r="D105" i="59"/>
  <c r="E105" i="59" s="1"/>
  <c r="CL108" i="95"/>
  <c r="CS85" i="95"/>
  <c r="CP128" i="95"/>
  <c r="D16" i="95"/>
  <c r="M19" i="50"/>
  <c r="N19" i="50" s="1"/>
  <c r="I13" i="59"/>
  <c r="M67" i="50"/>
  <c r="N67" i="50" s="1"/>
  <c r="M16" i="50"/>
  <c r="N16" i="50" s="1"/>
  <c r="M48" i="56"/>
  <c r="N48" i="56" s="1"/>
  <c r="AJ15" i="95"/>
  <c r="CL48" i="95"/>
  <c r="C13" i="59"/>
  <c r="S69" i="60"/>
  <c r="D26" i="59"/>
  <c r="E26" i="59" s="1"/>
  <c r="R69" i="60"/>
  <c r="W48" i="60"/>
  <c r="J16" i="60"/>
  <c r="M48" i="54"/>
  <c r="N48" i="54" s="1"/>
  <c r="CS34" i="95"/>
  <c r="D120" i="59"/>
  <c r="E120" i="59" s="1"/>
  <c r="L87" i="60"/>
  <c r="P87" i="60"/>
  <c r="M93" i="54"/>
  <c r="N93" i="54" s="1"/>
  <c r="I15" i="59"/>
  <c r="M87" i="56"/>
  <c r="N87" i="56" s="1"/>
  <c r="M155" i="52"/>
  <c r="N155" i="52" s="1"/>
  <c r="N17" i="41"/>
  <c r="CP96" i="95"/>
  <c r="M104" i="54"/>
  <c r="N104" i="54" s="1"/>
  <c r="M185" i="54"/>
  <c r="N185" i="54" s="1"/>
  <c r="BV15" i="95"/>
  <c r="H135" i="59"/>
  <c r="D84" i="59"/>
  <c r="E84" i="59" s="1"/>
  <c r="M141" i="50"/>
  <c r="N141" i="50" s="1"/>
  <c r="Q16" i="53"/>
  <c r="CS87" i="95"/>
  <c r="D48" i="59"/>
  <c r="E48" i="59" s="1"/>
  <c r="D90" i="41"/>
  <c r="S90" i="41" s="1"/>
  <c r="D66" i="59"/>
  <c r="E66" i="59" s="1"/>
  <c r="B13" i="41"/>
  <c r="D67" i="41"/>
  <c r="S67" i="41" s="1"/>
  <c r="F7" i="59"/>
  <c r="Q85" i="60"/>
  <c r="M230" i="50"/>
  <c r="N230" i="50" s="1"/>
  <c r="BO15" i="95"/>
  <c r="H7" i="59"/>
  <c r="D58" i="59"/>
  <c r="E58" i="59" s="1"/>
  <c r="T93" i="60"/>
  <c r="D50" i="59"/>
  <c r="E50" i="59" s="1"/>
  <c r="M115" i="50"/>
  <c r="N115" i="50" s="1"/>
  <c r="D66" i="41"/>
  <c r="S66" i="41" s="1"/>
  <c r="W122" i="60"/>
  <c r="Y8" i="95"/>
  <c r="D31" i="59"/>
  <c r="E31" i="59" s="1"/>
  <c r="M62" i="55"/>
  <c r="N62" i="55" s="1"/>
  <c r="P9" i="95"/>
  <c r="M156" i="50"/>
  <c r="N156" i="50" s="1"/>
  <c r="M196" i="50"/>
  <c r="N196" i="50" s="1"/>
  <c r="F135" i="59"/>
  <c r="BC10" i="104"/>
  <c r="D77" i="41"/>
  <c r="S77" i="41" s="1"/>
  <c r="M191" i="52"/>
  <c r="N191" i="52" s="1"/>
  <c r="M172" i="50"/>
  <c r="N172" i="50" s="1"/>
  <c r="M207" i="50"/>
  <c r="N207" i="50" s="1"/>
  <c r="G12" i="59"/>
  <c r="M177" i="54"/>
  <c r="N177" i="54" s="1"/>
  <c r="M15" i="52"/>
  <c r="N15" i="52" s="1"/>
  <c r="B14" i="59"/>
  <c r="D101" i="59"/>
  <c r="B11" i="95"/>
  <c r="H10" i="49"/>
  <c r="D119" i="41"/>
  <c r="S119" i="41" s="1"/>
  <c r="K109" i="104"/>
  <c r="G13" i="40"/>
  <c r="D112" i="59"/>
  <c r="E112" i="59" s="1"/>
  <c r="E10" i="104"/>
  <c r="M116" i="54"/>
  <c r="N116" i="54" s="1"/>
  <c r="AH77" i="95"/>
  <c r="H13" i="59"/>
  <c r="D19" i="59"/>
  <c r="E19" i="59" s="1"/>
  <c r="M80" i="49"/>
  <c r="N80" i="49" s="1"/>
  <c r="CR12" i="95"/>
  <c r="D27" i="59"/>
  <c r="E27" i="59" s="1"/>
  <c r="CJ10" i="95"/>
  <c r="M210" i="54"/>
  <c r="N210" i="54" s="1"/>
  <c r="L13" i="49"/>
  <c r="M134" i="50"/>
  <c r="N134" i="50" s="1"/>
  <c r="M198" i="55"/>
  <c r="N198" i="55" s="1"/>
  <c r="V34" i="60"/>
  <c r="D114" i="59"/>
  <c r="E114" i="59" s="1"/>
  <c r="M13" i="51"/>
  <c r="N13" i="51" s="1"/>
  <c r="BF11" i="95"/>
  <c r="L9" i="95"/>
  <c r="M46" i="51"/>
  <c r="N46" i="51" s="1"/>
  <c r="M218" i="51"/>
  <c r="N218" i="51" s="1"/>
  <c r="B137" i="41"/>
  <c r="D121" i="41"/>
  <c r="I12" i="49"/>
  <c r="M122" i="56"/>
  <c r="N122" i="56" s="1"/>
  <c r="M149" i="54"/>
  <c r="N149" i="54" s="1"/>
  <c r="D28" i="59"/>
  <c r="E28" i="59" s="1"/>
  <c r="M193" i="54"/>
  <c r="N193" i="54" s="1"/>
  <c r="F10" i="41"/>
  <c r="D80" i="59"/>
  <c r="E80" i="59" s="1"/>
  <c r="M55" i="54"/>
  <c r="N55" i="54" s="1"/>
  <c r="M167" i="51"/>
  <c r="N167" i="51" s="1"/>
  <c r="M111" i="50"/>
  <c r="N111" i="50" s="1"/>
  <c r="K59" i="104"/>
  <c r="M44" i="54"/>
  <c r="N44" i="54" s="1"/>
  <c r="D22" i="59"/>
  <c r="E22" i="59" s="1"/>
  <c r="F12" i="59"/>
  <c r="CL64" i="95"/>
  <c r="S122" i="60"/>
  <c r="F11" i="59"/>
  <c r="M217" i="50"/>
  <c r="N217" i="50" s="1"/>
  <c r="M212" i="54"/>
  <c r="N212" i="54" s="1"/>
  <c r="BM16" i="104"/>
  <c r="X33" i="104"/>
  <c r="S11" i="95"/>
  <c r="CO73" i="104"/>
  <c r="AE8" i="95"/>
  <c r="M45" i="49"/>
  <c r="N45" i="49" s="1"/>
  <c r="Q119" i="60"/>
  <c r="AH88" i="95"/>
  <c r="M35" i="50"/>
  <c r="N35" i="50" s="1"/>
  <c r="M194" i="55"/>
  <c r="N194" i="55" s="1"/>
  <c r="M183" i="54"/>
  <c r="N183" i="54" s="1"/>
  <c r="M71" i="56"/>
  <c r="N71" i="56" s="1"/>
  <c r="CA14" i="104"/>
  <c r="H11" i="95"/>
  <c r="F14" i="59"/>
  <c r="M102" i="54"/>
  <c r="N102" i="54" s="1"/>
  <c r="CR14" i="95"/>
  <c r="CA11" i="95"/>
  <c r="D22" i="41"/>
  <c r="S22" i="41" s="1"/>
  <c r="R112" i="60"/>
  <c r="D121" i="59"/>
  <c r="E121" i="59" s="1"/>
  <c r="M225" i="56"/>
  <c r="N225" i="56" s="1"/>
  <c r="T46" i="60"/>
  <c r="M74" i="54"/>
  <c r="N74" i="54" s="1"/>
  <c r="F9" i="59"/>
  <c r="Q90" i="60"/>
  <c r="D67" i="59"/>
  <c r="E67" i="59" s="1"/>
  <c r="M28" i="52"/>
  <c r="N28" i="52" s="1"/>
  <c r="Q16" i="41"/>
  <c r="F22" i="60"/>
  <c r="S120" i="60"/>
  <c r="CM76" i="95"/>
  <c r="M80" i="50"/>
  <c r="N80" i="50" s="1"/>
  <c r="M200" i="50"/>
  <c r="N200" i="50" s="1"/>
  <c r="W117" i="60"/>
  <c r="M208" i="52"/>
  <c r="N208" i="52" s="1"/>
  <c r="M201" i="51"/>
  <c r="N201" i="51" s="1"/>
  <c r="M151" i="50"/>
  <c r="N151" i="50" s="1"/>
  <c r="D91" i="59"/>
  <c r="E91" i="59" s="1"/>
  <c r="K69" i="104"/>
  <c r="D33" i="59"/>
  <c r="E33" i="59" s="1"/>
  <c r="AH89" i="95"/>
  <c r="R77" i="60"/>
  <c r="M14" i="54"/>
  <c r="N14" i="54" s="1"/>
  <c r="M139" i="50"/>
  <c r="N139" i="50" s="1"/>
  <c r="J16" i="95"/>
  <c r="D62" i="59"/>
  <c r="E62" i="59" s="1"/>
  <c r="K16" i="41"/>
  <c r="M141" i="54"/>
  <c r="N141" i="54" s="1"/>
  <c r="W77" i="60"/>
  <c r="Q51" i="60"/>
  <c r="AT67" i="104"/>
  <c r="M21" i="49"/>
  <c r="N21" i="49" s="1"/>
  <c r="CL35" i="95"/>
  <c r="Q15" i="41"/>
  <c r="M52" i="50"/>
  <c r="N52" i="50" s="1"/>
  <c r="M201" i="50"/>
  <c r="N201" i="50" s="1"/>
  <c r="B135" i="59"/>
  <c r="D119" i="59"/>
  <c r="R48" i="60"/>
  <c r="E16" i="60"/>
  <c r="CA10" i="95"/>
  <c r="M71" i="50"/>
  <c r="N71" i="50" s="1"/>
  <c r="D71" i="59"/>
  <c r="E71" i="59" s="1"/>
  <c r="M220" i="54"/>
  <c r="N220" i="54" s="1"/>
  <c r="M227" i="55"/>
  <c r="N227" i="55" s="1"/>
  <c r="V97" i="60"/>
  <c r="AH81" i="95"/>
  <c r="CS57" i="95"/>
  <c r="D32" i="59"/>
  <c r="E32" i="59" s="1"/>
  <c r="M131" i="54"/>
  <c r="N131" i="54" s="1"/>
  <c r="F10" i="59"/>
  <c r="D109" i="59"/>
  <c r="E109" i="59" s="1"/>
  <c r="D107" i="59"/>
  <c r="E107" i="59" s="1"/>
  <c r="AZ16" i="95"/>
  <c r="C11" i="104"/>
  <c r="G10" i="59"/>
  <c r="M14" i="51"/>
  <c r="N14" i="51" s="1"/>
  <c r="P17" i="41"/>
  <c r="M181" i="50"/>
  <c r="N181" i="50" s="1"/>
  <c r="M39" i="50"/>
  <c r="N39" i="50" s="1"/>
  <c r="M114" i="50"/>
  <c r="N114" i="50" s="1"/>
  <c r="M47" i="52"/>
  <c r="N47" i="52" s="1"/>
  <c r="N11" i="41"/>
  <c r="X119" i="60"/>
  <c r="CA15" i="95"/>
  <c r="M123" i="50"/>
  <c r="N123" i="50" s="1"/>
  <c r="B9" i="40"/>
  <c r="W118" i="60"/>
  <c r="D10" i="95"/>
  <c r="L50" i="60"/>
  <c r="P50" i="60"/>
  <c r="M112" i="50"/>
  <c r="N112" i="50" s="1"/>
  <c r="D51" i="41"/>
  <c r="S51" i="41" s="1"/>
  <c r="CF57" i="104"/>
  <c r="BI10" i="95"/>
  <c r="F9" i="49"/>
  <c r="AI12" i="95"/>
  <c r="D92" i="41"/>
  <c r="S92" i="41" s="1"/>
  <c r="AX84" i="104"/>
  <c r="BR48" i="104"/>
  <c r="S99" i="60"/>
  <c r="W12" i="95"/>
  <c r="Q103" i="60"/>
  <c r="L13" i="53"/>
  <c r="BH9" i="95"/>
  <c r="AK15" i="95"/>
  <c r="M70" i="49"/>
  <c r="N70" i="49" s="1"/>
  <c r="M206" i="52"/>
  <c r="N206" i="52" s="1"/>
  <c r="M101" i="49"/>
  <c r="N101" i="49" s="1"/>
  <c r="CM16" i="104"/>
  <c r="AH97" i="95"/>
  <c r="M53" i="52"/>
  <c r="N53" i="52" s="1"/>
  <c r="M52" i="54"/>
  <c r="N52" i="54" s="1"/>
  <c r="M111" i="52"/>
  <c r="N111" i="52" s="1"/>
  <c r="BX10" i="95"/>
  <c r="AI12" i="104"/>
  <c r="M26" i="49"/>
  <c r="N26" i="49" s="1"/>
  <c r="M194" i="52"/>
  <c r="N194" i="52" s="1"/>
  <c r="M19" i="52"/>
  <c r="N19" i="52" s="1"/>
  <c r="M12" i="104"/>
  <c r="I13" i="95"/>
  <c r="CE60" i="104"/>
  <c r="BZ60" i="104"/>
  <c r="CD60" i="104" s="1"/>
  <c r="U81" i="60"/>
  <c r="AX109" i="104"/>
  <c r="CH16" i="95"/>
  <c r="CL114" i="95"/>
  <c r="V108" i="60"/>
  <c r="I21" i="60"/>
  <c r="AX107" i="104"/>
  <c r="CM47" i="95"/>
  <c r="M46" i="56"/>
  <c r="N46" i="56" s="1"/>
  <c r="BX12" i="95"/>
  <c r="B14" i="49"/>
  <c r="CS42" i="95"/>
  <c r="M10" i="95"/>
  <c r="X100" i="60"/>
  <c r="BO16" i="95"/>
  <c r="CD16" i="95"/>
  <c r="M74" i="55"/>
  <c r="N74" i="55" s="1"/>
  <c r="M150" i="50"/>
  <c r="N150" i="50" s="1"/>
  <c r="M17" i="55"/>
  <c r="N17" i="55" s="1"/>
  <c r="W109" i="60"/>
  <c r="X51" i="60"/>
  <c r="M50" i="50"/>
  <c r="N50" i="50" s="1"/>
  <c r="M176" i="51"/>
  <c r="N176" i="51" s="1"/>
  <c r="M109" i="49"/>
  <c r="N109" i="49" s="1"/>
  <c r="M111" i="54"/>
  <c r="N111" i="54" s="1"/>
  <c r="AG97" i="104"/>
  <c r="Q8" i="95"/>
  <c r="M176" i="56"/>
  <c r="N176" i="56" s="1"/>
  <c r="C15" i="41"/>
  <c r="Q112" i="60"/>
  <c r="D78" i="41"/>
  <c r="S78" i="41" s="1"/>
  <c r="BX13" i="95"/>
  <c r="W123" i="60"/>
  <c r="M120" i="54"/>
  <c r="N120" i="54" s="1"/>
  <c r="CS53" i="95"/>
  <c r="M166" i="54"/>
  <c r="N166" i="54" s="1"/>
  <c r="P15" i="41"/>
  <c r="G9" i="49"/>
  <c r="V77" i="60"/>
  <c r="T92" i="104"/>
  <c r="M109" i="50"/>
  <c r="N109" i="50" s="1"/>
  <c r="M91" i="49"/>
  <c r="N91" i="49" s="1"/>
  <c r="M69" i="52"/>
  <c r="N69" i="52" s="1"/>
  <c r="S110" i="60"/>
  <c r="M96" i="51"/>
  <c r="N96" i="51" s="1"/>
  <c r="X114" i="60"/>
  <c r="M137" i="54"/>
  <c r="N137" i="54" s="1"/>
  <c r="M10" i="52"/>
  <c r="C9" i="52"/>
  <c r="AH78" i="95"/>
  <c r="AF13" i="95"/>
  <c r="M225" i="52"/>
  <c r="N225" i="52" s="1"/>
  <c r="BC9" i="95"/>
  <c r="M154" i="54"/>
  <c r="N154" i="54" s="1"/>
  <c r="BR87" i="104"/>
  <c r="M79" i="54"/>
  <c r="N79" i="54" s="1"/>
  <c r="L92" i="60"/>
  <c r="P92" i="60"/>
  <c r="D59" i="41"/>
  <c r="S59" i="41" s="1"/>
  <c r="M222" i="52"/>
  <c r="N222" i="52" s="1"/>
  <c r="AM11" i="95"/>
  <c r="U62" i="60"/>
  <c r="CP115" i="95"/>
  <c r="D9" i="50"/>
  <c r="V106" i="60"/>
  <c r="D63" i="59"/>
  <c r="E63" i="59" s="1"/>
  <c r="AK99" i="104"/>
  <c r="D38" i="41"/>
  <c r="S38" i="41" s="1"/>
  <c r="G9" i="59"/>
  <c r="M87" i="50"/>
  <c r="N87" i="50" s="1"/>
  <c r="R137" i="41"/>
  <c r="M60" i="54"/>
  <c r="N60" i="54" s="1"/>
  <c r="M54" i="54"/>
  <c r="N54" i="54" s="1"/>
  <c r="U114" i="60"/>
  <c r="M90" i="54"/>
  <c r="N90" i="54" s="1"/>
  <c r="B13" i="59"/>
  <c r="D89" i="59"/>
  <c r="CS59" i="95"/>
  <c r="D115" i="59"/>
  <c r="E115" i="59" s="1"/>
  <c r="M71" i="49"/>
  <c r="N71" i="49" s="1"/>
  <c r="CF11" i="95"/>
  <c r="M51" i="50"/>
  <c r="N51" i="50" s="1"/>
  <c r="M60" i="56"/>
  <c r="N60" i="56" s="1"/>
  <c r="M169" i="50"/>
  <c r="N169" i="50" s="1"/>
  <c r="M41" i="51"/>
  <c r="N41" i="51" s="1"/>
  <c r="M21" i="54"/>
  <c r="N21" i="54" s="1"/>
  <c r="CM88" i="95"/>
  <c r="G13" i="49"/>
  <c r="F9" i="51"/>
  <c r="M200" i="51"/>
  <c r="N200" i="51" s="1"/>
  <c r="D86" i="59"/>
  <c r="E86" i="59" s="1"/>
  <c r="BG86" i="104"/>
  <c r="BG26" i="104"/>
  <c r="M9" i="53"/>
  <c r="D76" i="59"/>
  <c r="E76" i="59" s="1"/>
  <c r="M199" i="51"/>
  <c r="N199" i="51" s="1"/>
  <c r="C9" i="59"/>
  <c r="D98" i="59"/>
  <c r="E98" i="59" s="1"/>
  <c r="M210" i="50"/>
  <c r="N210" i="50" s="1"/>
  <c r="D55" i="59"/>
  <c r="E55" i="59" s="1"/>
  <c r="L9" i="54"/>
  <c r="M110" i="54"/>
  <c r="N110" i="54" s="1"/>
  <c r="D42" i="59"/>
  <c r="E42" i="59" s="1"/>
  <c r="T37" i="104"/>
  <c r="D79" i="41"/>
  <c r="S79" i="41" s="1"/>
  <c r="B14" i="41"/>
  <c r="D35" i="59"/>
  <c r="E35" i="59" s="1"/>
  <c r="P16" i="41"/>
  <c r="M73" i="50"/>
  <c r="N73" i="50" s="1"/>
  <c r="X11" i="95"/>
  <c r="D38" i="59"/>
  <c r="E38" i="59" s="1"/>
  <c r="D18" i="59"/>
  <c r="E18" i="59" s="1"/>
  <c r="T16" i="53"/>
  <c r="M78" i="50"/>
  <c r="N78" i="50" s="1"/>
  <c r="F12" i="49"/>
  <c r="CI8" i="95"/>
  <c r="I16" i="49"/>
  <c r="H8" i="59"/>
  <c r="S71" i="60"/>
  <c r="M72" i="50"/>
  <c r="N72" i="50" s="1"/>
  <c r="M140" i="54"/>
  <c r="N140" i="54" s="1"/>
  <c r="V98" i="60"/>
  <c r="AR11" i="95"/>
  <c r="R109" i="60"/>
  <c r="AF8" i="104"/>
  <c r="M37" i="50"/>
  <c r="N37" i="50" s="1"/>
  <c r="M117" i="50"/>
  <c r="N117" i="50" s="1"/>
  <c r="G14" i="95"/>
  <c r="CM90" i="95"/>
  <c r="CL116" i="95"/>
  <c r="H9" i="56"/>
  <c r="D11" i="104"/>
  <c r="AE10" i="95"/>
  <c r="H16" i="40"/>
  <c r="CP46" i="95"/>
  <c r="W59" i="60"/>
  <c r="M184" i="55"/>
  <c r="N184" i="55" s="1"/>
  <c r="M204" i="51"/>
  <c r="N204" i="51" s="1"/>
  <c r="H9" i="59"/>
  <c r="F15" i="59"/>
  <c r="F134" i="59" s="1"/>
  <c r="D82" i="41"/>
  <c r="S82" i="41" s="1"/>
  <c r="M149" i="52"/>
  <c r="N149" i="52" s="1"/>
  <c r="U112" i="60"/>
  <c r="CS71" i="95"/>
  <c r="I12" i="59"/>
  <c r="G69" i="104"/>
  <c r="N69" i="104" s="1"/>
  <c r="X41" i="104"/>
  <c r="CF26" i="104"/>
  <c r="M141" i="55"/>
  <c r="N141" i="55" s="1"/>
  <c r="CM103" i="95"/>
  <c r="R86" i="60"/>
  <c r="AZ13" i="95"/>
  <c r="CM78" i="95"/>
  <c r="G13" i="95"/>
  <c r="C15" i="59"/>
  <c r="CL75" i="95"/>
  <c r="M44" i="50"/>
  <c r="N44" i="50" s="1"/>
  <c r="D81" i="59"/>
  <c r="E81" i="59" s="1"/>
  <c r="M75" i="50"/>
  <c r="N75" i="50" s="1"/>
  <c r="BU15" i="95"/>
  <c r="Q87" i="60"/>
  <c r="M169" i="54"/>
  <c r="N169" i="54" s="1"/>
  <c r="AT87" i="104"/>
  <c r="M84" i="49"/>
  <c r="N84" i="49" s="1"/>
  <c r="V37" i="60"/>
  <c r="M76" i="50"/>
  <c r="N76" i="50" s="1"/>
  <c r="M11" i="50"/>
  <c r="N11" i="50" s="1"/>
  <c r="CL79" i="95"/>
  <c r="M167" i="50"/>
  <c r="N167" i="50" s="1"/>
  <c r="M97" i="54"/>
  <c r="N97" i="54" s="1"/>
  <c r="M127" i="54"/>
  <c r="N127" i="54" s="1"/>
  <c r="CM73" i="95"/>
  <c r="D56" i="59"/>
  <c r="E56" i="59" s="1"/>
  <c r="M99" i="56"/>
  <c r="N99" i="56" s="1"/>
  <c r="G11" i="59"/>
  <c r="T62" i="60"/>
  <c r="AC8" i="104"/>
  <c r="S51" i="60"/>
  <c r="G13" i="59"/>
  <c r="CP118" i="95"/>
  <c r="G14" i="59"/>
  <c r="CO27" i="104"/>
  <c r="M23" i="50"/>
  <c r="N23" i="50" s="1"/>
  <c r="P61" i="60"/>
  <c r="L61" i="60"/>
  <c r="W14" i="95"/>
  <c r="D26" i="41"/>
  <c r="S26" i="41" s="1"/>
  <c r="CE88" i="104"/>
  <c r="BZ88" i="104"/>
  <c r="CD88" i="104" s="1"/>
  <c r="CS79" i="95"/>
  <c r="R52" i="60"/>
  <c r="U70" i="60"/>
  <c r="CD13" i="95"/>
  <c r="CE89" i="104"/>
  <c r="BZ89" i="104"/>
  <c r="CD89" i="104" s="1"/>
  <c r="BC13" i="95"/>
  <c r="M144" i="54"/>
  <c r="N144" i="54" s="1"/>
  <c r="M38" i="52"/>
  <c r="N38" i="52" s="1"/>
  <c r="BC14" i="95"/>
  <c r="AX106" i="104"/>
  <c r="D83" i="59"/>
  <c r="E83" i="59" s="1"/>
  <c r="X36" i="60"/>
  <c r="K15" i="60"/>
  <c r="M215" i="56"/>
  <c r="N215" i="56" s="1"/>
  <c r="CP26" i="95"/>
  <c r="AH57" i="95"/>
  <c r="V32" i="60"/>
  <c r="M189" i="55"/>
  <c r="N189" i="55" s="1"/>
  <c r="F13" i="59"/>
  <c r="M78" i="56"/>
  <c r="N78" i="56" s="1"/>
  <c r="M90" i="50"/>
  <c r="N90" i="50" s="1"/>
  <c r="D95" i="59"/>
  <c r="E95" i="59" s="1"/>
  <c r="AI11" i="95"/>
  <c r="M104" i="50"/>
  <c r="N104" i="50" s="1"/>
  <c r="BG10" i="95"/>
  <c r="M202" i="50"/>
  <c r="N202" i="50" s="1"/>
  <c r="F11" i="40"/>
  <c r="C8" i="59"/>
  <c r="AT49" i="104"/>
  <c r="M107" i="54"/>
  <c r="N107" i="54" s="1"/>
  <c r="M181" i="55"/>
  <c r="N181" i="55" s="1"/>
  <c r="D51" i="59"/>
  <c r="E51" i="59" s="1"/>
  <c r="D23" i="59"/>
  <c r="E23" i="59" s="1"/>
  <c r="CS70" i="95"/>
  <c r="BG51" i="104"/>
  <c r="M62" i="54"/>
  <c r="N62" i="54" s="1"/>
  <c r="M146" i="50"/>
  <c r="N146" i="50" s="1"/>
  <c r="M58" i="54"/>
  <c r="N58" i="54" s="1"/>
  <c r="H11" i="78"/>
  <c r="I11" i="78" s="1"/>
  <c r="K11" i="78"/>
  <c r="CL94" i="95"/>
  <c r="AH115" i="95"/>
  <c r="D79" i="59"/>
  <c r="E79" i="59" s="1"/>
  <c r="M18" i="54"/>
  <c r="N18" i="54" s="1"/>
  <c r="D78" i="59"/>
  <c r="E78" i="59" s="1"/>
  <c r="M207" i="54"/>
  <c r="N207" i="54" s="1"/>
  <c r="D47" i="59"/>
  <c r="E47" i="59" s="1"/>
  <c r="D77" i="59"/>
  <c r="B12" i="59"/>
  <c r="M158" i="56"/>
  <c r="N158" i="56" s="1"/>
  <c r="P12" i="95"/>
  <c r="D59" i="59"/>
  <c r="E59" i="59" s="1"/>
  <c r="CP86" i="95"/>
  <c r="BG14" i="95"/>
  <c r="M187" i="50"/>
  <c r="N187" i="50" s="1"/>
  <c r="AU9" i="95"/>
  <c r="BY9" i="104"/>
  <c r="CP41" i="95"/>
  <c r="CS37" i="95"/>
  <c r="M17" i="50"/>
  <c r="N17" i="50" s="1"/>
  <c r="V89" i="60"/>
  <c r="W50" i="60"/>
  <c r="V30" i="60"/>
  <c r="M93" i="51"/>
  <c r="N93" i="51" s="1"/>
  <c r="D64" i="59"/>
  <c r="E64" i="59" s="1"/>
  <c r="Q88" i="60"/>
  <c r="T87" i="60"/>
  <c r="M221" i="51"/>
  <c r="N221" i="51" s="1"/>
  <c r="D54" i="59"/>
  <c r="E54" i="59" s="1"/>
  <c r="M126" i="50"/>
  <c r="N126" i="50" s="1"/>
  <c r="M71" i="54"/>
  <c r="N71" i="54" s="1"/>
  <c r="G7" i="59"/>
  <c r="B12" i="41"/>
  <c r="D55" i="41"/>
  <c r="S55" i="41" s="1"/>
  <c r="M214" i="54"/>
  <c r="N214" i="54" s="1"/>
  <c r="CP62" i="95"/>
  <c r="M36" i="54"/>
  <c r="N36" i="54" s="1"/>
  <c r="D92" i="59"/>
  <c r="E92" i="59" s="1"/>
  <c r="D90" i="59"/>
  <c r="E90" i="59" s="1"/>
  <c r="CS50" i="95"/>
  <c r="AH99" i="95"/>
  <c r="AK110" i="104"/>
  <c r="M138" i="50"/>
  <c r="N138" i="50" s="1"/>
  <c r="CP22" i="95"/>
  <c r="G31" i="104"/>
  <c r="B9" i="55"/>
  <c r="M75" i="51"/>
  <c r="N75" i="51" s="1"/>
  <c r="M197" i="55"/>
  <c r="N197" i="55" s="1"/>
  <c r="M226" i="50"/>
  <c r="N226" i="50" s="1"/>
  <c r="M99" i="49"/>
  <c r="N99" i="49" s="1"/>
  <c r="M62" i="51"/>
  <c r="N62" i="51" s="1"/>
  <c r="M11" i="52"/>
  <c r="N11" i="52" s="1"/>
  <c r="M70" i="51"/>
  <c r="N70" i="51" s="1"/>
  <c r="BX14" i="95"/>
  <c r="P78" i="60"/>
  <c r="L78" i="60"/>
  <c r="CR11" i="95"/>
  <c r="R33" i="60"/>
  <c r="CM116" i="95"/>
  <c r="CP77" i="95"/>
  <c r="CM24" i="95"/>
  <c r="M126" i="54"/>
  <c r="N126" i="54" s="1"/>
  <c r="M197" i="50"/>
  <c r="N197" i="50" s="1"/>
  <c r="M192" i="54"/>
  <c r="N192" i="54" s="1"/>
  <c r="BR23" i="104"/>
  <c r="M40" i="50"/>
  <c r="N40" i="50" s="1"/>
  <c r="F9" i="50"/>
  <c r="BX8" i="95"/>
  <c r="M43" i="54"/>
  <c r="N43" i="54" s="1"/>
  <c r="L12" i="53"/>
  <c r="CM81" i="95"/>
  <c r="CS89" i="95"/>
  <c r="B11" i="49"/>
  <c r="M222" i="54"/>
  <c r="N222" i="54" s="1"/>
  <c r="M147" i="52"/>
  <c r="N147" i="52" s="1"/>
  <c r="Z13" i="95"/>
  <c r="M77" i="54"/>
  <c r="N77" i="54" s="1"/>
  <c r="M118" i="54"/>
  <c r="N118" i="54" s="1"/>
  <c r="CI10" i="104"/>
  <c r="D85" i="41"/>
  <c r="S85" i="41" s="1"/>
  <c r="N15" i="41"/>
  <c r="M13" i="54"/>
  <c r="N13" i="54" s="1"/>
  <c r="M98" i="50"/>
  <c r="N98" i="50" s="1"/>
  <c r="N11" i="95"/>
  <c r="M77" i="56"/>
  <c r="N77" i="56" s="1"/>
  <c r="M22" i="50"/>
  <c r="N22" i="50" s="1"/>
  <c r="AG11" i="95"/>
  <c r="M185" i="50"/>
  <c r="N185" i="50" s="1"/>
  <c r="M35" i="51"/>
  <c r="N35" i="51" s="1"/>
  <c r="M196" i="54"/>
  <c r="N196" i="54" s="1"/>
  <c r="M215" i="54"/>
  <c r="N215" i="54" s="1"/>
  <c r="M12" i="54"/>
  <c r="N12" i="54" s="1"/>
  <c r="AJ13" i="95"/>
  <c r="M79" i="51"/>
  <c r="N79" i="51" s="1"/>
  <c r="CM74" i="95"/>
  <c r="D16" i="49"/>
  <c r="CP50" i="95"/>
  <c r="M131" i="50"/>
  <c r="N131" i="50" s="1"/>
  <c r="P16" i="49"/>
  <c r="AC9" i="95"/>
  <c r="Q14" i="53"/>
  <c r="M120" i="50"/>
  <c r="N120" i="50" s="1"/>
  <c r="M186" i="54"/>
  <c r="N186" i="54" s="1"/>
  <c r="M145" i="50"/>
  <c r="N145" i="50" s="1"/>
  <c r="T31" i="104"/>
  <c r="M96" i="56"/>
  <c r="N96" i="56" s="1"/>
  <c r="M60" i="50"/>
  <c r="N60" i="50" s="1"/>
  <c r="M195" i="50"/>
  <c r="N195" i="50" s="1"/>
  <c r="M143" i="51"/>
  <c r="N143" i="51" s="1"/>
  <c r="M52" i="55"/>
  <c r="N52" i="55" s="1"/>
  <c r="J17" i="41"/>
  <c r="B137" i="40"/>
  <c r="Q16" i="95"/>
  <c r="M147" i="54"/>
  <c r="N147" i="54" s="1"/>
  <c r="M164" i="54"/>
  <c r="N164" i="54" s="1"/>
  <c r="W78" i="60"/>
  <c r="W110" i="60"/>
  <c r="BR101" i="104"/>
  <c r="D106" i="59"/>
  <c r="E106" i="59" s="1"/>
  <c r="M105" i="51"/>
  <c r="N105" i="51" s="1"/>
  <c r="M26" i="50"/>
  <c r="N26" i="50" s="1"/>
  <c r="G15" i="59"/>
  <c r="G134" i="59" s="1"/>
  <c r="M219" i="51"/>
  <c r="N219" i="51" s="1"/>
  <c r="M72" i="52"/>
  <c r="N72" i="52" s="1"/>
  <c r="M184" i="54"/>
  <c r="N184" i="54" s="1"/>
  <c r="U124" i="60"/>
  <c r="G118" i="104"/>
  <c r="D74" i="59"/>
  <c r="E74" i="59" s="1"/>
  <c r="CM65" i="95"/>
  <c r="D102" i="59"/>
  <c r="E102" i="59" s="1"/>
  <c r="C10" i="59"/>
  <c r="V68" i="60"/>
  <c r="T25" i="60"/>
  <c r="D52" i="59"/>
  <c r="E52" i="59" s="1"/>
  <c r="F15" i="49"/>
  <c r="H11" i="53"/>
  <c r="X85" i="104"/>
  <c r="M178" i="50"/>
  <c r="N178" i="50" s="1"/>
  <c r="M184" i="51"/>
  <c r="N184" i="51" s="1"/>
  <c r="AT57" i="104"/>
  <c r="C11" i="53"/>
  <c r="AH128" i="95"/>
  <c r="M29" i="49"/>
  <c r="N29" i="49" s="1"/>
  <c r="C12" i="59"/>
  <c r="Q59" i="60"/>
  <c r="G14" i="40"/>
  <c r="CS32" i="95"/>
  <c r="G135" i="59"/>
  <c r="CO78" i="104"/>
  <c r="CL13" i="104"/>
  <c r="U35" i="60"/>
  <c r="D99" i="41"/>
  <c r="S99" i="41" s="1"/>
  <c r="M86" i="52"/>
  <c r="N86" i="52" s="1"/>
  <c r="M228" i="52"/>
  <c r="N228" i="52" s="1"/>
  <c r="M171" i="54"/>
  <c r="N171" i="54" s="1"/>
  <c r="C135" i="59"/>
  <c r="L9" i="53"/>
  <c r="M70" i="52"/>
  <c r="N70" i="52" s="1"/>
  <c r="D108" i="59"/>
  <c r="E108" i="59" s="1"/>
  <c r="AI15" i="95"/>
  <c r="M32" i="51"/>
  <c r="N32" i="51" s="1"/>
  <c r="M224" i="54"/>
  <c r="N224" i="54" s="1"/>
  <c r="M102" i="52"/>
  <c r="N102" i="52" s="1"/>
  <c r="M224" i="50"/>
  <c r="N224" i="50" s="1"/>
  <c r="AK12" i="95"/>
  <c r="M98" i="54"/>
  <c r="N98" i="54" s="1"/>
  <c r="CS44" i="95"/>
  <c r="V128" i="95"/>
  <c r="D13" i="95"/>
  <c r="BO14" i="95"/>
  <c r="D61" i="59"/>
  <c r="E61" i="59" s="1"/>
  <c r="K12" i="49"/>
  <c r="G11" i="40"/>
  <c r="M76" i="54"/>
  <c r="N76" i="54" s="1"/>
  <c r="M11" i="56"/>
  <c r="N11" i="56" s="1"/>
  <c r="CM72" i="95"/>
  <c r="M182" i="50"/>
  <c r="N182" i="50" s="1"/>
  <c r="CM66" i="95"/>
  <c r="G12" i="95"/>
  <c r="AG94" i="104"/>
  <c r="AH94" i="95"/>
  <c r="D116" i="59"/>
  <c r="E116" i="59" s="1"/>
  <c r="W11" i="95"/>
  <c r="BT8" i="95"/>
  <c r="E11" i="95"/>
  <c r="Q58" i="60"/>
  <c r="M136" i="53"/>
  <c r="D43" i="59"/>
  <c r="E43" i="59" s="1"/>
  <c r="M187" i="56"/>
  <c r="N187" i="56" s="1"/>
  <c r="E17" i="60"/>
  <c r="R60" i="60"/>
  <c r="M89" i="51"/>
  <c r="N89" i="51" s="1"/>
  <c r="D27" i="41"/>
  <c r="S27" i="41" s="1"/>
  <c r="M157" i="50"/>
  <c r="N157" i="50" s="1"/>
  <c r="U89" i="60"/>
  <c r="M122" i="50"/>
  <c r="N122" i="50" s="1"/>
  <c r="B7" i="59"/>
  <c r="D17" i="59"/>
  <c r="D57" i="59"/>
  <c r="E57" i="59" s="1"/>
  <c r="CM34" i="95"/>
  <c r="CS55" i="95"/>
  <c r="CM86" i="95"/>
  <c r="BV16" i="95"/>
  <c r="D25" i="41"/>
  <c r="S25" i="41" s="1"/>
  <c r="M32" i="50"/>
  <c r="N32" i="50" s="1"/>
  <c r="V63" i="60"/>
  <c r="M21" i="50"/>
  <c r="N21" i="50" s="1"/>
  <c r="M15" i="50"/>
  <c r="N15" i="50" s="1"/>
  <c r="M94" i="54"/>
  <c r="N94" i="54" s="1"/>
  <c r="AH92" i="95"/>
  <c r="M124" i="54"/>
  <c r="N124" i="54" s="1"/>
  <c r="D64" i="41"/>
  <c r="S64" i="41" s="1"/>
  <c r="V36" i="60"/>
  <c r="I15" i="60"/>
  <c r="M70" i="50"/>
  <c r="N70" i="50" s="1"/>
  <c r="M198" i="52"/>
  <c r="N198" i="52" s="1"/>
  <c r="L107" i="60"/>
  <c r="P107" i="60"/>
  <c r="CM38" i="95"/>
  <c r="M50" i="54"/>
  <c r="N50" i="54" s="1"/>
  <c r="BS11" i="95"/>
  <c r="M104" i="52"/>
  <c r="N104" i="52" s="1"/>
  <c r="D73" i="59"/>
  <c r="E73" i="59" s="1"/>
  <c r="M165" i="54"/>
  <c r="N165" i="54" s="1"/>
  <c r="Q10" i="41"/>
  <c r="F9" i="54"/>
  <c r="M73" i="51"/>
  <c r="N73" i="51" s="1"/>
  <c r="CJ9" i="95"/>
  <c r="M198" i="51"/>
  <c r="N198" i="51" s="1"/>
  <c r="M103" i="51"/>
  <c r="N103" i="51" s="1"/>
  <c r="V72" i="60"/>
  <c r="I18" i="60"/>
  <c r="T42" i="60"/>
  <c r="CS27" i="95"/>
  <c r="BR99" i="104"/>
  <c r="BC15" i="95"/>
  <c r="BO10" i="95"/>
  <c r="M57" i="52"/>
  <c r="N57" i="52" s="1"/>
  <c r="M138" i="54"/>
  <c r="N138" i="54" s="1"/>
  <c r="D8" i="53"/>
  <c r="Q64" i="60"/>
  <c r="M196" i="56"/>
  <c r="N196" i="56" s="1"/>
  <c r="CF10" i="95"/>
  <c r="CM55" i="95"/>
  <c r="M17" i="54"/>
  <c r="N17" i="54" s="1"/>
  <c r="M180" i="50"/>
  <c r="N180" i="50" s="1"/>
  <c r="K76" i="104"/>
  <c r="S49" i="60"/>
  <c r="M146" i="54"/>
  <c r="N146" i="54" s="1"/>
  <c r="AL11" i="95"/>
  <c r="BZ36" i="104"/>
  <c r="CD36" i="104" s="1"/>
  <c r="CE36" i="104"/>
  <c r="D36" i="59"/>
  <c r="E36" i="59" s="1"/>
  <c r="M172" i="54"/>
  <c r="N172" i="54" s="1"/>
  <c r="M168" i="54"/>
  <c r="N168" i="54" s="1"/>
  <c r="M102" i="49"/>
  <c r="C15" i="49"/>
  <c r="M126" i="51"/>
  <c r="N126" i="51" s="1"/>
  <c r="AU13" i="95"/>
  <c r="F13" i="49"/>
  <c r="M199" i="50"/>
  <c r="N199" i="50" s="1"/>
  <c r="M27" i="49"/>
  <c r="N27" i="49" s="1"/>
  <c r="J9" i="50"/>
  <c r="M133" i="51"/>
  <c r="N133" i="51" s="1"/>
  <c r="M161" i="51"/>
  <c r="N161" i="51" s="1"/>
  <c r="M216" i="51"/>
  <c r="N216" i="51" s="1"/>
  <c r="M45" i="50"/>
  <c r="N45" i="50" s="1"/>
  <c r="M116" i="49"/>
  <c r="N116" i="49" s="1"/>
  <c r="M185" i="55"/>
  <c r="N185" i="55" s="1"/>
  <c r="AH129" i="95"/>
  <c r="AU14" i="95"/>
  <c r="M194" i="56"/>
  <c r="N194" i="56" s="1"/>
  <c r="F9" i="40"/>
  <c r="M72" i="54"/>
  <c r="N72" i="54" s="1"/>
  <c r="M133" i="54"/>
  <c r="N133" i="54" s="1"/>
  <c r="K17" i="41"/>
  <c r="K136" i="41" s="1"/>
  <c r="AH119" i="95"/>
  <c r="M121" i="51"/>
  <c r="N121" i="51" s="1"/>
  <c r="M125" i="50"/>
  <c r="N125" i="50" s="1"/>
  <c r="E15" i="40"/>
  <c r="M220" i="50"/>
  <c r="N220" i="50" s="1"/>
  <c r="X90" i="60"/>
  <c r="T95" i="104"/>
  <c r="M81" i="52"/>
  <c r="N81" i="52" s="1"/>
  <c r="M28" i="51"/>
  <c r="N28" i="51" s="1"/>
  <c r="R78" i="60"/>
  <c r="W99" i="60"/>
  <c r="J137" i="40"/>
  <c r="M14" i="50"/>
  <c r="N14" i="50" s="1"/>
  <c r="M59" i="49"/>
  <c r="N59" i="49" s="1"/>
  <c r="R123" i="60"/>
  <c r="X34" i="60"/>
  <c r="BK30" i="104"/>
  <c r="BH9" i="104"/>
  <c r="CN10" i="95"/>
  <c r="CP42" i="95"/>
  <c r="M179" i="51"/>
  <c r="N179" i="51" s="1"/>
  <c r="M214" i="50"/>
  <c r="N214" i="50" s="1"/>
  <c r="M123" i="54"/>
  <c r="N123" i="54" s="1"/>
  <c r="AH43" i="95"/>
  <c r="CF14" i="95"/>
  <c r="W8" i="95"/>
  <c r="CL88" i="95"/>
  <c r="M29" i="50"/>
  <c r="N29" i="50" s="1"/>
  <c r="M207" i="55"/>
  <c r="N207" i="55" s="1"/>
  <c r="AQ11" i="104"/>
  <c r="G16" i="40"/>
  <c r="M215" i="50"/>
  <c r="N215" i="50" s="1"/>
  <c r="E8" i="95"/>
  <c r="M195" i="52"/>
  <c r="N195" i="52" s="1"/>
  <c r="CI12" i="95"/>
  <c r="M56" i="55"/>
  <c r="N56" i="55" s="1"/>
  <c r="M131" i="52"/>
  <c r="N131" i="52" s="1"/>
  <c r="AJ9" i="95"/>
  <c r="M99" i="55"/>
  <c r="N99" i="55" s="1"/>
  <c r="L75" i="60"/>
  <c r="P75" i="60"/>
  <c r="M86" i="54"/>
  <c r="N86" i="54" s="1"/>
  <c r="CJ11" i="95"/>
  <c r="M42" i="55"/>
  <c r="N42" i="55" s="1"/>
  <c r="Q94" i="60"/>
  <c r="M33" i="54"/>
  <c r="N33" i="54" s="1"/>
  <c r="T91" i="60"/>
  <c r="AH107" i="95"/>
  <c r="AF10" i="104"/>
  <c r="F10" i="49"/>
  <c r="M229" i="55"/>
  <c r="N229" i="55" s="1"/>
  <c r="M77" i="51"/>
  <c r="N77" i="51" s="1"/>
  <c r="BV12" i="95"/>
  <c r="M43" i="50"/>
  <c r="N43" i="50" s="1"/>
  <c r="J13" i="53"/>
  <c r="CS31" i="95"/>
  <c r="CJ115" i="104"/>
  <c r="U46" i="60"/>
  <c r="I9" i="53"/>
  <c r="CP51" i="95"/>
  <c r="T13" i="53"/>
  <c r="AP11" i="104"/>
  <c r="CS40" i="95"/>
  <c r="M165" i="55"/>
  <c r="N165" i="55" s="1"/>
  <c r="I135" i="59"/>
  <c r="M50" i="55"/>
  <c r="N50" i="55" s="1"/>
  <c r="CL81" i="95"/>
  <c r="CL12" i="104"/>
  <c r="CO66" i="104"/>
  <c r="M42" i="54"/>
  <c r="N42" i="54" s="1"/>
  <c r="V43" i="60"/>
  <c r="CQ13" i="104"/>
  <c r="B15" i="53"/>
  <c r="X27" i="60"/>
  <c r="K55" i="104"/>
  <c r="M221" i="50"/>
  <c r="N221" i="50" s="1"/>
  <c r="M82" i="54"/>
  <c r="N82" i="54" s="1"/>
  <c r="M22" i="54"/>
  <c r="N22" i="54" s="1"/>
  <c r="M165" i="52"/>
  <c r="N165" i="52" s="1"/>
  <c r="M38" i="54"/>
  <c r="N38" i="54" s="1"/>
  <c r="M54" i="55"/>
  <c r="N54" i="55" s="1"/>
  <c r="M175" i="51"/>
  <c r="N175" i="51" s="1"/>
  <c r="BG48" i="104"/>
  <c r="H16" i="41"/>
  <c r="CF63" i="104"/>
  <c r="X13" i="95"/>
  <c r="T105" i="60"/>
  <c r="CI16" i="95"/>
  <c r="M175" i="56"/>
  <c r="N175" i="56" s="1"/>
  <c r="M51" i="54"/>
  <c r="N51" i="54" s="1"/>
  <c r="M203" i="50"/>
  <c r="N203" i="50" s="1"/>
  <c r="M57" i="50"/>
  <c r="N57" i="50" s="1"/>
  <c r="BR54" i="104"/>
  <c r="BO11" i="104"/>
  <c r="D49" i="59"/>
  <c r="E49" i="59" s="1"/>
  <c r="B12" i="40"/>
  <c r="BR68" i="104"/>
  <c r="AH10" i="104"/>
  <c r="AK42" i="104"/>
  <c r="Q106" i="60"/>
  <c r="M205" i="56"/>
  <c r="N205" i="56" s="1"/>
  <c r="Q25" i="60"/>
  <c r="M198" i="56"/>
  <c r="N198" i="56" s="1"/>
  <c r="L137" i="41"/>
  <c r="K115" i="104"/>
  <c r="AM8" i="95"/>
  <c r="AV9" i="95"/>
  <c r="H8" i="53"/>
  <c r="M60" i="52"/>
  <c r="N60" i="52" s="1"/>
  <c r="CF89" i="104"/>
  <c r="CL62" i="95"/>
  <c r="CO110" i="104"/>
  <c r="L43" i="60"/>
  <c r="P43" i="60"/>
  <c r="B11" i="40"/>
  <c r="CE12" i="95"/>
  <c r="M180" i="52"/>
  <c r="N180" i="52" s="1"/>
  <c r="D106" i="41"/>
  <c r="S106" i="41" s="1"/>
  <c r="CP57" i="95"/>
  <c r="M63" i="52"/>
  <c r="N63" i="52" s="1"/>
  <c r="D87" i="41"/>
  <c r="S87" i="41" s="1"/>
  <c r="M214" i="52"/>
  <c r="N214" i="52" s="1"/>
  <c r="M50" i="56"/>
  <c r="N50" i="56" s="1"/>
  <c r="AM10" i="95"/>
  <c r="M62" i="56"/>
  <c r="N62" i="56" s="1"/>
  <c r="K137" i="41"/>
  <c r="M195" i="56"/>
  <c r="N195" i="56" s="1"/>
  <c r="Q92" i="60"/>
  <c r="T77" i="60"/>
  <c r="CL20" i="95"/>
  <c r="I9" i="95"/>
  <c r="AH68" i="95"/>
  <c r="M219" i="56"/>
  <c r="N219" i="56" s="1"/>
  <c r="BG80" i="104"/>
  <c r="M23" i="49"/>
  <c r="N23" i="49" s="1"/>
  <c r="M61" i="52"/>
  <c r="N61" i="52" s="1"/>
  <c r="X103" i="104"/>
  <c r="M108" i="49"/>
  <c r="N108" i="49" s="1"/>
  <c r="M16" i="52"/>
  <c r="N16" i="52" s="1"/>
  <c r="AX87" i="104"/>
  <c r="CQ9" i="104"/>
  <c r="M173" i="56"/>
  <c r="N173" i="56" s="1"/>
  <c r="M166" i="56"/>
  <c r="N166" i="56" s="1"/>
  <c r="M70" i="56"/>
  <c r="N70" i="56" s="1"/>
  <c r="P123" i="60"/>
  <c r="L123" i="60"/>
  <c r="Q89" i="60"/>
  <c r="CP120" i="95"/>
  <c r="M110" i="51"/>
  <c r="N110" i="51" s="1"/>
  <c r="BF13" i="104"/>
  <c r="CS106" i="95"/>
  <c r="M107" i="52"/>
  <c r="N107" i="52" s="1"/>
  <c r="CG8" i="104"/>
  <c r="AX105" i="104"/>
  <c r="V49" i="60"/>
  <c r="P114" i="60"/>
  <c r="L114" i="60"/>
  <c r="CM114" i="95"/>
  <c r="G16" i="95"/>
  <c r="BJ10" i="95"/>
  <c r="K12" i="95"/>
  <c r="K16" i="49"/>
  <c r="T114" i="60"/>
  <c r="BZ37" i="104"/>
  <c r="CD37" i="104" s="1"/>
  <c r="CE37" i="104"/>
  <c r="M20" i="56"/>
  <c r="N20" i="56" s="1"/>
  <c r="AH103" i="95"/>
  <c r="BJ9" i="95"/>
  <c r="Z10" i="104"/>
  <c r="W112" i="60"/>
  <c r="R13" i="41"/>
  <c r="AX64" i="104"/>
  <c r="CL115" i="95"/>
  <c r="CT115" i="95" s="1"/>
  <c r="F11" i="104"/>
  <c r="J9" i="53"/>
  <c r="AG32" i="104"/>
  <c r="D41" i="41"/>
  <c r="S41" i="41" s="1"/>
  <c r="CF32" i="104"/>
  <c r="M30" i="52"/>
  <c r="N30" i="52" s="1"/>
  <c r="CP64" i="95"/>
  <c r="CM79" i="95"/>
  <c r="M75" i="55"/>
  <c r="N75" i="55" s="1"/>
  <c r="X94" i="60"/>
  <c r="AM12" i="95"/>
  <c r="X53" i="60"/>
  <c r="BD14" i="104"/>
  <c r="R116" i="60"/>
  <c r="BS16" i="95"/>
  <c r="CS58" i="95"/>
  <c r="CP109" i="95"/>
  <c r="CK15" i="95"/>
  <c r="CM94" i="95"/>
  <c r="F11" i="41"/>
  <c r="BG32" i="104"/>
  <c r="M119" i="55"/>
  <c r="N119" i="55" s="1"/>
  <c r="CS115" i="95"/>
  <c r="BG44" i="104"/>
  <c r="L11" i="104"/>
  <c r="CP18" i="95"/>
  <c r="CN8" i="95"/>
  <c r="Q113" i="60"/>
  <c r="M227" i="56"/>
  <c r="N227" i="56" s="1"/>
  <c r="M170" i="56"/>
  <c r="N170" i="56" s="1"/>
  <c r="AB13" i="95"/>
  <c r="BV13" i="95"/>
  <c r="B14" i="95"/>
  <c r="H10" i="95"/>
  <c r="E10" i="49"/>
  <c r="BO11" i="95"/>
  <c r="M31" i="56"/>
  <c r="N31" i="56" s="1"/>
  <c r="M141" i="51"/>
  <c r="N141" i="51" s="1"/>
  <c r="Q12" i="95"/>
  <c r="R81" i="60"/>
  <c r="B9" i="51"/>
  <c r="D15" i="95"/>
  <c r="U43" i="60"/>
  <c r="L86" i="60"/>
  <c r="P86" i="60"/>
  <c r="CM51" i="95"/>
  <c r="L89" i="60"/>
  <c r="P89" i="60"/>
  <c r="W102" i="60"/>
  <c r="Q66" i="60"/>
  <c r="CS84" i="95"/>
  <c r="M88" i="55"/>
  <c r="N88" i="55" s="1"/>
  <c r="M227" i="54"/>
  <c r="N227" i="54" s="1"/>
  <c r="CE9" i="95"/>
  <c r="S98" i="60"/>
  <c r="E9" i="54"/>
  <c r="M203" i="54"/>
  <c r="N203" i="54" s="1"/>
  <c r="X59" i="60"/>
  <c r="K11" i="53"/>
  <c r="AH90" i="95"/>
  <c r="AF14" i="95"/>
  <c r="M18" i="55"/>
  <c r="N18" i="55" s="1"/>
  <c r="M215" i="52"/>
  <c r="N215" i="52" s="1"/>
  <c r="E14" i="41"/>
  <c r="M148" i="52"/>
  <c r="N148" i="52" s="1"/>
  <c r="S82" i="60"/>
  <c r="E13" i="41"/>
  <c r="M156" i="55"/>
  <c r="N156" i="55" s="1"/>
  <c r="W13" i="95"/>
  <c r="BX15" i="95"/>
  <c r="D29" i="41"/>
  <c r="S29" i="41" s="1"/>
  <c r="M84" i="51"/>
  <c r="N84" i="51" s="1"/>
  <c r="M13" i="53"/>
  <c r="AO13" i="104"/>
  <c r="AT78" i="104"/>
  <c r="M159" i="54"/>
  <c r="N159" i="54" s="1"/>
  <c r="C7" i="59"/>
  <c r="W68" i="60"/>
  <c r="B9" i="53"/>
  <c r="D75" i="59"/>
  <c r="E75" i="59" s="1"/>
  <c r="E18" i="60"/>
  <c r="R72" i="60"/>
  <c r="D94" i="59"/>
  <c r="E94" i="59" s="1"/>
  <c r="BL16" i="95"/>
  <c r="CK13" i="95"/>
  <c r="S78" i="60"/>
  <c r="M174" i="54"/>
  <c r="N174" i="54" s="1"/>
  <c r="M127" i="56"/>
  <c r="N127" i="56" s="1"/>
  <c r="CP34" i="95"/>
  <c r="M117" i="51"/>
  <c r="N117" i="51" s="1"/>
  <c r="M37" i="54"/>
  <c r="N37" i="54" s="1"/>
  <c r="D9" i="40"/>
  <c r="M87" i="49"/>
  <c r="N87" i="49" s="1"/>
  <c r="M206" i="50"/>
  <c r="N206" i="50" s="1"/>
  <c r="J12" i="49"/>
  <c r="M135" i="56"/>
  <c r="N135" i="56" s="1"/>
  <c r="M155" i="54"/>
  <c r="N155" i="54" s="1"/>
  <c r="M187" i="54"/>
  <c r="N187" i="54" s="1"/>
  <c r="D54" i="41"/>
  <c r="S54" i="41" s="1"/>
  <c r="M93" i="52"/>
  <c r="N93" i="52" s="1"/>
  <c r="J15" i="104"/>
  <c r="M65" i="55"/>
  <c r="N65" i="55" s="1"/>
  <c r="M87" i="54"/>
  <c r="N87" i="54" s="1"/>
  <c r="M42" i="52"/>
  <c r="N42" i="52" s="1"/>
  <c r="X10" i="95"/>
  <c r="P110" i="60"/>
  <c r="L110" i="60"/>
  <c r="CM37" i="95"/>
  <c r="X60" i="104"/>
  <c r="CM128" i="95"/>
  <c r="M222" i="56"/>
  <c r="N222" i="56" s="1"/>
  <c r="CP87" i="95"/>
  <c r="H11" i="59"/>
  <c r="Q10" i="95"/>
  <c r="K15" i="53"/>
  <c r="AE16" i="95"/>
  <c r="M101" i="52"/>
  <c r="N101" i="52" s="1"/>
  <c r="BL12" i="95"/>
  <c r="AX13" i="95"/>
  <c r="M107" i="50"/>
  <c r="N107" i="50" s="1"/>
  <c r="K9" i="41"/>
  <c r="BR100" i="104"/>
  <c r="M75" i="54"/>
  <c r="N75" i="54" s="1"/>
  <c r="M64" i="55"/>
  <c r="N64" i="55" s="1"/>
  <c r="AH35" i="95"/>
  <c r="K81" i="104"/>
  <c r="Q26" i="60"/>
  <c r="I8" i="49"/>
  <c r="M190" i="50"/>
  <c r="N190" i="50" s="1"/>
  <c r="M176" i="54"/>
  <c r="N176" i="54" s="1"/>
  <c r="CM36" i="95"/>
  <c r="L8" i="49"/>
  <c r="M183" i="56"/>
  <c r="N183" i="56" s="1"/>
  <c r="M56" i="54"/>
  <c r="N56" i="54" s="1"/>
  <c r="M62" i="50"/>
  <c r="N62" i="50" s="1"/>
  <c r="M89" i="50"/>
  <c r="N89" i="50" s="1"/>
  <c r="CL128" i="95"/>
  <c r="H137" i="40"/>
  <c r="M86" i="55"/>
  <c r="N86" i="55" s="1"/>
  <c r="D72" i="59"/>
  <c r="E72" i="59" s="1"/>
  <c r="B12" i="49"/>
  <c r="BR114" i="104"/>
  <c r="BO16" i="104"/>
  <c r="D103" i="59"/>
  <c r="E103" i="59" s="1"/>
  <c r="AH111" i="95"/>
  <c r="M228" i="54"/>
  <c r="N228" i="54" s="1"/>
  <c r="M41" i="54"/>
  <c r="N41" i="54" s="1"/>
  <c r="M230" i="54"/>
  <c r="N230" i="54" s="1"/>
  <c r="D111" i="59"/>
  <c r="E111" i="59" s="1"/>
  <c r="T32" i="60"/>
  <c r="M102" i="50"/>
  <c r="N102" i="50" s="1"/>
  <c r="D29" i="59"/>
  <c r="B8" i="59"/>
  <c r="E15" i="41"/>
  <c r="B9" i="50"/>
  <c r="D24" i="59"/>
  <c r="E24" i="59" s="1"/>
  <c r="M178" i="54"/>
  <c r="N178" i="54" s="1"/>
  <c r="M85" i="55"/>
  <c r="N85" i="55" s="1"/>
  <c r="R111" i="60"/>
  <c r="M152" i="50"/>
  <c r="N152" i="50" s="1"/>
  <c r="B9" i="54"/>
  <c r="Z12" i="104"/>
  <c r="K45" i="104"/>
  <c r="M90" i="49"/>
  <c r="C14" i="49"/>
  <c r="BO8" i="95"/>
  <c r="M156" i="54"/>
  <c r="N156" i="54" s="1"/>
  <c r="H15" i="104"/>
  <c r="K102" i="104"/>
  <c r="T72" i="60"/>
  <c r="G18" i="60"/>
  <c r="E11" i="40"/>
  <c r="M189" i="51"/>
  <c r="N189" i="51" s="1"/>
  <c r="M66" i="54"/>
  <c r="N66" i="54" s="1"/>
  <c r="X15" i="95"/>
  <c r="M131" i="51"/>
  <c r="N131" i="51" s="1"/>
  <c r="C16" i="49"/>
  <c r="C135" i="49" s="1"/>
  <c r="M114" i="49"/>
  <c r="M153" i="55"/>
  <c r="N153" i="55" s="1"/>
  <c r="BC16" i="95"/>
  <c r="M28" i="54"/>
  <c r="N28" i="54" s="1"/>
  <c r="M211" i="50"/>
  <c r="N211" i="50" s="1"/>
  <c r="D30" i="59"/>
  <c r="E30" i="59" s="1"/>
  <c r="M40" i="52"/>
  <c r="N40" i="52" s="1"/>
  <c r="X116" i="60"/>
  <c r="CM101" i="95"/>
  <c r="D82" i="59"/>
  <c r="E82" i="59" s="1"/>
  <c r="AT16" i="95"/>
  <c r="N14" i="95"/>
  <c r="W10" i="95"/>
  <c r="U109" i="60"/>
  <c r="M78" i="54"/>
  <c r="N78" i="54" s="1"/>
  <c r="X64" i="60"/>
  <c r="CF82" i="104"/>
  <c r="AH114" i="95"/>
  <c r="AF16" i="95"/>
  <c r="M18" i="51"/>
  <c r="N18" i="51" s="1"/>
  <c r="M132" i="52"/>
  <c r="N132" i="52" s="1"/>
  <c r="P59" i="60"/>
  <c r="L59" i="60"/>
  <c r="CF50" i="104"/>
  <c r="CA16" i="95"/>
  <c r="G14" i="41"/>
  <c r="L11" i="49"/>
  <c r="CS88" i="95"/>
  <c r="CM32" i="95"/>
  <c r="B9" i="95"/>
  <c r="Q101" i="60"/>
  <c r="AK63" i="104"/>
  <c r="CP45" i="95"/>
  <c r="M188" i="56"/>
  <c r="N188" i="56" s="1"/>
  <c r="M203" i="56"/>
  <c r="N203" i="56" s="1"/>
  <c r="M223" i="50"/>
  <c r="N223" i="50" s="1"/>
  <c r="CS103" i="95"/>
  <c r="D68" i="59"/>
  <c r="E68" i="59" s="1"/>
  <c r="C17" i="41"/>
  <c r="M85" i="50"/>
  <c r="N85" i="50" s="1"/>
  <c r="M214" i="56"/>
  <c r="N214" i="56" s="1"/>
  <c r="E9" i="40"/>
  <c r="R59" i="60"/>
  <c r="CM21" i="95"/>
  <c r="M31" i="54"/>
  <c r="N31" i="54" s="1"/>
  <c r="E15" i="53"/>
  <c r="G17" i="41"/>
  <c r="B9" i="59"/>
  <c r="D41" i="59"/>
  <c r="P14" i="53"/>
  <c r="M49" i="54"/>
  <c r="N49" i="54" s="1"/>
  <c r="M112" i="54"/>
  <c r="N112" i="54" s="1"/>
  <c r="U56" i="60"/>
  <c r="M108" i="56"/>
  <c r="N108" i="56" s="1"/>
  <c r="M84" i="55"/>
  <c r="N84" i="55" s="1"/>
  <c r="M153" i="54"/>
  <c r="N153" i="54" s="1"/>
  <c r="M93" i="50"/>
  <c r="N93" i="50" s="1"/>
  <c r="M16" i="56"/>
  <c r="N16" i="56" s="1"/>
  <c r="BO9" i="95"/>
  <c r="BZ51" i="104"/>
  <c r="CD51" i="104" s="1"/>
  <c r="CE51" i="104"/>
  <c r="R16" i="41"/>
  <c r="U51" i="60"/>
  <c r="BS8" i="104"/>
  <c r="M100" i="56"/>
  <c r="N100" i="56" s="1"/>
  <c r="P15" i="95"/>
  <c r="M100" i="50"/>
  <c r="N100" i="50" s="1"/>
  <c r="CL21" i="95"/>
  <c r="R115" i="60"/>
  <c r="AG116" i="104"/>
  <c r="M213" i="50"/>
  <c r="N213" i="50" s="1"/>
  <c r="CF12" i="95"/>
  <c r="M46" i="50"/>
  <c r="N46" i="50" s="1"/>
  <c r="M100" i="54"/>
  <c r="N100" i="54" s="1"/>
  <c r="M109" i="54"/>
  <c r="N109" i="54" s="1"/>
  <c r="M24" i="51"/>
  <c r="N24" i="51" s="1"/>
  <c r="M211" i="55"/>
  <c r="N211" i="55" s="1"/>
  <c r="Y12" i="95"/>
  <c r="M95" i="51"/>
  <c r="N95" i="51" s="1"/>
  <c r="M154" i="50"/>
  <c r="N154" i="50" s="1"/>
  <c r="M124" i="51"/>
  <c r="N124" i="51" s="1"/>
  <c r="M178" i="55"/>
  <c r="N178" i="55" s="1"/>
  <c r="CL31" i="95"/>
  <c r="M129" i="54"/>
  <c r="N129" i="54" s="1"/>
  <c r="CE19" i="104"/>
  <c r="BZ19" i="104"/>
  <c r="CD19" i="104" s="1"/>
  <c r="AH29" i="95"/>
  <c r="S25" i="60"/>
  <c r="M138" i="51"/>
  <c r="N138" i="51" s="1"/>
  <c r="BG24" i="104"/>
  <c r="K8" i="78"/>
  <c r="H8" i="78"/>
  <c r="I8" i="78" s="1"/>
  <c r="BC9" i="104"/>
  <c r="AH98" i="95"/>
  <c r="M81" i="50"/>
  <c r="N81" i="50" s="1"/>
  <c r="M174" i="50"/>
  <c r="N174" i="50" s="1"/>
  <c r="M27" i="50"/>
  <c r="N27" i="50" s="1"/>
  <c r="Q71" i="60"/>
  <c r="H14" i="40"/>
  <c r="M199" i="54"/>
  <c r="N199" i="54" s="1"/>
  <c r="W69" i="60"/>
  <c r="T52" i="60"/>
  <c r="CL38" i="95"/>
  <c r="AX10" i="95"/>
  <c r="M156" i="52"/>
  <c r="N156" i="52" s="1"/>
  <c r="M97" i="50"/>
  <c r="N97" i="50" s="1"/>
  <c r="Q35" i="60"/>
  <c r="M61" i="50"/>
  <c r="N61" i="50" s="1"/>
  <c r="L44" i="60"/>
  <c r="P44" i="60"/>
  <c r="D88" i="59"/>
  <c r="E88" i="59" s="1"/>
  <c r="M128" i="54"/>
  <c r="N128" i="54" s="1"/>
  <c r="D72" i="41"/>
  <c r="S72" i="41" s="1"/>
  <c r="AH96" i="95"/>
  <c r="Y9" i="95"/>
  <c r="M129" i="50"/>
  <c r="N129" i="50" s="1"/>
  <c r="M168" i="50"/>
  <c r="N168" i="50" s="1"/>
  <c r="H10" i="59"/>
  <c r="T80" i="60"/>
  <c r="H15" i="49"/>
  <c r="D45" i="59"/>
  <c r="E45" i="59" s="1"/>
  <c r="M155" i="56"/>
  <c r="N155" i="56" s="1"/>
  <c r="S117" i="60"/>
  <c r="M32" i="56"/>
  <c r="N32" i="56" s="1"/>
  <c r="B14" i="53"/>
  <c r="J11" i="40"/>
  <c r="M227" i="50"/>
  <c r="N227" i="50" s="1"/>
  <c r="M229" i="50"/>
  <c r="N229" i="50" s="1"/>
  <c r="M163" i="50"/>
  <c r="N163" i="50" s="1"/>
  <c r="D110" i="59"/>
  <c r="E110" i="59" s="1"/>
  <c r="AE11" i="95"/>
  <c r="AI10" i="95"/>
  <c r="M68" i="55"/>
  <c r="N68" i="55" s="1"/>
  <c r="D30" i="41"/>
  <c r="S30" i="41" s="1"/>
  <c r="M153" i="50"/>
  <c r="N153" i="50" s="1"/>
  <c r="K9" i="50"/>
  <c r="M28" i="50"/>
  <c r="N28" i="50" s="1"/>
  <c r="CS112" i="95"/>
  <c r="S16" i="104"/>
  <c r="BG94" i="104"/>
  <c r="CR8" i="95"/>
  <c r="T38" i="60"/>
  <c r="CP61" i="95"/>
  <c r="CF53" i="104"/>
  <c r="T40" i="60"/>
  <c r="M228" i="50"/>
  <c r="N228" i="50" s="1"/>
  <c r="I9" i="54"/>
  <c r="CM67" i="95"/>
  <c r="J16" i="40"/>
  <c r="R37" i="60"/>
  <c r="X71" i="60"/>
  <c r="M65" i="56"/>
  <c r="N65" i="56" s="1"/>
  <c r="M65" i="54"/>
  <c r="N65" i="54" s="1"/>
  <c r="CL41" i="95"/>
  <c r="CS22" i="95"/>
  <c r="M162" i="50"/>
  <c r="N162" i="50" s="1"/>
  <c r="M79" i="50"/>
  <c r="N79" i="50" s="1"/>
  <c r="U69" i="60"/>
  <c r="M207" i="51"/>
  <c r="N207" i="51" s="1"/>
  <c r="M29" i="52"/>
  <c r="N29" i="52" s="1"/>
  <c r="BX16" i="95"/>
  <c r="M103" i="49"/>
  <c r="N103" i="49" s="1"/>
  <c r="M125" i="56"/>
  <c r="N125" i="56" s="1"/>
  <c r="CD14" i="95"/>
  <c r="D75" i="41"/>
  <c r="S75" i="41" s="1"/>
  <c r="D100" i="59"/>
  <c r="E100" i="59" s="1"/>
  <c r="M84" i="50"/>
  <c r="N84" i="50" s="1"/>
  <c r="CP110" i="95"/>
  <c r="S9" i="95"/>
  <c r="BC11" i="95"/>
  <c r="CA14" i="95"/>
  <c r="G77" i="104"/>
  <c r="J9" i="41"/>
  <c r="L9" i="41" s="1"/>
  <c r="AN12" i="95"/>
  <c r="M69" i="54"/>
  <c r="N69" i="54" s="1"/>
  <c r="M143" i="54"/>
  <c r="N143" i="54" s="1"/>
  <c r="D118" i="59"/>
  <c r="E118" i="59" s="1"/>
  <c r="BG106" i="104"/>
  <c r="M180" i="54"/>
  <c r="N180" i="54" s="1"/>
  <c r="P15" i="104"/>
  <c r="M68" i="50"/>
  <c r="N68" i="50" s="1"/>
  <c r="D53" i="59"/>
  <c r="B10" i="59"/>
  <c r="M10" i="50"/>
  <c r="C9" i="50"/>
  <c r="M114" i="54"/>
  <c r="N114" i="54" s="1"/>
  <c r="CQ12" i="95"/>
  <c r="I14" i="59"/>
  <c r="M212" i="50"/>
  <c r="N212" i="50" s="1"/>
  <c r="M145" i="54"/>
  <c r="N145" i="54" s="1"/>
  <c r="X121" i="60"/>
  <c r="M101" i="50"/>
  <c r="N101" i="50" s="1"/>
  <c r="D99" i="59"/>
  <c r="E99" i="59" s="1"/>
  <c r="X123" i="60"/>
  <c r="L15" i="95"/>
  <c r="G8" i="59"/>
  <c r="B13" i="40"/>
  <c r="H14" i="59"/>
  <c r="M106" i="50"/>
  <c r="N106" i="50" s="1"/>
  <c r="CP19" i="95"/>
  <c r="M130" i="51"/>
  <c r="N130" i="51" s="1"/>
  <c r="S118" i="60"/>
  <c r="K49" i="104"/>
  <c r="M218" i="55"/>
  <c r="N218" i="55" s="1"/>
  <c r="P97" i="60"/>
  <c r="L97" i="60"/>
  <c r="M51" i="49"/>
  <c r="N51" i="49" s="1"/>
  <c r="D57" i="41"/>
  <c r="S57" i="41" s="1"/>
  <c r="M147" i="50"/>
  <c r="N147" i="50" s="1"/>
  <c r="M171" i="55"/>
  <c r="N171" i="55" s="1"/>
  <c r="E10" i="95"/>
  <c r="P82" i="60"/>
  <c r="L82" i="60"/>
  <c r="D13" i="40"/>
  <c r="M211" i="52"/>
  <c r="N211" i="52" s="1"/>
  <c r="T115" i="60"/>
  <c r="M92" i="54"/>
  <c r="N92" i="54" s="1"/>
  <c r="CO59" i="104"/>
  <c r="D53" i="41"/>
  <c r="S53" i="41" s="1"/>
  <c r="CL46" i="95"/>
  <c r="AH108" i="95"/>
  <c r="M10" i="54"/>
  <c r="C9" i="54"/>
  <c r="M64" i="50"/>
  <c r="N64" i="50" s="1"/>
  <c r="M199" i="52"/>
  <c r="N199" i="52" s="1"/>
  <c r="M25" i="51"/>
  <c r="N25" i="51" s="1"/>
  <c r="AH36" i="95"/>
  <c r="M144" i="51"/>
  <c r="N144" i="51" s="1"/>
  <c r="Z8" i="95"/>
  <c r="CP43" i="95"/>
  <c r="BO14" i="104"/>
  <c r="BR90" i="104"/>
  <c r="M105" i="50"/>
  <c r="N105" i="50" s="1"/>
  <c r="S31" i="60"/>
  <c r="CP48" i="95"/>
  <c r="W104" i="60"/>
  <c r="V44" i="60"/>
  <c r="W94" i="60"/>
  <c r="M30" i="50"/>
  <c r="N30" i="50" s="1"/>
  <c r="AC15" i="95"/>
  <c r="M182" i="51"/>
  <c r="N182" i="51" s="1"/>
  <c r="P14" i="41"/>
  <c r="M175" i="54"/>
  <c r="N175" i="54" s="1"/>
  <c r="M147" i="56"/>
  <c r="N147" i="56" s="1"/>
  <c r="M44" i="49"/>
  <c r="N44" i="49" s="1"/>
  <c r="M63" i="54"/>
  <c r="N63" i="54" s="1"/>
  <c r="U31" i="60"/>
  <c r="CL111" i="95"/>
  <c r="M19" i="51"/>
  <c r="N19" i="51" s="1"/>
  <c r="S123" i="60"/>
  <c r="M196" i="55"/>
  <c r="N196" i="55" s="1"/>
  <c r="BT13" i="95"/>
  <c r="M142" i="54"/>
  <c r="N142" i="54" s="1"/>
  <c r="M41" i="50"/>
  <c r="N41" i="50" s="1"/>
  <c r="AV12" i="95"/>
  <c r="M219" i="54"/>
  <c r="N219" i="54" s="1"/>
  <c r="BX11" i="95"/>
  <c r="M81" i="56"/>
  <c r="N81" i="56" s="1"/>
  <c r="M32" i="54"/>
  <c r="N32" i="54" s="1"/>
  <c r="K24" i="104"/>
  <c r="U123" i="60"/>
  <c r="AH20" i="95"/>
  <c r="K11" i="41"/>
  <c r="M21" i="55"/>
  <c r="N21" i="55" s="1"/>
  <c r="J9" i="49"/>
  <c r="CP89" i="95"/>
  <c r="P10" i="53"/>
  <c r="G9" i="50"/>
  <c r="M42" i="51"/>
  <c r="N42" i="51" s="1"/>
  <c r="Z15" i="95"/>
  <c r="M18" i="50"/>
  <c r="N18" i="50" s="1"/>
  <c r="CI12" i="104"/>
  <c r="I10" i="104"/>
  <c r="CS65" i="95"/>
  <c r="M55" i="51"/>
  <c r="N55" i="51" s="1"/>
  <c r="V115" i="60"/>
  <c r="R62" i="60"/>
  <c r="M185" i="51"/>
  <c r="N185" i="51" s="1"/>
  <c r="J12" i="40"/>
  <c r="D76" i="41"/>
  <c r="S76" i="41" s="1"/>
  <c r="V86" i="60"/>
  <c r="V119" i="60"/>
  <c r="U63" i="60"/>
  <c r="BO13" i="95"/>
  <c r="Q9" i="41"/>
  <c r="M89" i="52"/>
  <c r="N89" i="52" s="1"/>
  <c r="M192" i="52"/>
  <c r="N192" i="52" s="1"/>
  <c r="BS9" i="95"/>
  <c r="Y10" i="95"/>
  <c r="AZ14" i="95"/>
  <c r="M179" i="50"/>
  <c r="N179" i="50" s="1"/>
  <c r="M47" i="50"/>
  <c r="N47" i="50" s="1"/>
  <c r="CO25" i="104"/>
  <c r="M18" i="56"/>
  <c r="N18" i="56" s="1"/>
  <c r="CM44" i="95"/>
  <c r="CS129" i="95"/>
  <c r="M118" i="50"/>
  <c r="N118" i="50" s="1"/>
  <c r="M15" i="54"/>
  <c r="N15" i="54" s="1"/>
  <c r="BG41" i="104"/>
  <c r="C14" i="59"/>
  <c r="G15" i="40"/>
  <c r="N8" i="95"/>
  <c r="AT43" i="104"/>
  <c r="CM39" i="95"/>
  <c r="CH8" i="95"/>
  <c r="CL18" i="95"/>
  <c r="AZ15" i="95"/>
  <c r="M136" i="51"/>
  <c r="N136" i="51" s="1"/>
  <c r="M149" i="51"/>
  <c r="N149" i="51" s="1"/>
  <c r="G9" i="41"/>
  <c r="J20" i="60"/>
  <c r="W96" i="60"/>
  <c r="M107" i="51"/>
  <c r="N107" i="51" s="1"/>
  <c r="H137" i="41"/>
  <c r="Q75" i="60"/>
  <c r="Y15" i="104"/>
  <c r="CO16" i="95"/>
  <c r="B13" i="49"/>
  <c r="M136" i="50"/>
  <c r="N136" i="50" s="1"/>
  <c r="F13" i="40"/>
  <c r="V73" i="60"/>
  <c r="M135" i="54"/>
  <c r="N135" i="54" s="1"/>
  <c r="M219" i="52"/>
  <c r="N219" i="52" s="1"/>
  <c r="M141" i="56"/>
  <c r="N141" i="56" s="1"/>
  <c r="AH63" i="95"/>
  <c r="BI16" i="95"/>
  <c r="AK45" i="104"/>
  <c r="M101" i="54"/>
  <c r="N101" i="54" s="1"/>
  <c r="BK94" i="104"/>
  <c r="I16" i="95"/>
  <c r="AG89" i="104"/>
  <c r="M183" i="50"/>
  <c r="N183" i="50" s="1"/>
  <c r="Y15" i="95"/>
  <c r="W70" i="60"/>
  <c r="CS43" i="95"/>
  <c r="F137" i="40"/>
  <c r="BK19" i="104"/>
  <c r="CS75" i="95"/>
  <c r="Q111" i="60"/>
  <c r="Y14" i="104"/>
  <c r="BC12" i="95"/>
  <c r="V102" i="60"/>
  <c r="L14" i="49"/>
  <c r="Q9" i="104"/>
  <c r="M123" i="51"/>
  <c r="N123" i="51" s="1"/>
  <c r="C10" i="49"/>
  <c r="M42" i="49"/>
  <c r="K73" i="104"/>
  <c r="K79" i="104"/>
  <c r="D71" i="41"/>
  <c r="S71" i="41" s="1"/>
  <c r="AQ13" i="104"/>
  <c r="AK29" i="104"/>
  <c r="D81" i="41"/>
  <c r="S81" i="41" s="1"/>
  <c r="D12" i="49"/>
  <c r="M208" i="56"/>
  <c r="N208" i="56" s="1"/>
  <c r="T82" i="60"/>
  <c r="AK41" i="104"/>
  <c r="M133" i="55"/>
  <c r="N133" i="55" s="1"/>
  <c r="CP68" i="95"/>
  <c r="T72" i="104"/>
  <c r="AN8" i="95"/>
  <c r="CL86" i="95"/>
  <c r="J10" i="41"/>
  <c r="H9" i="50"/>
  <c r="M175" i="55"/>
  <c r="N175" i="55" s="1"/>
  <c r="T68" i="60"/>
  <c r="K12" i="41"/>
  <c r="AK96" i="104"/>
  <c r="M117" i="49"/>
  <c r="N117" i="49" s="1"/>
  <c r="AC11" i="104"/>
  <c r="AH26" i="95"/>
  <c r="D61" i="41"/>
  <c r="S61" i="41" s="1"/>
  <c r="AB12" i="95"/>
  <c r="M25" i="49"/>
  <c r="N25" i="49" s="1"/>
  <c r="M212" i="52"/>
  <c r="N212" i="52" s="1"/>
  <c r="P12" i="41"/>
  <c r="Q136" i="53"/>
  <c r="G14" i="53"/>
  <c r="I14" i="49"/>
  <c r="W71" i="60"/>
  <c r="CS96" i="95"/>
  <c r="W100" i="60"/>
  <c r="M89" i="55"/>
  <c r="N89" i="55" s="1"/>
  <c r="CL22" i="95"/>
  <c r="CT22" i="95" s="1"/>
  <c r="M193" i="56"/>
  <c r="N193" i="56" s="1"/>
  <c r="M138" i="52"/>
  <c r="N138" i="52" s="1"/>
  <c r="BB10" i="104"/>
  <c r="BG42" i="104"/>
  <c r="M180" i="55"/>
  <c r="N180" i="55" s="1"/>
  <c r="M10" i="41"/>
  <c r="M122" i="55"/>
  <c r="N122" i="55" s="1"/>
  <c r="M27" i="52"/>
  <c r="N27" i="52" s="1"/>
  <c r="M175" i="52"/>
  <c r="N175" i="52" s="1"/>
  <c r="M107" i="56"/>
  <c r="N107" i="56" s="1"/>
  <c r="B8" i="53"/>
  <c r="K10" i="95"/>
  <c r="U76" i="60"/>
  <c r="M83" i="49"/>
  <c r="N83" i="49" s="1"/>
  <c r="CN12" i="104"/>
  <c r="CP94" i="95"/>
  <c r="D137" i="40"/>
  <c r="CL117" i="95"/>
  <c r="H14" i="95"/>
  <c r="CP101" i="95"/>
  <c r="M93" i="55"/>
  <c r="N93" i="55" s="1"/>
  <c r="M209" i="51"/>
  <c r="N209" i="51" s="1"/>
  <c r="BR41" i="104"/>
  <c r="X76" i="60"/>
  <c r="U75" i="60"/>
  <c r="CM9" i="104"/>
  <c r="AU11" i="95"/>
  <c r="CE8" i="95"/>
  <c r="M201" i="52"/>
  <c r="N201" i="52" s="1"/>
  <c r="CP106" i="95"/>
  <c r="AG25" i="104"/>
  <c r="T104" i="104"/>
  <c r="D88" i="41"/>
  <c r="S88" i="41" s="1"/>
  <c r="CQ10" i="95"/>
  <c r="M204" i="52"/>
  <c r="N204" i="52" s="1"/>
  <c r="M130" i="50"/>
  <c r="N130" i="50" s="1"/>
  <c r="M34" i="56"/>
  <c r="N34" i="56" s="1"/>
  <c r="M213" i="54"/>
  <c r="N213" i="54" s="1"/>
  <c r="BL11" i="104"/>
  <c r="M54" i="50"/>
  <c r="N54" i="50" s="1"/>
  <c r="CP81" i="95"/>
  <c r="H16" i="95"/>
  <c r="BM11" i="104"/>
  <c r="CO116" i="104"/>
  <c r="J9" i="52"/>
  <c r="Q60" i="60"/>
  <c r="D17" i="60"/>
  <c r="U103" i="60"/>
  <c r="M168" i="52"/>
  <c r="N168" i="52" s="1"/>
  <c r="T22" i="104"/>
  <c r="M132" i="54"/>
  <c r="N132" i="54" s="1"/>
  <c r="M134" i="54"/>
  <c r="N134" i="54" s="1"/>
  <c r="CS35" i="95"/>
  <c r="M33" i="49"/>
  <c r="N33" i="49" s="1"/>
  <c r="M39" i="54"/>
  <c r="N39" i="54" s="1"/>
  <c r="P28" i="60"/>
  <c r="L28" i="60"/>
  <c r="M82" i="55"/>
  <c r="N82" i="55" s="1"/>
  <c r="M184" i="50"/>
  <c r="N184" i="50" s="1"/>
  <c r="CS63" i="95"/>
  <c r="M201" i="55"/>
  <c r="N201" i="55" s="1"/>
  <c r="M46" i="54"/>
  <c r="N46" i="54" s="1"/>
  <c r="AH66" i="95"/>
  <c r="AF12" i="95"/>
  <c r="M90" i="56"/>
  <c r="N90" i="56" s="1"/>
  <c r="BS15" i="104"/>
  <c r="M162" i="54"/>
  <c r="N162" i="54" s="1"/>
  <c r="M39" i="49"/>
  <c r="N39" i="49" s="1"/>
  <c r="CM97" i="95"/>
  <c r="BZ64" i="104"/>
  <c r="CD64" i="104" s="1"/>
  <c r="CE64" i="104"/>
  <c r="Q76" i="60"/>
  <c r="D9" i="56"/>
  <c r="M198" i="54"/>
  <c r="N198" i="54" s="1"/>
  <c r="D117" i="59"/>
  <c r="E117" i="59" s="1"/>
  <c r="D40" i="59"/>
  <c r="E40" i="59" s="1"/>
  <c r="M95" i="50"/>
  <c r="N95" i="50" s="1"/>
  <c r="CM113" i="95"/>
  <c r="X58" i="60"/>
  <c r="M31" i="55"/>
  <c r="N31" i="55" s="1"/>
  <c r="D46" i="59"/>
  <c r="E46" i="59" s="1"/>
  <c r="P137" i="41"/>
  <c r="M111" i="56"/>
  <c r="N111" i="56" s="1"/>
  <c r="M110" i="49"/>
  <c r="N110" i="49" s="1"/>
  <c r="D34" i="59"/>
  <c r="E34" i="59" s="1"/>
  <c r="C14" i="53"/>
  <c r="AH74" i="95"/>
  <c r="M24" i="54"/>
  <c r="N24" i="54" s="1"/>
  <c r="AH67" i="95"/>
  <c r="M141" i="52"/>
  <c r="N141" i="52" s="1"/>
  <c r="CS83" i="95"/>
  <c r="G137" i="41"/>
  <c r="K11" i="49"/>
  <c r="M170" i="51"/>
  <c r="N170" i="51" s="1"/>
  <c r="X28" i="60"/>
  <c r="CM129" i="95"/>
  <c r="H15" i="41"/>
  <c r="CP27" i="95"/>
  <c r="AH91" i="95"/>
  <c r="AH45" i="95"/>
  <c r="M113" i="50"/>
  <c r="N113" i="50" s="1"/>
  <c r="AC16" i="95"/>
  <c r="CO12" i="95"/>
  <c r="M31" i="50"/>
  <c r="N31" i="50" s="1"/>
  <c r="CP76" i="95"/>
  <c r="M68" i="51"/>
  <c r="N68" i="51" s="1"/>
  <c r="M83" i="50"/>
  <c r="N83" i="50" s="1"/>
  <c r="BT11" i="95"/>
  <c r="V125" i="60"/>
  <c r="M139" i="52"/>
  <c r="N139" i="52" s="1"/>
  <c r="P111" i="60"/>
  <c r="L111" i="60"/>
  <c r="G14" i="49"/>
  <c r="AC12" i="95"/>
  <c r="Q123" i="60"/>
  <c r="M189" i="50"/>
  <c r="N189" i="50" s="1"/>
  <c r="D85" i="59"/>
  <c r="E85" i="59" s="1"/>
  <c r="M82" i="50"/>
  <c r="N82" i="50" s="1"/>
  <c r="CP49" i="95"/>
  <c r="M108" i="52"/>
  <c r="N108" i="52" s="1"/>
  <c r="AQ9" i="104"/>
  <c r="AH117" i="95"/>
  <c r="M13" i="50"/>
  <c r="N13" i="50" s="1"/>
  <c r="J13" i="40"/>
  <c r="AM13" i="95"/>
  <c r="CO35" i="104"/>
  <c r="E9" i="49"/>
  <c r="M220" i="55"/>
  <c r="N220" i="55" s="1"/>
  <c r="S103" i="60"/>
  <c r="AV13" i="104"/>
  <c r="U54" i="60"/>
  <c r="M75" i="49"/>
  <c r="N75" i="49" s="1"/>
  <c r="M188" i="54"/>
  <c r="N188" i="54" s="1"/>
  <c r="M34" i="54"/>
  <c r="N34" i="54" s="1"/>
  <c r="V41" i="60"/>
  <c r="M219" i="50"/>
  <c r="N219" i="50" s="1"/>
  <c r="M157" i="55"/>
  <c r="N157" i="55" s="1"/>
  <c r="L9" i="56"/>
  <c r="M143" i="50"/>
  <c r="N143" i="50" s="1"/>
  <c r="M180" i="51"/>
  <c r="N180" i="51" s="1"/>
  <c r="AH41" i="95"/>
  <c r="E13" i="49"/>
  <c r="AK9" i="95"/>
  <c r="T29" i="60"/>
  <c r="M35" i="54"/>
  <c r="N35" i="54" s="1"/>
  <c r="V105" i="60"/>
  <c r="M164" i="55"/>
  <c r="N164" i="55" s="1"/>
  <c r="M218" i="50"/>
  <c r="N218" i="50" s="1"/>
  <c r="D86" i="41"/>
  <c r="S86" i="41" s="1"/>
  <c r="M161" i="54"/>
  <c r="N161" i="54" s="1"/>
  <c r="M99" i="54"/>
  <c r="N99" i="54" s="1"/>
  <c r="P36" i="60"/>
  <c r="L36" i="60"/>
  <c r="C15" i="60"/>
  <c r="M22" i="52"/>
  <c r="N22" i="52" s="1"/>
  <c r="U77" i="60"/>
  <c r="T117" i="60"/>
  <c r="J15" i="53"/>
  <c r="L15" i="104"/>
  <c r="CL107" i="95"/>
  <c r="M158" i="50"/>
  <c r="N158" i="50" s="1"/>
  <c r="M182" i="54"/>
  <c r="N182" i="54" s="1"/>
  <c r="BC8" i="95"/>
  <c r="M179" i="54"/>
  <c r="N179" i="54" s="1"/>
  <c r="M62" i="52"/>
  <c r="N62" i="52" s="1"/>
  <c r="M67" i="54"/>
  <c r="N67" i="54" s="1"/>
  <c r="S10" i="95"/>
  <c r="T58" i="104"/>
  <c r="CL103" i="95"/>
  <c r="M88" i="50"/>
  <c r="N88" i="50" s="1"/>
  <c r="G17" i="40"/>
  <c r="G136" i="40" s="1"/>
  <c r="M119" i="51"/>
  <c r="N119" i="51" s="1"/>
  <c r="X81" i="104"/>
  <c r="CO53" i="104"/>
  <c r="E11" i="49"/>
  <c r="M149" i="50"/>
  <c r="N149" i="50" s="1"/>
  <c r="BK36" i="104"/>
  <c r="F13" i="104"/>
  <c r="BG89" i="104"/>
  <c r="M226" i="54"/>
  <c r="N226" i="54" s="1"/>
  <c r="M63" i="50"/>
  <c r="N63" i="50" s="1"/>
  <c r="M88" i="56"/>
  <c r="N88" i="56" s="1"/>
  <c r="M206" i="54"/>
  <c r="N206" i="54" s="1"/>
  <c r="BC10" i="95"/>
  <c r="M69" i="50"/>
  <c r="N69" i="50" s="1"/>
  <c r="M58" i="50"/>
  <c r="N58" i="50" s="1"/>
  <c r="R63" i="60"/>
  <c r="U27" i="60"/>
  <c r="AG10" i="95"/>
  <c r="M99" i="50"/>
  <c r="N99" i="50" s="1"/>
  <c r="D20" i="60"/>
  <c r="Q96" i="60"/>
  <c r="J11" i="95"/>
  <c r="C137" i="40"/>
  <c r="M142" i="51"/>
  <c r="N142" i="51" s="1"/>
  <c r="M73" i="52"/>
  <c r="N73" i="52" s="1"/>
  <c r="CP31" i="95"/>
  <c r="CF69" i="104"/>
  <c r="M117" i="54"/>
  <c r="N117" i="54" s="1"/>
  <c r="M132" i="50"/>
  <c r="N132" i="50" s="1"/>
  <c r="M176" i="52"/>
  <c r="N176" i="52" s="1"/>
  <c r="M36" i="49"/>
  <c r="N36" i="49" s="1"/>
  <c r="AH59" i="95"/>
  <c r="G13" i="53"/>
  <c r="K51" i="104"/>
  <c r="AX76" i="104"/>
  <c r="V71" i="60"/>
  <c r="M148" i="51"/>
  <c r="N148" i="51" s="1"/>
  <c r="V47" i="60"/>
  <c r="O14" i="53"/>
  <c r="CM84" i="95"/>
  <c r="CD10" i="95"/>
  <c r="M178" i="52"/>
  <c r="N178" i="52" s="1"/>
  <c r="M195" i="55"/>
  <c r="N195" i="55" s="1"/>
  <c r="M171" i="50"/>
  <c r="N171" i="50" s="1"/>
  <c r="Q8" i="104"/>
  <c r="CL73" i="95"/>
  <c r="V54" i="60"/>
  <c r="AH56" i="95"/>
  <c r="Y16" i="95"/>
  <c r="M79" i="55"/>
  <c r="N79" i="55" s="1"/>
  <c r="M148" i="54"/>
  <c r="N148" i="54" s="1"/>
  <c r="CR9" i="95"/>
  <c r="S97" i="60"/>
  <c r="J11" i="41"/>
  <c r="L11" i="41" s="1"/>
  <c r="BZ116" i="104"/>
  <c r="BE13" i="104"/>
  <c r="CP98" i="95"/>
  <c r="AB8" i="95"/>
  <c r="S111" i="60"/>
  <c r="B16" i="53"/>
  <c r="B135" i="53" s="1"/>
  <c r="M81" i="55"/>
  <c r="N81" i="55" s="1"/>
  <c r="I15" i="49"/>
  <c r="AQ12" i="95"/>
  <c r="P11" i="53"/>
  <c r="M134" i="55"/>
  <c r="N134" i="55" s="1"/>
  <c r="M92" i="56"/>
  <c r="N92" i="56" s="1"/>
  <c r="CS98" i="95"/>
  <c r="P26" i="60"/>
  <c r="L26" i="60"/>
  <c r="L91" i="60"/>
  <c r="P91" i="60"/>
  <c r="M33" i="55"/>
  <c r="N33" i="55" s="1"/>
  <c r="C16" i="41"/>
  <c r="M33" i="51"/>
  <c r="N33" i="51" s="1"/>
  <c r="W106" i="60"/>
  <c r="R96" i="60"/>
  <c r="E20" i="60"/>
  <c r="G108" i="104"/>
  <c r="M177" i="55"/>
  <c r="N177" i="55" s="1"/>
  <c r="S14" i="104"/>
  <c r="L94" i="60"/>
  <c r="P94" i="60"/>
  <c r="T111" i="60"/>
  <c r="CI15" i="95"/>
  <c r="M86" i="51"/>
  <c r="N86" i="51" s="1"/>
  <c r="M30" i="55"/>
  <c r="N30" i="55" s="1"/>
  <c r="M174" i="52"/>
  <c r="N174" i="52" s="1"/>
  <c r="BK55" i="104"/>
  <c r="AG14" i="95"/>
  <c r="R114" i="60"/>
  <c r="W33" i="60"/>
  <c r="M157" i="54"/>
  <c r="N157" i="54" s="1"/>
  <c r="R25" i="60"/>
  <c r="M148" i="56"/>
  <c r="N148" i="56" s="1"/>
  <c r="G115" i="104"/>
  <c r="N115" i="104" s="1"/>
  <c r="P117" i="60"/>
  <c r="L117" i="60"/>
  <c r="J15" i="95"/>
  <c r="E13" i="104"/>
  <c r="M204" i="56"/>
  <c r="N204" i="56" s="1"/>
  <c r="X30" i="60"/>
  <c r="M14" i="95"/>
  <c r="CS90" i="95"/>
  <c r="M65" i="50"/>
  <c r="N65" i="50" s="1"/>
  <c r="M62" i="49"/>
  <c r="N62" i="49" s="1"/>
  <c r="J15" i="49"/>
  <c r="BF14" i="95"/>
  <c r="M98" i="51"/>
  <c r="N98" i="51" s="1"/>
  <c r="CP79" i="95"/>
  <c r="M161" i="50"/>
  <c r="N161" i="50" s="1"/>
  <c r="U99" i="60"/>
  <c r="BL9" i="95"/>
  <c r="M125" i="54"/>
  <c r="N125" i="54" s="1"/>
  <c r="CM31" i="95"/>
  <c r="M117" i="56"/>
  <c r="N117" i="56" s="1"/>
  <c r="S28" i="60"/>
  <c r="BS14" i="95"/>
  <c r="BT9" i="95"/>
  <c r="M24" i="50"/>
  <c r="N24" i="50" s="1"/>
  <c r="M103" i="50"/>
  <c r="N103" i="50" s="1"/>
  <c r="M94" i="49"/>
  <c r="N94" i="49" s="1"/>
  <c r="M95" i="54"/>
  <c r="N95" i="54" s="1"/>
  <c r="AH49" i="95"/>
  <c r="T58" i="60"/>
  <c r="S114" i="60"/>
  <c r="M17" i="56"/>
  <c r="N17" i="56" s="1"/>
  <c r="M139" i="55"/>
  <c r="N139" i="55" s="1"/>
  <c r="H10" i="41"/>
  <c r="P118" i="60"/>
  <c r="L118" i="60"/>
  <c r="BV16" i="104"/>
  <c r="M166" i="50"/>
  <c r="N166" i="50" s="1"/>
  <c r="I22" i="60"/>
  <c r="V120" i="60"/>
  <c r="CM69" i="95"/>
  <c r="J8" i="78"/>
  <c r="M119" i="54"/>
  <c r="N119" i="54" s="1"/>
  <c r="K75" i="104"/>
  <c r="E8" i="53"/>
  <c r="F15" i="40"/>
  <c r="X75" i="60"/>
  <c r="G74" i="104"/>
  <c r="BG77" i="104"/>
  <c r="M173" i="52"/>
  <c r="N173" i="52" s="1"/>
  <c r="CG14" i="95"/>
  <c r="CF34" i="104"/>
  <c r="CE14" i="95"/>
  <c r="P120" i="60"/>
  <c r="L120" i="60"/>
  <c r="C22" i="60"/>
  <c r="M80" i="54"/>
  <c r="N80" i="54" s="1"/>
  <c r="AW12" i="95"/>
  <c r="M122" i="54"/>
  <c r="N122" i="54" s="1"/>
  <c r="M39" i="52"/>
  <c r="N39" i="52" s="1"/>
  <c r="G49" i="104"/>
  <c r="N49" i="104" s="1"/>
  <c r="M72" i="56"/>
  <c r="N72" i="56" s="1"/>
  <c r="AL12" i="95"/>
  <c r="CM49" i="95"/>
  <c r="AT56" i="104"/>
  <c r="D14" i="40"/>
  <c r="B13" i="95"/>
  <c r="AF15" i="95"/>
  <c r="AH102" i="95"/>
  <c r="M25" i="50"/>
  <c r="N25" i="50" s="1"/>
  <c r="P24" i="60"/>
  <c r="L24" i="60"/>
  <c r="C14" i="60"/>
  <c r="M202" i="52"/>
  <c r="N202" i="52" s="1"/>
  <c r="CP100" i="95"/>
  <c r="CS101" i="95"/>
  <c r="M96" i="52"/>
  <c r="N96" i="52" s="1"/>
  <c r="CS29" i="95"/>
  <c r="T45" i="60"/>
  <c r="J9" i="54"/>
  <c r="M44" i="52"/>
  <c r="N44" i="52" s="1"/>
  <c r="M73" i="54"/>
  <c r="N73" i="54" s="1"/>
  <c r="M34" i="52"/>
  <c r="N34" i="52" s="1"/>
  <c r="BG12" i="95"/>
  <c r="M210" i="52"/>
  <c r="N210" i="52" s="1"/>
  <c r="E22" i="60"/>
  <c r="R120" i="60"/>
  <c r="M100" i="55"/>
  <c r="N100" i="55" s="1"/>
  <c r="L112" i="60"/>
  <c r="P112" i="60"/>
  <c r="S55" i="60"/>
  <c r="M105" i="56"/>
  <c r="N105" i="56" s="1"/>
  <c r="M16" i="41"/>
  <c r="G137" i="40"/>
  <c r="L14" i="95"/>
  <c r="M209" i="54"/>
  <c r="N209" i="54" s="1"/>
  <c r="M96" i="49"/>
  <c r="N96" i="49" s="1"/>
  <c r="CL74" i="95"/>
  <c r="M76" i="51"/>
  <c r="N76" i="51" s="1"/>
  <c r="M225" i="51"/>
  <c r="N225" i="51" s="1"/>
  <c r="AI9" i="95"/>
  <c r="CA9" i="95"/>
  <c r="M77" i="49"/>
  <c r="N77" i="49" s="1"/>
  <c r="M161" i="55"/>
  <c r="N161" i="55" s="1"/>
  <c r="Q99" i="60"/>
  <c r="M51" i="56"/>
  <c r="N51" i="56" s="1"/>
  <c r="M46" i="55"/>
  <c r="N46" i="55" s="1"/>
  <c r="M11" i="51"/>
  <c r="N11" i="51" s="1"/>
  <c r="F12" i="41"/>
  <c r="L16" i="53"/>
  <c r="M194" i="50"/>
  <c r="N194" i="50" s="1"/>
  <c r="AV10" i="95"/>
  <c r="B17" i="40"/>
  <c r="M96" i="50"/>
  <c r="N96" i="50" s="1"/>
  <c r="J18" i="60"/>
  <c r="W72" i="60"/>
  <c r="S115" i="60"/>
  <c r="M53" i="50"/>
  <c r="N53" i="50" s="1"/>
  <c r="CL34" i="95"/>
  <c r="CT34" i="95" s="1"/>
  <c r="H13" i="41"/>
  <c r="BE11" i="104"/>
  <c r="BZ23" i="104"/>
  <c r="CD23" i="104" s="1"/>
  <c r="CE23" i="104"/>
  <c r="M122" i="52"/>
  <c r="N122" i="52" s="1"/>
  <c r="D21" i="60"/>
  <c r="Q108" i="60"/>
  <c r="M45" i="54"/>
  <c r="N45" i="54" s="1"/>
  <c r="CM62" i="95"/>
  <c r="X20" i="104"/>
  <c r="AI13" i="95"/>
  <c r="B16" i="95"/>
  <c r="M88" i="51"/>
  <c r="N88" i="51" s="1"/>
  <c r="CS77" i="95"/>
  <c r="K74" i="104"/>
  <c r="V76" i="60"/>
  <c r="M34" i="50"/>
  <c r="N34" i="50" s="1"/>
  <c r="AH60" i="95"/>
  <c r="M116" i="56"/>
  <c r="N116" i="56" s="1"/>
  <c r="BU11" i="95"/>
  <c r="CL60" i="95"/>
  <c r="CS24" i="95"/>
  <c r="CA12" i="95"/>
  <c r="W34" i="60"/>
  <c r="X91" i="60"/>
  <c r="CF87" i="104"/>
  <c r="M58" i="56"/>
  <c r="N58" i="56" s="1"/>
  <c r="M213" i="51"/>
  <c r="N213" i="51" s="1"/>
  <c r="AY15" i="104"/>
  <c r="Q104" i="60"/>
  <c r="M79" i="49"/>
  <c r="N79" i="49" s="1"/>
  <c r="M37" i="55"/>
  <c r="N37" i="55" s="1"/>
  <c r="H11" i="40"/>
  <c r="M83" i="52"/>
  <c r="N83" i="52" s="1"/>
  <c r="J10" i="40"/>
  <c r="L14" i="53"/>
  <c r="M112" i="52"/>
  <c r="N112" i="52" s="1"/>
  <c r="M130" i="54"/>
  <c r="N130" i="54" s="1"/>
  <c r="AH120" i="95"/>
  <c r="CS56" i="95"/>
  <c r="G11" i="95"/>
  <c r="CM54" i="95"/>
  <c r="AH34" i="95"/>
  <c r="M129" i="55"/>
  <c r="N129" i="55" s="1"/>
  <c r="AT74" i="104"/>
  <c r="CP23" i="95"/>
  <c r="M56" i="49"/>
  <c r="N56" i="49" s="1"/>
  <c r="CL25" i="95"/>
  <c r="CJ12" i="95"/>
  <c r="D116" i="41"/>
  <c r="S116" i="41" s="1"/>
  <c r="CM45" i="95"/>
  <c r="M154" i="52"/>
  <c r="N154" i="52" s="1"/>
  <c r="CL100" i="95"/>
  <c r="C8" i="104"/>
  <c r="M145" i="56"/>
  <c r="N145" i="56" s="1"/>
  <c r="CG11" i="104"/>
  <c r="BG11" i="95"/>
  <c r="BG35" i="104"/>
  <c r="T69" i="104"/>
  <c r="M69" i="49"/>
  <c r="N69" i="49" s="1"/>
  <c r="Q34" i="60"/>
  <c r="D117" i="41"/>
  <c r="S117" i="41" s="1"/>
  <c r="M35" i="55"/>
  <c r="N35" i="55" s="1"/>
  <c r="M30" i="56"/>
  <c r="N30" i="56" s="1"/>
  <c r="AK66" i="104"/>
  <c r="AH12" i="104"/>
  <c r="BB13" i="104"/>
  <c r="BG78" i="104"/>
  <c r="M11" i="95"/>
  <c r="CS54" i="95"/>
  <c r="M60" i="55"/>
  <c r="N60" i="55" s="1"/>
  <c r="O9" i="53"/>
  <c r="C9" i="53"/>
  <c r="BU9" i="95"/>
  <c r="BK85" i="104"/>
  <c r="D100" i="41"/>
  <c r="S100" i="41" s="1"/>
  <c r="M134" i="51"/>
  <c r="N134" i="51" s="1"/>
  <c r="AT29" i="104"/>
  <c r="P116" i="60"/>
  <c r="L116" i="60"/>
  <c r="BG8" i="95"/>
  <c r="AK11" i="95"/>
  <c r="U120" i="60"/>
  <c r="H22" i="60"/>
  <c r="AZ9" i="95"/>
  <c r="M218" i="52"/>
  <c r="N218" i="52" s="1"/>
  <c r="CN15" i="95"/>
  <c r="CP102" i="95"/>
  <c r="M104" i="56"/>
  <c r="N104" i="56" s="1"/>
  <c r="BE14" i="104"/>
  <c r="M139" i="56"/>
  <c r="N139" i="56" s="1"/>
  <c r="M223" i="54"/>
  <c r="N223" i="54" s="1"/>
  <c r="CL61" i="95"/>
  <c r="L49" i="60"/>
  <c r="P49" i="60"/>
  <c r="CQ8" i="95"/>
  <c r="N10" i="41"/>
  <c r="Q13" i="53"/>
  <c r="D47" i="41"/>
  <c r="S47" i="41" s="1"/>
  <c r="AS8" i="95"/>
  <c r="CR16" i="95"/>
  <c r="CE48" i="104"/>
  <c r="BZ48" i="104"/>
  <c r="CD48" i="104" s="1"/>
  <c r="M130" i="55"/>
  <c r="N130" i="55" s="1"/>
  <c r="CF9" i="95"/>
  <c r="K36" i="104"/>
  <c r="CP82" i="95"/>
  <c r="E14" i="49"/>
  <c r="S95" i="60"/>
  <c r="I14" i="53"/>
  <c r="E10" i="40"/>
  <c r="X66" i="60"/>
  <c r="D73" i="41"/>
  <c r="S73" i="41" s="1"/>
  <c r="CS41" i="95"/>
  <c r="BS13" i="95"/>
  <c r="M19" i="49"/>
  <c r="N19" i="49" s="1"/>
  <c r="J16" i="41"/>
  <c r="L16" i="41" s="1"/>
  <c r="S119" i="60"/>
  <c r="Q79" i="60"/>
  <c r="M43" i="55"/>
  <c r="N43" i="55" s="1"/>
  <c r="D113" i="41"/>
  <c r="S113" i="41" s="1"/>
  <c r="T116" i="60"/>
  <c r="CL92" i="95"/>
  <c r="C16" i="53"/>
  <c r="J17" i="40"/>
  <c r="J136" i="40" s="1"/>
  <c r="M121" i="54"/>
  <c r="N121" i="54" s="1"/>
  <c r="BL11" i="95"/>
  <c r="M85" i="51"/>
  <c r="N85" i="51" s="1"/>
  <c r="M56" i="51"/>
  <c r="N56" i="51" s="1"/>
  <c r="B10" i="53"/>
  <c r="M198" i="50"/>
  <c r="N198" i="50" s="1"/>
  <c r="AT61" i="104"/>
  <c r="E12" i="40"/>
  <c r="M224" i="55"/>
  <c r="N224" i="55" s="1"/>
  <c r="CP92" i="95"/>
  <c r="S12" i="95"/>
  <c r="CS25" i="95"/>
  <c r="CL72" i="95"/>
  <c r="X97" i="104"/>
  <c r="H17" i="40"/>
  <c r="H136" i="40" s="1"/>
  <c r="AG13" i="95"/>
  <c r="AG50" i="104"/>
  <c r="H9" i="54"/>
  <c r="T124" i="60"/>
  <c r="M197" i="52"/>
  <c r="N197" i="52" s="1"/>
  <c r="CM107" i="95"/>
  <c r="M29" i="51"/>
  <c r="N29" i="51" s="1"/>
  <c r="R73" i="60"/>
  <c r="R28" i="60"/>
  <c r="M57" i="55"/>
  <c r="N57" i="55" s="1"/>
  <c r="M41" i="49"/>
  <c r="N41" i="49" s="1"/>
  <c r="S8" i="95"/>
  <c r="L10" i="49"/>
  <c r="CP55" i="95"/>
  <c r="CS19" i="95"/>
  <c r="D107" i="41"/>
  <c r="S107" i="41" s="1"/>
  <c r="P25" i="60"/>
  <c r="L25" i="60"/>
  <c r="D23" i="41"/>
  <c r="S23" i="41" s="1"/>
  <c r="M212" i="56"/>
  <c r="N212" i="56" s="1"/>
  <c r="V123" i="60"/>
  <c r="AH110" i="95"/>
  <c r="U80" i="60"/>
  <c r="B16" i="40"/>
  <c r="D65" i="41"/>
  <c r="S65" i="41" s="1"/>
  <c r="M192" i="55"/>
  <c r="N192" i="55" s="1"/>
  <c r="F8" i="49"/>
  <c r="S14" i="95"/>
  <c r="CM25" i="95"/>
  <c r="CL66" i="95"/>
  <c r="CH12" i="95"/>
  <c r="W45" i="60"/>
  <c r="T21" i="104"/>
  <c r="X84" i="60"/>
  <c r="K19" i="60"/>
  <c r="T35" i="104"/>
  <c r="M73" i="49"/>
  <c r="N73" i="49" s="1"/>
  <c r="P9" i="54"/>
  <c r="T41" i="104"/>
  <c r="AA41" i="104" s="1"/>
  <c r="AE9" i="95"/>
  <c r="H12" i="40"/>
  <c r="M59" i="54"/>
  <c r="N59" i="54" s="1"/>
  <c r="CM80" i="95"/>
  <c r="M160" i="51"/>
  <c r="N160" i="51" s="1"/>
  <c r="M97" i="55"/>
  <c r="N97" i="55" s="1"/>
  <c r="M126" i="55"/>
  <c r="N126" i="55" s="1"/>
  <c r="CL28" i="95"/>
  <c r="AH101" i="95"/>
  <c r="M93" i="56"/>
  <c r="N93" i="56" s="1"/>
  <c r="I9" i="55"/>
  <c r="D8" i="95"/>
  <c r="M70" i="54"/>
  <c r="N70" i="54" s="1"/>
  <c r="M85" i="54"/>
  <c r="N85" i="54" s="1"/>
  <c r="T102" i="60"/>
  <c r="AV11" i="95"/>
  <c r="AG23" i="104"/>
  <c r="M223" i="51"/>
  <c r="N223" i="51" s="1"/>
  <c r="M220" i="51"/>
  <c r="N220" i="51" s="1"/>
  <c r="M118" i="56"/>
  <c r="N118" i="56" s="1"/>
  <c r="CS20" i="95"/>
  <c r="BZ62" i="104"/>
  <c r="CD62" i="104" s="1"/>
  <c r="CE62" i="104"/>
  <c r="M136" i="55"/>
  <c r="N136" i="55" s="1"/>
  <c r="CL44" i="95"/>
  <c r="BR24" i="104"/>
  <c r="CM53" i="95"/>
  <c r="P9" i="56"/>
  <c r="R17" i="41"/>
  <c r="R136" i="41" s="1"/>
  <c r="M137" i="52"/>
  <c r="N137" i="52" s="1"/>
  <c r="V122" i="60"/>
  <c r="CP83" i="95"/>
  <c r="M152" i="52"/>
  <c r="N152" i="52" s="1"/>
  <c r="M83" i="56"/>
  <c r="N83" i="56" s="1"/>
  <c r="W116" i="60"/>
  <c r="CL69" i="95"/>
  <c r="CF28" i="104"/>
  <c r="CF86" i="104"/>
  <c r="H20" i="60"/>
  <c r="U96" i="60"/>
  <c r="G79" i="104"/>
  <c r="N79" i="104" s="1"/>
  <c r="M41" i="52"/>
  <c r="N41" i="52" s="1"/>
  <c r="Q31" i="60"/>
  <c r="C10" i="41"/>
  <c r="AC8" i="95"/>
  <c r="AE12" i="104"/>
  <c r="D39" i="41"/>
  <c r="S39" i="41" s="1"/>
  <c r="T78" i="104"/>
  <c r="O13" i="104"/>
  <c r="CR10" i="95"/>
  <c r="M57" i="56"/>
  <c r="N57" i="56" s="1"/>
  <c r="D50" i="41"/>
  <c r="S50" i="41" s="1"/>
  <c r="M72" i="49"/>
  <c r="N72" i="49" s="1"/>
  <c r="Y13" i="104"/>
  <c r="AH72" i="95"/>
  <c r="L9" i="49"/>
  <c r="M132" i="51"/>
  <c r="N132" i="51" s="1"/>
  <c r="D18" i="60"/>
  <c r="Q72" i="60"/>
  <c r="H14" i="53"/>
  <c r="T118" i="60"/>
  <c r="M53" i="56"/>
  <c r="N53" i="56" s="1"/>
  <c r="M14" i="55"/>
  <c r="N14" i="55" s="1"/>
  <c r="M229" i="56"/>
  <c r="N229" i="56" s="1"/>
  <c r="Q70" i="60"/>
  <c r="K9" i="56"/>
  <c r="U25" i="60"/>
  <c r="AS16" i="104"/>
  <c r="M149" i="56"/>
  <c r="N149" i="56" s="1"/>
  <c r="H12" i="41"/>
  <c r="M37" i="52"/>
  <c r="N37" i="52" s="1"/>
  <c r="CQ16" i="95"/>
  <c r="AZ10" i="104"/>
  <c r="M29" i="55"/>
  <c r="N29" i="55" s="1"/>
  <c r="F9" i="56"/>
  <c r="AX52" i="104"/>
  <c r="CS46" i="95"/>
  <c r="M108" i="55"/>
  <c r="N108" i="55" s="1"/>
  <c r="AH48" i="95"/>
  <c r="AH52" i="95"/>
  <c r="M181" i="52"/>
  <c r="N181" i="52" s="1"/>
  <c r="P136" i="53"/>
  <c r="CL118" i="95"/>
  <c r="U39" i="60"/>
  <c r="R55" i="60"/>
  <c r="M42" i="50"/>
  <c r="N42" i="50" s="1"/>
  <c r="M160" i="55"/>
  <c r="N160" i="55" s="1"/>
  <c r="AQ9" i="95"/>
  <c r="BX16" i="104"/>
  <c r="U36" i="60"/>
  <c r="H15" i="60"/>
  <c r="X82" i="60"/>
  <c r="S26" i="60"/>
  <c r="Z11" i="95"/>
  <c r="R40" i="60"/>
  <c r="M77" i="52"/>
  <c r="N77" i="52" s="1"/>
  <c r="CM42" i="95"/>
  <c r="G10" i="95"/>
  <c r="C12" i="41"/>
  <c r="D15" i="40"/>
  <c r="P96" i="60"/>
  <c r="L96" i="60"/>
  <c r="C20" i="60"/>
  <c r="M133" i="52"/>
  <c r="N133" i="52" s="1"/>
  <c r="BR108" i="104"/>
  <c r="CL19" i="95"/>
  <c r="CT19" i="95" s="1"/>
  <c r="M230" i="56"/>
  <c r="N230" i="56" s="1"/>
  <c r="CL58" i="95"/>
  <c r="CT58" i="95" s="1"/>
  <c r="AT37" i="104"/>
  <c r="T107" i="104"/>
  <c r="M42" i="56"/>
  <c r="N42" i="56" s="1"/>
  <c r="CP111" i="95"/>
  <c r="AD11" i="104"/>
  <c r="Q16" i="104"/>
  <c r="X68" i="104"/>
  <c r="BU14" i="95"/>
  <c r="CP88" i="95"/>
  <c r="X69" i="104"/>
  <c r="M209" i="52"/>
  <c r="N209" i="52" s="1"/>
  <c r="M55" i="52"/>
  <c r="N55" i="52" s="1"/>
  <c r="M221" i="52"/>
  <c r="N221" i="52" s="1"/>
  <c r="AG88" i="104"/>
  <c r="K18" i="104"/>
  <c r="H8" i="104"/>
  <c r="D105" i="41"/>
  <c r="S105" i="41" s="1"/>
  <c r="AU12" i="95"/>
  <c r="CO75" i="104"/>
  <c r="M52" i="51"/>
  <c r="N52" i="51" s="1"/>
  <c r="Q110" i="60"/>
  <c r="X124" i="60"/>
  <c r="AH19" i="95"/>
  <c r="AC13" i="95"/>
  <c r="BN94" i="104"/>
  <c r="CL77" i="95"/>
  <c r="CT77" i="95" s="1"/>
  <c r="AX24" i="104"/>
  <c r="G41" i="104"/>
  <c r="BR62" i="104"/>
  <c r="M210" i="51"/>
  <c r="N210" i="51" s="1"/>
  <c r="M169" i="51"/>
  <c r="N169" i="51" s="1"/>
  <c r="S91" i="60"/>
  <c r="CS48" i="95"/>
  <c r="G73" i="104"/>
  <c r="N73" i="104" s="1"/>
  <c r="K58" i="104"/>
  <c r="H12" i="78"/>
  <c r="I12" i="78" s="1"/>
  <c r="K12" i="78"/>
  <c r="W63" i="60"/>
  <c r="AT59" i="104"/>
  <c r="CN11" i="95"/>
  <c r="CP54" i="95"/>
  <c r="CM43" i="95"/>
  <c r="AQ13" i="95"/>
  <c r="V113" i="60"/>
  <c r="D43" i="41"/>
  <c r="S43" i="41" s="1"/>
  <c r="B11" i="41"/>
  <c r="BZ43" i="104"/>
  <c r="CD43" i="104" s="1"/>
  <c r="CE43" i="104"/>
  <c r="M38" i="49"/>
  <c r="N38" i="49" s="1"/>
  <c r="K116" i="104"/>
  <c r="CS120" i="95"/>
  <c r="M66" i="50"/>
  <c r="N66" i="50" s="1"/>
  <c r="M90" i="52"/>
  <c r="N90" i="52" s="1"/>
  <c r="Q97" i="60"/>
  <c r="AX15" i="95"/>
  <c r="CS102" i="95"/>
  <c r="M15" i="95"/>
  <c r="R53" i="60"/>
  <c r="T73" i="60"/>
  <c r="K83" i="104"/>
  <c r="L37" i="60"/>
  <c r="P37" i="60"/>
  <c r="M89" i="49"/>
  <c r="N89" i="49" s="1"/>
  <c r="M82" i="49"/>
  <c r="N82" i="49" s="1"/>
  <c r="Q62" i="60"/>
  <c r="G11" i="41"/>
  <c r="M102" i="51"/>
  <c r="N102" i="51" s="1"/>
  <c r="AQ8" i="95"/>
  <c r="AH95" i="95"/>
  <c r="W29" i="60"/>
  <c r="V87" i="60"/>
  <c r="CM71" i="95"/>
  <c r="I19" i="60"/>
  <c r="V84" i="60"/>
  <c r="M69" i="51"/>
  <c r="N69" i="51" s="1"/>
  <c r="M108" i="50"/>
  <c r="N108" i="50" s="1"/>
  <c r="M147" i="51"/>
  <c r="N147" i="51" s="1"/>
  <c r="L13" i="95"/>
  <c r="E10" i="41"/>
  <c r="BS10" i="95"/>
  <c r="M64" i="54"/>
  <c r="N64" i="54" s="1"/>
  <c r="U93" i="60"/>
  <c r="B136" i="53"/>
  <c r="BV9" i="95"/>
  <c r="CM20" i="95"/>
  <c r="CS114" i="95"/>
  <c r="M16" i="95"/>
  <c r="CP105" i="95"/>
  <c r="P13" i="53"/>
  <c r="CL27" i="95"/>
  <c r="CT27" i="95" s="1"/>
  <c r="G16" i="49"/>
  <c r="AH116" i="95"/>
  <c r="D10" i="49"/>
  <c r="J14" i="53"/>
  <c r="M32" i="55"/>
  <c r="N32" i="55" s="1"/>
  <c r="CL67" i="95"/>
  <c r="W32" i="60"/>
  <c r="AG71" i="104"/>
  <c r="BT10" i="95"/>
  <c r="M11" i="41"/>
  <c r="H13" i="40"/>
  <c r="CK16" i="95"/>
  <c r="G12" i="41"/>
  <c r="X40" i="60"/>
  <c r="M67" i="51"/>
  <c r="N67" i="51" s="1"/>
  <c r="AT35" i="104"/>
  <c r="T88" i="60"/>
  <c r="D24" i="41"/>
  <c r="S24" i="41" s="1"/>
  <c r="BR20" i="104"/>
  <c r="M114" i="55"/>
  <c r="N114" i="55" s="1"/>
  <c r="AN16" i="95"/>
  <c r="D111" i="41"/>
  <c r="S111" i="41" s="1"/>
  <c r="G15" i="60"/>
  <c r="T36" i="60"/>
  <c r="CS94" i="95"/>
  <c r="BL15" i="95"/>
  <c r="G39" i="104"/>
  <c r="K13" i="41"/>
  <c r="I15" i="95"/>
  <c r="R12" i="41"/>
  <c r="L11" i="95"/>
  <c r="CM82" i="95"/>
  <c r="Q11" i="95"/>
  <c r="CO51" i="104"/>
  <c r="Q15" i="95"/>
  <c r="AJ11" i="95"/>
  <c r="M110" i="55"/>
  <c r="N110" i="55" s="1"/>
  <c r="M26" i="52"/>
  <c r="N26" i="52" s="1"/>
  <c r="K9" i="53"/>
  <c r="W87" i="60"/>
  <c r="U87" i="60"/>
  <c r="J16" i="49"/>
  <c r="J135" i="49" s="1"/>
  <c r="AH58" i="95"/>
  <c r="CS73" i="95"/>
  <c r="M197" i="54"/>
  <c r="N197" i="54" s="1"/>
  <c r="CM23" i="95"/>
  <c r="CS38" i="95"/>
  <c r="CM95" i="95"/>
  <c r="D104" i="41"/>
  <c r="S104" i="41" s="1"/>
  <c r="CM93" i="95"/>
  <c r="AE13" i="104"/>
  <c r="CM70" i="95"/>
  <c r="W52" i="60"/>
  <c r="M220" i="52"/>
  <c r="N220" i="52" s="1"/>
  <c r="M206" i="56"/>
  <c r="N206" i="56" s="1"/>
  <c r="M58" i="55"/>
  <c r="N58" i="55" s="1"/>
  <c r="D108" i="41"/>
  <c r="S108" i="41" s="1"/>
  <c r="D52" i="41"/>
  <c r="S52" i="41" s="1"/>
  <c r="M18" i="52"/>
  <c r="N18" i="52" s="1"/>
  <c r="G24" i="104"/>
  <c r="N24" i="104" s="1"/>
  <c r="W28" i="60"/>
  <c r="CP71" i="95"/>
  <c r="CM111" i="95"/>
  <c r="CO9" i="95"/>
  <c r="CN15" i="104"/>
  <c r="M213" i="52"/>
  <c r="N213" i="52" s="1"/>
  <c r="CL53" i="95"/>
  <c r="CT53" i="95" s="1"/>
  <c r="CM117" i="95"/>
  <c r="E12" i="53"/>
  <c r="BO12" i="95"/>
  <c r="F13" i="41"/>
  <c r="H13" i="53"/>
  <c r="M125" i="52"/>
  <c r="N125" i="52" s="1"/>
  <c r="M209" i="50"/>
  <c r="N209" i="50" s="1"/>
  <c r="M135" i="52"/>
  <c r="N135" i="52" s="1"/>
  <c r="M48" i="55"/>
  <c r="N48" i="55" s="1"/>
  <c r="CM29" i="95"/>
  <c r="W111" i="60"/>
  <c r="BG110" i="104"/>
  <c r="R27" i="60"/>
  <c r="M79" i="56"/>
  <c r="N79" i="56" s="1"/>
  <c r="BZ44" i="104"/>
  <c r="CD44" i="104" s="1"/>
  <c r="CE44" i="104"/>
  <c r="M104" i="55"/>
  <c r="N104" i="55" s="1"/>
  <c r="M96" i="54"/>
  <c r="N96" i="54" s="1"/>
  <c r="M113" i="54"/>
  <c r="N113" i="54" s="1"/>
  <c r="CL110" i="95"/>
  <c r="M68" i="52"/>
  <c r="N68" i="52" s="1"/>
  <c r="M195" i="54"/>
  <c r="N195" i="54" s="1"/>
  <c r="L98" i="60"/>
  <c r="P98" i="60"/>
  <c r="CM108" i="95"/>
  <c r="M124" i="50"/>
  <c r="N124" i="50" s="1"/>
  <c r="CO13" i="95"/>
  <c r="Q15" i="53"/>
  <c r="D114" i="41"/>
  <c r="S114" i="41" s="1"/>
  <c r="M111" i="55"/>
  <c r="N111" i="55" s="1"/>
  <c r="B15" i="40"/>
  <c r="W49" i="60"/>
  <c r="Z9" i="95"/>
  <c r="M80" i="51"/>
  <c r="N80" i="51" s="1"/>
  <c r="M165" i="50"/>
  <c r="N165" i="50" s="1"/>
  <c r="M19" i="54"/>
  <c r="N19" i="54" s="1"/>
  <c r="CL112" i="95"/>
  <c r="M53" i="54"/>
  <c r="N53" i="54" s="1"/>
  <c r="BR89" i="104"/>
  <c r="X52" i="60"/>
  <c r="G57" i="104"/>
  <c r="BR25" i="104"/>
  <c r="X14" i="95"/>
  <c r="M152" i="54"/>
  <c r="N152" i="54" s="1"/>
  <c r="D44" i="59"/>
  <c r="E44" i="59" s="1"/>
  <c r="D10" i="40"/>
  <c r="X87" i="60"/>
  <c r="M223" i="52"/>
  <c r="N223" i="52" s="1"/>
  <c r="AT9" i="95"/>
  <c r="V58" i="60"/>
  <c r="R124" i="60"/>
  <c r="J13" i="41"/>
  <c r="L13" i="41" s="1"/>
  <c r="AH105" i="95"/>
  <c r="X101" i="60"/>
  <c r="V60" i="60"/>
  <c r="I17" i="60"/>
  <c r="M119" i="50"/>
  <c r="N119" i="50" s="1"/>
  <c r="M139" i="51"/>
  <c r="N139" i="51" s="1"/>
  <c r="AH83" i="95"/>
  <c r="CQ16" i="104"/>
  <c r="M216" i="50"/>
  <c r="N216" i="50" s="1"/>
  <c r="M208" i="50"/>
  <c r="N208" i="50" s="1"/>
  <c r="M203" i="55"/>
  <c r="N203" i="55" s="1"/>
  <c r="W119" i="60"/>
  <c r="V35" i="60"/>
  <c r="M136" i="56"/>
  <c r="N136" i="56" s="1"/>
  <c r="M30" i="54"/>
  <c r="N30" i="54" s="1"/>
  <c r="AC14" i="95"/>
  <c r="AH39" i="95"/>
  <c r="E17" i="40"/>
  <c r="S68" i="60"/>
  <c r="Q38" i="60"/>
  <c r="M115" i="54"/>
  <c r="N115" i="54" s="1"/>
  <c r="CP119" i="95"/>
  <c r="M68" i="49"/>
  <c r="N68" i="49" s="1"/>
  <c r="T47" i="60"/>
  <c r="H9" i="53"/>
  <c r="BH8" i="95"/>
  <c r="M81" i="54"/>
  <c r="N81" i="54" s="1"/>
  <c r="D12" i="40"/>
  <c r="I15" i="53"/>
  <c r="H14" i="49"/>
  <c r="BT16" i="95"/>
  <c r="AK44" i="104"/>
  <c r="AX50" i="104"/>
  <c r="M38" i="55"/>
  <c r="N38" i="55" s="1"/>
  <c r="CJ14" i="95"/>
  <c r="O8" i="53"/>
  <c r="M179" i="55"/>
  <c r="N179" i="55" s="1"/>
  <c r="M28" i="49"/>
  <c r="N28" i="49" s="1"/>
  <c r="CL106" i="95"/>
  <c r="CT106" i="95" s="1"/>
  <c r="M30" i="49"/>
  <c r="C9" i="49"/>
  <c r="BZ46" i="104"/>
  <c r="CD46" i="104" s="1"/>
  <c r="CE46" i="104"/>
  <c r="X29" i="60"/>
  <c r="AX21" i="104"/>
  <c r="M129" i="52"/>
  <c r="N129" i="52" s="1"/>
  <c r="L16" i="95"/>
  <c r="M170" i="50"/>
  <c r="N170" i="50" s="1"/>
  <c r="X50" i="104"/>
  <c r="K14" i="49"/>
  <c r="CE103" i="104"/>
  <c r="BZ103" i="104"/>
  <c r="CD103" i="104" s="1"/>
  <c r="CA8" i="95"/>
  <c r="M224" i="56"/>
  <c r="N224" i="56" s="1"/>
  <c r="H12" i="95"/>
  <c r="CF73" i="104"/>
  <c r="CP52" i="95"/>
  <c r="CM40" i="95"/>
  <c r="M150" i="51"/>
  <c r="N150" i="51" s="1"/>
  <c r="M83" i="51"/>
  <c r="N83" i="51" s="1"/>
  <c r="M184" i="52"/>
  <c r="N184" i="52" s="1"/>
  <c r="Q12" i="41"/>
  <c r="P9" i="50"/>
  <c r="M184" i="56"/>
  <c r="N184" i="56" s="1"/>
  <c r="G12" i="40"/>
  <c r="CF78" i="104"/>
  <c r="BX13" i="104"/>
  <c r="AZ10" i="95"/>
  <c r="W67" i="60"/>
  <c r="M22" i="51"/>
  <c r="N22" i="51" s="1"/>
  <c r="U33" i="60"/>
  <c r="M98" i="55"/>
  <c r="N98" i="55" s="1"/>
  <c r="H17" i="41"/>
  <c r="H136" i="41" s="1"/>
  <c r="M57" i="54"/>
  <c r="N57" i="54" s="1"/>
  <c r="W103" i="60"/>
  <c r="R89" i="60"/>
  <c r="S24" i="60"/>
  <c r="F14" i="60"/>
  <c r="R68" i="60"/>
  <c r="D9" i="49"/>
  <c r="M12" i="56"/>
  <c r="N12" i="56" s="1"/>
  <c r="R10" i="104"/>
  <c r="G13" i="41"/>
  <c r="M91" i="56"/>
  <c r="N91" i="56" s="1"/>
  <c r="CP116" i="95"/>
  <c r="AX9" i="95"/>
  <c r="M204" i="54"/>
  <c r="N204" i="54" s="1"/>
  <c r="M142" i="55"/>
  <c r="N142" i="55" s="1"/>
  <c r="K136" i="53"/>
  <c r="G58" i="104"/>
  <c r="N58" i="104" s="1"/>
  <c r="CF77" i="104"/>
  <c r="CS107" i="95"/>
  <c r="L74" i="60"/>
  <c r="P74" i="60"/>
  <c r="V118" i="60"/>
  <c r="T89" i="104"/>
  <c r="M15" i="55"/>
  <c r="N15" i="55" s="1"/>
  <c r="P13" i="49"/>
  <c r="L34" i="60"/>
  <c r="P34" i="60"/>
  <c r="CM22" i="95"/>
  <c r="V85" i="60"/>
  <c r="J9" i="40"/>
  <c r="M208" i="51"/>
  <c r="N208" i="51" s="1"/>
  <c r="M12" i="41"/>
  <c r="AC10" i="95"/>
  <c r="J10" i="95"/>
  <c r="X46" i="60"/>
  <c r="M224" i="52"/>
  <c r="N224" i="52" s="1"/>
  <c r="S15" i="95"/>
  <c r="AH62" i="95"/>
  <c r="N16" i="95"/>
  <c r="S74" i="60"/>
  <c r="M206" i="55"/>
  <c r="N206" i="55" s="1"/>
  <c r="C8" i="49"/>
  <c r="M18" i="49"/>
  <c r="AT81" i="104"/>
  <c r="CM33" i="95"/>
  <c r="I9" i="56"/>
  <c r="Q137" i="41"/>
  <c r="CL56" i="95"/>
  <c r="M71" i="51"/>
  <c r="N71" i="51" s="1"/>
  <c r="D89" i="41"/>
  <c r="S89" i="41" s="1"/>
  <c r="D69" i="41"/>
  <c r="S69" i="41" s="1"/>
  <c r="AG15" i="95"/>
  <c r="M20" i="51"/>
  <c r="N20" i="51" s="1"/>
  <c r="J12" i="95"/>
  <c r="E9" i="51"/>
  <c r="M204" i="50"/>
  <c r="N204" i="50" s="1"/>
  <c r="M177" i="51"/>
  <c r="N177" i="51" s="1"/>
  <c r="M148" i="50"/>
  <c r="N148" i="50" s="1"/>
  <c r="M140" i="51"/>
  <c r="N140" i="51" s="1"/>
  <c r="I8" i="53"/>
  <c r="BY14" i="104"/>
  <c r="S81" i="60"/>
  <c r="AX12" i="95"/>
  <c r="V53" i="60"/>
  <c r="AM9" i="95"/>
  <c r="M81" i="51"/>
  <c r="N81" i="51" s="1"/>
  <c r="M84" i="54"/>
  <c r="N84" i="54" s="1"/>
  <c r="H13" i="49"/>
  <c r="M126" i="56"/>
  <c r="N126" i="56" s="1"/>
  <c r="CM100" i="95"/>
  <c r="AE14" i="95"/>
  <c r="M218" i="56"/>
  <c r="N218" i="56" s="1"/>
  <c r="M179" i="52"/>
  <c r="N179" i="52" s="1"/>
  <c r="CS110" i="95"/>
  <c r="D31" i="41"/>
  <c r="S31" i="41" s="1"/>
  <c r="B10" i="41"/>
  <c r="D10" i="41" s="1"/>
  <c r="D25" i="59"/>
  <c r="E25" i="59" s="1"/>
  <c r="H11" i="41"/>
  <c r="AT8" i="95"/>
  <c r="G14" i="60"/>
  <c r="T24" i="60"/>
  <c r="M226" i="52"/>
  <c r="N226" i="52" s="1"/>
  <c r="M190" i="51"/>
  <c r="N190" i="51" s="1"/>
  <c r="M11" i="54"/>
  <c r="N11" i="54" s="1"/>
  <c r="M23" i="54"/>
  <c r="N23" i="54" s="1"/>
  <c r="U101" i="60"/>
  <c r="B10" i="40"/>
  <c r="BF10" i="95"/>
  <c r="X85" i="60"/>
  <c r="I12" i="53"/>
  <c r="K103" i="104"/>
  <c r="AG110" i="104"/>
  <c r="AN110" i="104" s="1"/>
  <c r="Q54" i="60"/>
  <c r="AH106" i="95"/>
  <c r="L11" i="53"/>
  <c r="M191" i="54"/>
  <c r="N191" i="54" s="1"/>
  <c r="B12" i="53"/>
  <c r="CF8" i="95"/>
  <c r="P16" i="95"/>
  <c r="M103" i="56"/>
  <c r="N103" i="56" s="1"/>
  <c r="AK113" i="104"/>
  <c r="M177" i="52"/>
  <c r="N177" i="52" s="1"/>
  <c r="M222" i="50"/>
  <c r="N222" i="50" s="1"/>
  <c r="V94" i="60"/>
  <c r="M91" i="50"/>
  <c r="N91" i="50" s="1"/>
  <c r="M137" i="50"/>
  <c r="N137" i="50" s="1"/>
  <c r="N9" i="41"/>
  <c r="M74" i="50"/>
  <c r="N74" i="50" s="1"/>
  <c r="V93" i="60"/>
  <c r="CL101" i="95"/>
  <c r="CT101" i="95" s="1"/>
  <c r="M108" i="54"/>
  <c r="N108" i="54" s="1"/>
  <c r="U68" i="60"/>
  <c r="W81" i="60"/>
  <c r="AH31" i="95"/>
  <c r="F17" i="40"/>
  <c r="F136" i="40" s="1"/>
  <c r="U71" i="60"/>
  <c r="V45" i="60"/>
  <c r="V124" i="60"/>
  <c r="M36" i="56"/>
  <c r="N36" i="56" s="1"/>
  <c r="AR10" i="95"/>
  <c r="AB9" i="95"/>
  <c r="M117" i="55"/>
  <c r="N117" i="55" s="1"/>
  <c r="CM96" i="95"/>
  <c r="M14" i="53"/>
  <c r="CF38" i="104"/>
  <c r="M115" i="49"/>
  <c r="N115" i="49" s="1"/>
  <c r="AL11" i="104"/>
  <c r="M154" i="55"/>
  <c r="N154" i="55" s="1"/>
  <c r="M181" i="51"/>
  <c r="N181" i="51" s="1"/>
  <c r="V57" i="60"/>
  <c r="H8" i="49"/>
  <c r="M112" i="49"/>
  <c r="N112" i="49" s="1"/>
  <c r="J8" i="49"/>
  <c r="AG8" i="95"/>
  <c r="M163" i="51"/>
  <c r="N163" i="51" s="1"/>
  <c r="M171" i="51"/>
  <c r="N171" i="51" s="1"/>
  <c r="L124" i="60"/>
  <c r="P124" i="60"/>
  <c r="M20" i="49"/>
  <c r="N20" i="49" s="1"/>
  <c r="BR70" i="104"/>
  <c r="M47" i="51"/>
  <c r="N47" i="51" s="1"/>
  <c r="M26" i="51"/>
  <c r="N26" i="51" s="1"/>
  <c r="AS12" i="95"/>
  <c r="T67" i="60"/>
  <c r="AB15" i="95"/>
  <c r="M48" i="52"/>
  <c r="N48" i="52" s="1"/>
  <c r="T33" i="60"/>
  <c r="E14" i="40"/>
  <c r="W41" i="60"/>
  <c r="T48" i="60"/>
  <c r="G16" i="60"/>
  <c r="J12" i="41"/>
  <c r="L12" i="41" s="1"/>
  <c r="M90" i="51"/>
  <c r="N90" i="51" s="1"/>
  <c r="S92" i="60"/>
  <c r="M177" i="56"/>
  <c r="N177" i="56" s="1"/>
  <c r="K8" i="49"/>
  <c r="Q36" i="60"/>
  <c r="D15" i="60"/>
  <c r="M160" i="50"/>
  <c r="N160" i="50" s="1"/>
  <c r="M167" i="54"/>
  <c r="N167" i="54" s="1"/>
  <c r="CG13" i="95"/>
  <c r="C17" i="40"/>
  <c r="C136" i="40" s="1"/>
  <c r="AZ8" i="95"/>
  <c r="H12" i="53"/>
  <c r="R24" i="60"/>
  <c r="E14" i="60"/>
  <c r="E17" i="41"/>
  <c r="M167" i="55"/>
  <c r="N167" i="55" s="1"/>
  <c r="CS23" i="95"/>
  <c r="M208" i="55"/>
  <c r="N208" i="55" s="1"/>
  <c r="CP59" i="95"/>
  <c r="V52" i="60"/>
  <c r="M183" i="55"/>
  <c r="N183" i="55" s="1"/>
  <c r="CP74" i="95"/>
  <c r="M170" i="54"/>
  <c r="N170" i="54" s="1"/>
  <c r="U97" i="60"/>
  <c r="BG27" i="104"/>
  <c r="J19" i="60"/>
  <c r="W84" i="60"/>
  <c r="M74" i="52"/>
  <c r="N74" i="52" s="1"/>
  <c r="P9" i="41"/>
  <c r="D44" i="41"/>
  <c r="S44" i="41" s="1"/>
  <c r="BG49" i="104"/>
  <c r="M24" i="49"/>
  <c r="N24" i="49" s="1"/>
  <c r="M13" i="41"/>
  <c r="U105" i="60"/>
  <c r="M121" i="50"/>
  <c r="N121" i="50" s="1"/>
  <c r="D96" i="41"/>
  <c r="S96" i="41" s="1"/>
  <c r="M74" i="56"/>
  <c r="N74" i="56" s="1"/>
  <c r="M191" i="51"/>
  <c r="N191" i="51" s="1"/>
  <c r="X37" i="104"/>
  <c r="AA37" i="104" s="1"/>
  <c r="CL39" i="95"/>
  <c r="E13" i="95"/>
  <c r="B15" i="95"/>
  <c r="Y14" i="95"/>
  <c r="M58" i="52"/>
  <c r="N58" i="52" s="1"/>
  <c r="T31" i="60"/>
  <c r="M137" i="51"/>
  <c r="N137" i="51" s="1"/>
  <c r="J9" i="78"/>
  <c r="AU15" i="95"/>
  <c r="S16" i="95"/>
  <c r="R107" i="60"/>
  <c r="W56" i="60"/>
  <c r="M22" i="49"/>
  <c r="N22" i="49" s="1"/>
  <c r="CL43" i="95"/>
  <c r="CT43" i="95" s="1"/>
  <c r="AU16" i="95"/>
  <c r="M168" i="51"/>
  <c r="N168" i="51" s="1"/>
  <c r="M171" i="56"/>
  <c r="N171" i="56" s="1"/>
  <c r="C9" i="41"/>
  <c r="E136" i="53"/>
  <c r="CL45" i="95"/>
  <c r="M182" i="55"/>
  <c r="N182" i="55" s="1"/>
  <c r="AG16" i="95"/>
  <c r="G11" i="53"/>
  <c r="Q8" i="53"/>
  <c r="M107" i="49"/>
  <c r="N107" i="49" s="1"/>
  <c r="BZ75" i="104"/>
  <c r="CD75" i="104" s="1"/>
  <c r="CE75" i="104"/>
  <c r="S29" i="60"/>
  <c r="Q41" i="60"/>
  <c r="P41" i="60"/>
  <c r="L41" i="60"/>
  <c r="W47" i="60"/>
  <c r="Q57" i="60"/>
  <c r="M230" i="52"/>
  <c r="N230" i="52" s="1"/>
  <c r="CS36" i="95"/>
  <c r="AH51" i="95"/>
  <c r="S77" i="60"/>
  <c r="CI11" i="95"/>
  <c r="CS47" i="95"/>
  <c r="D70" i="41"/>
  <c r="S70" i="41" s="1"/>
  <c r="H12" i="49"/>
  <c r="BH15" i="95"/>
  <c r="M112" i="51"/>
  <c r="N112" i="51" s="1"/>
  <c r="W9" i="95"/>
  <c r="N12" i="95"/>
  <c r="X81" i="60"/>
  <c r="CS76" i="95"/>
  <c r="AH73" i="95"/>
  <c r="M168" i="56"/>
  <c r="N168" i="56" s="1"/>
  <c r="H10" i="53"/>
  <c r="K9" i="49"/>
  <c r="M105" i="54"/>
  <c r="N105" i="54" s="1"/>
  <c r="F14" i="41"/>
  <c r="M23" i="52"/>
  <c r="N23" i="52" s="1"/>
  <c r="M226" i="56"/>
  <c r="N226" i="56" s="1"/>
  <c r="AK112" i="104"/>
  <c r="M41" i="56"/>
  <c r="N41" i="56" s="1"/>
  <c r="M88" i="49"/>
  <c r="N88" i="49" s="1"/>
  <c r="D46" i="41"/>
  <c r="S46" i="41" s="1"/>
  <c r="AX16" i="95"/>
  <c r="K11" i="95"/>
  <c r="BL14" i="104"/>
  <c r="C17" i="60"/>
  <c r="L60" i="60"/>
  <c r="P60" i="60"/>
  <c r="BV8" i="95"/>
  <c r="BY8" i="104"/>
  <c r="AW11" i="95"/>
  <c r="M121" i="56"/>
  <c r="N121" i="56" s="1"/>
  <c r="BR60" i="104"/>
  <c r="M211" i="54"/>
  <c r="N211" i="54" s="1"/>
  <c r="X55" i="60"/>
  <c r="S90" i="60"/>
  <c r="BP14" i="104"/>
  <c r="CL37" i="95"/>
  <c r="G10" i="53"/>
  <c r="M17" i="51"/>
  <c r="N17" i="51" s="1"/>
  <c r="BV9" i="104"/>
  <c r="S37" i="60"/>
  <c r="CM110" i="95"/>
  <c r="BG79" i="104"/>
  <c r="BK34" i="104"/>
  <c r="S84" i="60"/>
  <c r="F19" i="60"/>
  <c r="M106" i="51"/>
  <c r="N106" i="51" s="1"/>
  <c r="M91" i="52"/>
  <c r="N91" i="52" s="1"/>
  <c r="CP56" i="95"/>
  <c r="M87" i="52"/>
  <c r="N87" i="52" s="1"/>
  <c r="J15" i="60"/>
  <c r="W36" i="60"/>
  <c r="M153" i="51"/>
  <c r="N153" i="51" s="1"/>
  <c r="P8" i="49"/>
  <c r="CP20" i="95"/>
  <c r="T109" i="60"/>
  <c r="M145" i="52"/>
  <c r="N145" i="52" s="1"/>
  <c r="CA13" i="104"/>
  <c r="CL97" i="95"/>
  <c r="S41" i="60"/>
  <c r="S88" i="60"/>
  <c r="M177" i="50"/>
  <c r="N177" i="50" s="1"/>
  <c r="D13" i="104"/>
  <c r="M63" i="55"/>
  <c r="N63" i="55" s="1"/>
  <c r="AX28" i="104"/>
  <c r="AT12" i="95"/>
  <c r="G8" i="53"/>
  <c r="D14" i="60"/>
  <c r="Q24" i="60"/>
  <c r="W39" i="60"/>
  <c r="H9" i="104"/>
  <c r="K30" i="104"/>
  <c r="S107" i="60"/>
  <c r="BF10" i="104"/>
  <c r="AT75" i="104"/>
  <c r="M143" i="52"/>
  <c r="N143" i="52" s="1"/>
  <c r="B11" i="53"/>
  <c r="M64" i="51"/>
  <c r="N64" i="51" s="1"/>
  <c r="CS26" i="95"/>
  <c r="AX60" i="104"/>
  <c r="AX36" i="104"/>
  <c r="X24" i="60"/>
  <c r="K14" i="60"/>
  <c r="CS105" i="95"/>
  <c r="CF22" i="104"/>
  <c r="BK98" i="104"/>
  <c r="AG107" i="104"/>
  <c r="M173" i="55"/>
  <c r="N173" i="55" s="1"/>
  <c r="H16" i="60"/>
  <c r="U48" i="60"/>
  <c r="G96" i="104"/>
  <c r="CE24" i="104"/>
  <c r="BZ24" i="104"/>
  <c r="CD24" i="104" s="1"/>
  <c r="M78" i="49"/>
  <c r="C13" i="49"/>
  <c r="BR95" i="104"/>
  <c r="M228" i="55"/>
  <c r="N228" i="55" s="1"/>
  <c r="M59" i="52"/>
  <c r="N59" i="52" s="1"/>
  <c r="BK112" i="104"/>
  <c r="AT20" i="104"/>
  <c r="Q37" i="60"/>
  <c r="V79" i="60"/>
  <c r="G8" i="95"/>
  <c r="CM18" i="95"/>
  <c r="M202" i="56"/>
  <c r="N202" i="56" s="1"/>
  <c r="AX31" i="104"/>
  <c r="D94" i="41"/>
  <c r="S94" i="41" s="1"/>
  <c r="X104" i="60"/>
  <c r="X48" i="60"/>
  <c r="K16" i="60"/>
  <c r="S83" i="60"/>
  <c r="AG77" i="104"/>
  <c r="V109" i="60"/>
  <c r="M54" i="56"/>
  <c r="N54" i="56" s="1"/>
  <c r="CF39" i="104"/>
  <c r="CS99" i="95"/>
  <c r="AK54" i="104"/>
  <c r="AH11" i="104"/>
  <c r="L104" i="60"/>
  <c r="P104" i="60"/>
  <c r="D33" i="41"/>
  <c r="S33" i="41" s="1"/>
  <c r="AC15" i="104"/>
  <c r="BG96" i="104"/>
  <c r="W120" i="60"/>
  <c r="J22" i="60"/>
  <c r="CM19" i="95"/>
  <c r="AK33" i="104"/>
  <c r="M41" i="55"/>
  <c r="N41" i="55" s="1"/>
  <c r="BG62" i="104"/>
  <c r="M179" i="56"/>
  <c r="N179" i="56" s="1"/>
  <c r="M49" i="55"/>
  <c r="N49" i="55" s="1"/>
  <c r="CF71" i="104"/>
  <c r="K15" i="95"/>
  <c r="CM50" i="95"/>
  <c r="X56" i="60"/>
  <c r="BR33" i="104"/>
  <c r="Q122" i="60"/>
  <c r="AT101" i="104"/>
  <c r="CL105" i="95"/>
  <c r="CT105" i="95" s="1"/>
  <c r="F20" i="60"/>
  <c r="S96" i="60"/>
  <c r="AB14" i="95"/>
  <c r="Q11" i="53"/>
  <c r="L10" i="104"/>
  <c r="I11" i="95"/>
  <c r="M169" i="55"/>
  <c r="N169" i="55" s="1"/>
  <c r="CG11" i="95"/>
  <c r="M229" i="51"/>
  <c r="N229" i="51" s="1"/>
  <c r="U92" i="60"/>
  <c r="M104" i="49"/>
  <c r="N104" i="49" s="1"/>
  <c r="CG12" i="104"/>
  <c r="AJ11" i="104"/>
  <c r="AG43" i="104"/>
  <c r="K9" i="55"/>
  <c r="S43" i="60"/>
  <c r="AH93" i="95"/>
  <c r="M46" i="52"/>
  <c r="N46" i="52" s="1"/>
  <c r="M60" i="51"/>
  <c r="N60" i="51" s="1"/>
  <c r="AG75" i="104"/>
  <c r="U73" i="60"/>
  <c r="G93" i="104"/>
  <c r="V50" i="60"/>
  <c r="E15" i="104"/>
  <c r="U98" i="60"/>
  <c r="M45" i="56"/>
  <c r="N45" i="56" s="1"/>
  <c r="AX33" i="104"/>
  <c r="BP12" i="104"/>
  <c r="M183" i="52"/>
  <c r="N183" i="52" s="1"/>
  <c r="BK27" i="104"/>
  <c r="BN27" i="104" s="1"/>
  <c r="R85" i="60"/>
  <c r="M97" i="49"/>
  <c r="N97" i="49" s="1"/>
  <c r="K13" i="95"/>
  <c r="G84" i="104"/>
  <c r="M95" i="49"/>
  <c r="N95" i="49" s="1"/>
  <c r="M109" i="55"/>
  <c r="N109" i="55" s="1"/>
  <c r="Q124" i="60"/>
  <c r="CO62" i="104"/>
  <c r="M158" i="51"/>
  <c r="N158" i="51" s="1"/>
  <c r="D11" i="95"/>
  <c r="CM11" i="104"/>
  <c r="M212" i="51"/>
  <c r="N212" i="51" s="1"/>
  <c r="G9" i="52"/>
  <c r="CL87" i="95"/>
  <c r="CT87" i="95" s="1"/>
  <c r="M78" i="52"/>
  <c r="N78" i="52" s="1"/>
  <c r="Q115" i="60"/>
  <c r="AL14" i="95"/>
  <c r="L8" i="95"/>
  <c r="M127" i="50"/>
  <c r="N127" i="50" s="1"/>
  <c r="Q81" i="60"/>
  <c r="M131" i="55"/>
  <c r="N131" i="55" s="1"/>
  <c r="BZ29" i="104"/>
  <c r="CD29" i="104" s="1"/>
  <c r="CE29" i="104"/>
  <c r="CD15" i="95"/>
  <c r="D102" i="41"/>
  <c r="S102" i="41" s="1"/>
  <c r="H9" i="41"/>
  <c r="M199" i="56"/>
  <c r="N199" i="56" s="1"/>
  <c r="Q73" i="60"/>
  <c r="CS68" i="95"/>
  <c r="K8" i="53"/>
  <c r="J12" i="53"/>
  <c r="P102" i="60"/>
  <c r="L102" i="60"/>
  <c r="R34" i="60"/>
  <c r="O136" i="53"/>
  <c r="M164" i="50"/>
  <c r="N164" i="50" s="1"/>
  <c r="M56" i="50"/>
  <c r="N56" i="50" s="1"/>
  <c r="AN14" i="95"/>
  <c r="CS86" i="95"/>
  <c r="C10" i="53"/>
  <c r="D10" i="53"/>
  <c r="X32" i="60"/>
  <c r="X97" i="60"/>
  <c r="D98" i="41"/>
  <c r="S98" i="41" s="1"/>
  <c r="M88" i="54"/>
  <c r="N88" i="54" s="1"/>
  <c r="M159" i="50"/>
  <c r="N159" i="50" s="1"/>
  <c r="CS109" i="95"/>
  <c r="AH30" i="95"/>
  <c r="AF9" i="95"/>
  <c r="M116" i="50"/>
  <c r="N116" i="50" s="1"/>
  <c r="M85" i="49"/>
  <c r="N85" i="49" s="1"/>
  <c r="D9" i="54"/>
  <c r="AL10" i="95"/>
  <c r="M186" i="55"/>
  <c r="N186" i="55" s="1"/>
  <c r="V101" i="60"/>
  <c r="CS21" i="95"/>
  <c r="P11" i="95"/>
  <c r="T9" i="53"/>
  <c r="I9" i="104"/>
  <c r="AZ11" i="95"/>
  <c r="AQ11" i="95"/>
  <c r="R106" i="60"/>
  <c r="G15" i="53"/>
  <c r="M173" i="54"/>
  <c r="N173" i="54" s="1"/>
  <c r="W35" i="60"/>
  <c r="M34" i="49"/>
  <c r="N34" i="49" s="1"/>
  <c r="M87" i="55"/>
  <c r="N87" i="55" s="1"/>
  <c r="S38" i="60"/>
  <c r="M137" i="56"/>
  <c r="N137" i="56" s="1"/>
  <c r="CM87" i="95"/>
  <c r="BU10" i="95"/>
  <c r="CO14" i="95"/>
  <c r="BI8" i="95"/>
  <c r="T11" i="53"/>
  <c r="K16" i="53"/>
  <c r="K135" i="53" s="1"/>
  <c r="AS9" i="95"/>
  <c r="CN14" i="95"/>
  <c r="CP90" i="95"/>
  <c r="M55" i="55"/>
  <c r="N55" i="55" s="1"/>
  <c r="AG113" i="104"/>
  <c r="AN113" i="104" s="1"/>
  <c r="T70" i="60"/>
  <c r="T39" i="60"/>
  <c r="D48" i="41"/>
  <c r="S48" i="41" s="1"/>
  <c r="BQ8" i="104"/>
  <c r="M136" i="54"/>
  <c r="N136" i="54" s="1"/>
  <c r="CI9" i="95"/>
  <c r="T85" i="60"/>
  <c r="V64" i="60"/>
  <c r="W13" i="104"/>
  <c r="M140" i="52"/>
  <c r="N140" i="52" s="1"/>
  <c r="D12" i="95"/>
  <c r="M78" i="55"/>
  <c r="N78" i="55" s="1"/>
  <c r="BK88" i="104"/>
  <c r="D15" i="49"/>
  <c r="M61" i="56"/>
  <c r="N61" i="56" s="1"/>
  <c r="E16" i="40"/>
  <c r="CL49" i="95"/>
  <c r="CT49" i="95" s="1"/>
  <c r="U61" i="60"/>
  <c r="X99" i="104"/>
  <c r="M191" i="50"/>
  <c r="N191" i="50" s="1"/>
  <c r="G22" i="60"/>
  <c r="T120" i="60"/>
  <c r="S101" i="60"/>
  <c r="I14" i="104"/>
  <c r="J13" i="95"/>
  <c r="M217" i="52"/>
  <c r="N217" i="52" s="1"/>
  <c r="M34" i="55"/>
  <c r="N34" i="55" s="1"/>
  <c r="X31" i="60"/>
  <c r="BL10" i="95"/>
  <c r="M186" i="56"/>
  <c r="N186" i="56" s="1"/>
  <c r="W114" i="60"/>
  <c r="AB11" i="95"/>
  <c r="D9" i="55"/>
  <c r="M109" i="52"/>
  <c r="N109" i="52" s="1"/>
  <c r="M94" i="55"/>
  <c r="N94" i="55" s="1"/>
  <c r="K118" i="104"/>
  <c r="X39" i="60"/>
  <c r="M194" i="54"/>
  <c r="N194" i="54" s="1"/>
  <c r="AD15" i="104"/>
  <c r="M140" i="50"/>
  <c r="N140" i="50" s="1"/>
  <c r="M134" i="52"/>
  <c r="N134" i="52" s="1"/>
  <c r="B8" i="95"/>
  <c r="AR12" i="104"/>
  <c r="M63" i="49"/>
  <c r="N63" i="49" s="1"/>
  <c r="S34" i="60"/>
  <c r="CM109" i="95"/>
  <c r="AT22" i="104"/>
  <c r="X77" i="60"/>
  <c r="M204" i="55"/>
  <c r="N204" i="55" s="1"/>
  <c r="BJ14" i="95"/>
  <c r="AW8" i="95"/>
  <c r="CS52" i="95"/>
  <c r="AB16" i="95"/>
  <c r="CI14" i="95"/>
  <c r="BH12" i="95"/>
  <c r="AK36" i="104"/>
  <c r="E13" i="40"/>
  <c r="BR65" i="104"/>
  <c r="CO10" i="95"/>
  <c r="R108" i="60"/>
  <c r="E21" i="60"/>
  <c r="T62" i="104"/>
  <c r="Q93" i="60"/>
  <c r="K33" i="104"/>
  <c r="CC16" i="104"/>
  <c r="BI13" i="95"/>
  <c r="Q67" i="60"/>
  <c r="M82" i="52"/>
  <c r="N82" i="52" s="1"/>
  <c r="M16" i="54"/>
  <c r="N16" i="54" s="1"/>
  <c r="CL65" i="95"/>
  <c r="BV10" i="95"/>
  <c r="AG56" i="104"/>
  <c r="M101" i="51"/>
  <c r="N101" i="51" s="1"/>
  <c r="W95" i="60"/>
  <c r="AE13" i="95"/>
  <c r="AT65" i="104"/>
  <c r="M132" i="55"/>
  <c r="N132" i="55" s="1"/>
  <c r="M108" i="51"/>
  <c r="N108" i="51" s="1"/>
  <c r="AH86" i="95"/>
  <c r="S52" i="60"/>
  <c r="Q65" i="60"/>
  <c r="BR92" i="104"/>
  <c r="M61" i="49"/>
  <c r="N61" i="49" s="1"/>
  <c r="M16" i="55"/>
  <c r="N16" i="55" s="1"/>
  <c r="Q14" i="95"/>
  <c r="CF68" i="104"/>
  <c r="M12" i="53"/>
  <c r="H16" i="49"/>
  <c r="H135" i="49" s="1"/>
  <c r="E11" i="104"/>
  <c r="M107" i="55"/>
  <c r="N107" i="55" s="1"/>
  <c r="D20" i="41"/>
  <c r="S20" i="41" s="1"/>
  <c r="AP14" i="104"/>
  <c r="AH118" i="95"/>
  <c r="D112" i="41"/>
  <c r="S112" i="41" s="1"/>
  <c r="D37" i="41"/>
  <c r="S37" i="41" s="1"/>
  <c r="M63" i="51"/>
  <c r="N63" i="51" s="1"/>
  <c r="Q82" i="60"/>
  <c r="CM83" i="95"/>
  <c r="BF13" i="95"/>
  <c r="G17" i="60"/>
  <c r="T60" i="60"/>
  <c r="CL70" i="95"/>
  <c r="CT70" i="95" s="1"/>
  <c r="M115" i="55"/>
  <c r="N115" i="55" s="1"/>
  <c r="M33" i="52"/>
  <c r="N33" i="52" s="1"/>
  <c r="R82" i="60"/>
  <c r="T64" i="60"/>
  <c r="AK114" i="104"/>
  <c r="AH16" i="104"/>
  <c r="AR13" i="95"/>
  <c r="S45" i="60"/>
  <c r="B16" i="49"/>
  <c r="K9" i="78"/>
  <c r="H9" i="78"/>
  <c r="I9" i="78" s="1"/>
  <c r="L10" i="95"/>
  <c r="M40" i="51"/>
  <c r="N40" i="51" s="1"/>
  <c r="M142" i="50"/>
  <c r="N142" i="50" s="1"/>
  <c r="R56" i="60"/>
  <c r="C13" i="41"/>
  <c r="BK58" i="104"/>
  <c r="Q53" i="60"/>
  <c r="M146" i="51"/>
  <c r="N146" i="51" s="1"/>
  <c r="CL32" i="95"/>
  <c r="AH80" i="95"/>
  <c r="X118" i="60"/>
  <c r="CS104" i="95"/>
  <c r="AH109" i="95"/>
  <c r="AH37" i="95"/>
  <c r="W86" i="60"/>
  <c r="CF31" i="104"/>
  <c r="M61" i="54"/>
  <c r="N61" i="54" s="1"/>
  <c r="K44" i="104"/>
  <c r="M124" i="56"/>
  <c r="N124" i="56" s="1"/>
  <c r="Q117" i="60"/>
  <c r="CO71" i="104"/>
  <c r="J10" i="78"/>
  <c r="F18" i="60"/>
  <c r="S72" i="60"/>
  <c r="X8" i="95"/>
  <c r="M86" i="49"/>
  <c r="N86" i="49" s="1"/>
  <c r="CS91" i="95"/>
  <c r="CH11" i="95"/>
  <c r="CL54" i="95"/>
  <c r="AT14" i="95"/>
  <c r="M92" i="52"/>
  <c r="N92" i="52" s="1"/>
  <c r="BB12" i="104"/>
  <c r="BG66" i="104"/>
  <c r="CE80" i="104"/>
  <c r="BZ80" i="104"/>
  <c r="CD80" i="104" s="1"/>
  <c r="N10" i="56"/>
  <c r="B9" i="56"/>
  <c r="M25" i="54"/>
  <c r="N25" i="54" s="1"/>
  <c r="CS100" i="95"/>
  <c r="K21" i="60"/>
  <c r="X108" i="60"/>
  <c r="M173" i="50"/>
  <c r="N173" i="50" s="1"/>
  <c r="AK67" i="104"/>
  <c r="M110" i="52"/>
  <c r="N110" i="52" s="1"/>
  <c r="X112" i="60"/>
  <c r="M40" i="54"/>
  <c r="N40" i="54" s="1"/>
  <c r="T57" i="104"/>
  <c r="P12" i="49"/>
  <c r="AR12" i="95"/>
  <c r="X44" i="60"/>
  <c r="CL93" i="95"/>
  <c r="AL10" i="104"/>
  <c r="M82" i="51"/>
  <c r="N82" i="51" s="1"/>
  <c r="M130" i="52"/>
  <c r="N130" i="52" s="1"/>
  <c r="BJ8" i="104"/>
  <c r="R97" i="60"/>
  <c r="S42" i="60"/>
  <c r="AL12" i="104"/>
  <c r="M199" i="55"/>
  <c r="N199" i="55" s="1"/>
  <c r="M186" i="51"/>
  <c r="N186" i="51" s="1"/>
  <c r="M53" i="51"/>
  <c r="N53" i="51" s="1"/>
  <c r="BI11" i="104"/>
  <c r="R93" i="60"/>
  <c r="M194" i="51"/>
  <c r="N194" i="51" s="1"/>
  <c r="K9" i="95"/>
  <c r="P8" i="53"/>
  <c r="R41" i="60"/>
  <c r="R57" i="60"/>
  <c r="L67" i="60"/>
  <c r="P67" i="60"/>
  <c r="CM57" i="95"/>
  <c r="CR15" i="95"/>
  <c r="BZ114" i="104"/>
  <c r="BW16" i="104"/>
  <c r="M224" i="51"/>
  <c r="N224" i="51" s="1"/>
  <c r="E137" i="40"/>
  <c r="U118" i="60"/>
  <c r="M136" i="52"/>
  <c r="N136" i="52" s="1"/>
  <c r="M29" i="54"/>
  <c r="N29" i="54" s="1"/>
  <c r="CM48" i="95"/>
  <c r="G22" i="104"/>
  <c r="M151" i="55"/>
  <c r="N151" i="55" s="1"/>
  <c r="AK22" i="104"/>
  <c r="T23" i="104"/>
  <c r="M152" i="55"/>
  <c r="N152" i="55" s="1"/>
  <c r="T113" i="60"/>
  <c r="J14" i="95"/>
  <c r="BG63" i="104"/>
  <c r="CE50" i="104"/>
  <c r="CJ50" i="104" s="1"/>
  <c r="BZ50" i="104"/>
  <c r="CD50" i="104" s="1"/>
  <c r="W64" i="60"/>
  <c r="M114" i="52"/>
  <c r="N114" i="52" s="1"/>
  <c r="CS69" i="95"/>
  <c r="CS116" i="95"/>
  <c r="BG100" i="104"/>
  <c r="AZ13" i="104"/>
  <c r="M48" i="51"/>
  <c r="N48" i="51" s="1"/>
  <c r="M209" i="55"/>
  <c r="N209" i="55" s="1"/>
  <c r="U108" i="60"/>
  <c r="H21" i="60"/>
  <c r="BK38" i="104"/>
  <c r="T48" i="104"/>
  <c r="CP113" i="95"/>
  <c r="M45" i="55"/>
  <c r="N45" i="55" s="1"/>
  <c r="BK110" i="104"/>
  <c r="BN110" i="104" s="1"/>
  <c r="AL15" i="95"/>
  <c r="D12" i="53"/>
  <c r="CS67" i="95"/>
  <c r="M53" i="49"/>
  <c r="N53" i="49" s="1"/>
  <c r="M123" i="52"/>
  <c r="N123" i="52" s="1"/>
  <c r="M81" i="49"/>
  <c r="N81" i="49" s="1"/>
  <c r="CM68" i="95"/>
  <c r="BH13" i="95"/>
  <c r="X29" i="104"/>
  <c r="U57" i="60"/>
  <c r="S48" i="60"/>
  <c r="F16" i="60"/>
  <c r="CL102" i="95"/>
  <c r="CH15" i="95"/>
  <c r="D35" i="41"/>
  <c r="S35" i="41" s="1"/>
  <c r="T51" i="104"/>
  <c r="M121" i="55"/>
  <c r="N121" i="55" s="1"/>
  <c r="M64" i="56"/>
  <c r="N64" i="56" s="1"/>
  <c r="D11" i="40"/>
  <c r="M17" i="52"/>
  <c r="N17" i="52" s="1"/>
  <c r="CP84" i="95"/>
  <c r="D14" i="49"/>
  <c r="W46" i="60"/>
  <c r="S46" i="60"/>
  <c r="M202" i="55"/>
  <c r="N202" i="55" s="1"/>
  <c r="G104" i="104"/>
  <c r="CS64" i="95"/>
  <c r="M131" i="56"/>
  <c r="N131" i="56" s="1"/>
  <c r="V91" i="60"/>
  <c r="M229" i="52"/>
  <c r="N229" i="52" s="1"/>
  <c r="BR32" i="104"/>
  <c r="K16" i="95"/>
  <c r="CG9" i="104"/>
  <c r="CL55" i="95"/>
  <c r="CT55" i="95" s="1"/>
  <c r="G99" i="104"/>
  <c r="M36" i="51"/>
  <c r="N36" i="51" s="1"/>
  <c r="X48" i="104"/>
  <c r="BG38" i="104"/>
  <c r="T39" i="104"/>
  <c r="J11" i="49"/>
  <c r="M37" i="56"/>
  <c r="N37" i="56" s="1"/>
  <c r="T125" i="60"/>
  <c r="CI9" i="104"/>
  <c r="BR27" i="104"/>
  <c r="BP9" i="104"/>
  <c r="BF12" i="95"/>
  <c r="BD8" i="104"/>
  <c r="Q32" i="60"/>
  <c r="AY13" i="104"/>
  <c r="X50" i="60"/>
  <c r="AK57" i="104"/>
  <c r="BG68" i="104"/>
  <c r="J9" i="51"/>
  <c r="AV14" i="104"/>
  <c r="AS14" i="95"/>
  <c r="CC13" i="104"/>
  <c r="M203" i="52"/>
  <c r="N203" i="52" s="1"/>
  <c r="W61" i="60"/>
  <c r="M207" i="56"/>
  <c r="N207" i="56" s="1"/>
  <c r="M95" i="55"/>
  <c r="N95" i="55" s="1"/>
  <c r="AG109" i="104"/>
  <c r="L106" i="60"/>
  <c r="P106" i="60"/>
  <c r="L16" i="49"/>
  <c r="L135" i="49" s="1"/>
  <c r="M157" i="52"/>
  <c r="N157" i="52" s="1"/>
  <c r="AB10" i="95"/>
  <c r="AX48" i="104"/>
  <c r="D21" i="41"/>
  <c r="S21" i="41" s="1"/>
  <c r="CA13" i="95"/>
  <c r="AH28" i="95"/>
  <c r="CP97" i="95"/>
  <c r="CS74" i="95"/>
  <c r="P11" i="49"/>
  <c r="Q83" i="60"/>
  <c r="CM52" i="95"/>
  <c r="R64" i="60"/>
  <c r="CS66" i="95"/>
  <c r="M12" i="95"/>
  <c r="CL98" i="95"/>
  <c r="CT98" i="95" s="1"/>
  <c r="M115" i="52"/>
  <c r="N115" i="52" s="1"/>
  <c r="M124" i="55"/>
  <c r="N124" i="55" s="1"/>
  <c r="D62" i="41"/>
  <c r="S62" i="41" s="1"/>
  <c r="R15" i="104"/>
  <c r="P14" i="49"/>
  <c r="M66" i="56"/>
  <c r="N66" i="56" s="1"/>
  <c r="F17" i="41"/>
  <c r="E9" i="55"/>
  <c r="CL29" i="95"/>
  <c r="BU12" i="95"/>
  <c r="S64" i="60"/>
  <c r="Q107" i="60"/>
  <c r="R113" i="60"/>
  <c r="M39" i="51"/>
  <c r="N39" i="51" s="1"/>
  <c r="R121" i="60"/>
  <c r="AJ9" i="104"/>
  <c r="AX25" i="104"/>
  <c r="T85" i="104"/>
  <c r="AA85" i="104" s="1"/>
  <c r="M55" i="56"/>
  <c r="N55" i="56" s="1"/>
  <c r="M213" i="56"/>
  <c r="N213" i="56" s="1"/>
  <c r="O16" i="53"/>
  <c r="CF52" i="104"/>
  <c r="L9" i="55"/>
  <c r="T81" i="60"/>
  <c r="BZ40" i="104"/>
  <c r="CD40" i="104" s="1"/>
  <c r="CE40" i="104"/>
  <c r="W113" i="60"/>
  <c r="CF74" i="104"/>
  <c r="CM105" i="95"/>
  <c r="BJ13" i="104"/>
  <c r="X89" i="104"/>
  <c r="BR117" i="104"/>
  <c r="M105" i="55"/>
  <c r="N105" i="55" s="1"/>
  <c r="M25" i="52"/>
  <c r="N25" i="52" s="1"/>
  <c r="M125" i="55"/>
  <c r="N125" i="55" s="1"/>
  <c r="CL113" i="95"/>
  <c r="M21" i="51"/>
  <c r="N21" i="51" s="1"/>
  <c r="U110" i="60"/>
  <c r="AH9" i="104"/>
  <c r="AK30" i="104"/>
  <c r="CF16" i="95"/>
  <c r="AV12" i="104"/>
  <c r="I9" i="50"/>
  <c r="CM27" i="95"/>
  <c r="M193" i="50"/>
  <c r="N193" i="50" s="1"/>
  <c r="L12" i="49"/>
  <c r="AX40" i="104"/>
  <c r="M106" i="52"/>
  <c r="N106" i="52" s="1"/>
  <c r="BJ9" i="104"/>
  <c r="M148" i="55"/>
  <c r="N148" i="55" s="1"/>
  <c r="P10" i="49"/>
  <c r="G89" i="104"/>
  <c r="M66" i="55"/>
  <c r="N66" i="55" s="1"/>
  <c r="G9" i="56"/>
  <c r="M47" i="49"/>
  <c r="N47" i="49" s="1"/>
  <c r="G16" i="41"/>
  <c r="CM58" i="95"/>
  <c r="CO61" i="104"/>
  <c r="M180" i="56"/>
  <c r="N180" i="56" s="1"/>
  <c r="CO119" i="104"/>
  <c r="AK25" i="104"/>
  <c r="AG48" i="104"/>
  <c r="AR14" i="95"/>
  <c r="BX8" i="104"/>
  <c r="CF18" i="104"/>
  <c r="D56" i="41"/>
  <c r="S56" i="41" s="1"/>
  <c r="K14" i="95"/>
  <c r="U91" i="60"/>
  <c r="CQ13" i="95"/>
  <c r="CB10" i="104"/>
  <c r="M20" i="52"/>
  <c r="N20" i="52" s="1"/>
  <c r="Z14" i="95"/>
  <c r="E15" i="49"/>
  <c r="M92" i="55"/>
  <c r="N92" i="55" s="1"/>
  <c r="AH24" i="95"/>
  <c r="BI12" i="95"/>
  <c r="M12" i="50"/>
  <c r="N12" i="50" s="1"/>
  <c r="G34" i="104"/>
  <c r="M146" i="52"/>
  <c r="N146" i="52" s="1"/>
  <c r="BM13" i="104"/>
  <c r="M39" i="56"/>
  <c r="N39" i="56" s="1"/>
  <c r="M36" i="50"/>
  <c r="N36" i="50" s="1"/>
  <c r="J9" i="95"/>
  <c r="M25" i="55"/>
  <c r="N25" i="55" s="1"/>
  <c r="CE95" i="104"/>
  <c r="BZ95" i="104"/>
  <c r="CD95" i="104" s="1"/>
  <c r="M14" i="41"/>
  <c r="M158" i="54"/>
  <c r="N158" i="54" s="1"/>
  <c r="CG12" i="95"/>
  <c r="M163" i="54"/>
  <c r="N163" i="54" s="1"/>
  <c r="M54" i="51"/>
  <c r="N54" i="51" s="1"/>
  <c r="BV11" i="95"/>
  <c r="BR63" i="104"/>
  <c r="CL76" i="95"/>
  <c r="CT76" i="95" s="1"/>
  <c r="CM41" i="95"/>
  <c r="G10" i="40"/>
  <c r="M111" i="49"/>
  <c r="N111" i="49" s="1"/>
  <c r="M19" i="56"/>
  <c r="N19" i="56" s="1"/>
  <c r="M50" i="52"/>
  <c r="N50" i="52" s="1"/>
  <c r="BL15" i="104"/>
  <c r="M155" i="51"/>
  <c r="N155" i="51" s="1"/>
  <c r="D34" i="41"/>
  <c r="S34" i="41" s="1"/>
  <c r="T49" i="60"/>
  <c r="CL47" i="95"/>
  <c r="R46" i="60"/>
  <c r="I8" i="95"/>
  <c r="T51" i="60"/>
  <c r="CS61" i="95"/>
  <c r="M187" i="52"/>
  <c r="N187" i="52" s="1"/>
  <c r="N9" i="95"/>
  <c r="M152" i="51"/>
  <c r="N152" i="51" s="1"/>
  <c r="BK20" i="104"/>
  <c r="M223" i="55"/>
  <c r="N223" i="55" s="1"/>
  <c r="AF10" i="95"/>
  <c r="AH42" i="95"/>
  <c r="BC14" i="104"/>
  <c r="AH25" i="95"/>
  <c r="B8" i="49"/>
  <c r="AG28" i="104"/>
  <c r="CO87" i="104"/>
  <c r="X113" i="104"/>
  <c r="M9" i="41"/>
  <c r="Q49" i="60"/>
  <c r="M60" i="49"/>
  <c r="N60" i="49" s="1"/>
  <c r="J10" i="49"/>
  <c r="W124" i="60"/>
  <c r="BQ11" i="104"/>
  <c r="CS111" i="95"/>
  <c r="AC9" i="104"/>
  <c r="M212" i="55"/>
  <c r="N212" i="55" s="1"/>
  <c r="M157" i="56"/>
  <c r="N157" i="56" s="1"/>
  <c r="G8" i="49"/>
  <c r="BK104" i="104"/>
  <c r="CS93" i="95"/>
  <c r="H9" i="49"/>
  <c r="F16" i="49"/>
  <c r="F135" i="49" s="1"/>
  <c r="BV12" i="104"/>
  <c r="M31" i="51"/>
  <c r="N31" i="51" s="1"/>
  <c r="J14" i="104"/>
  <c r="BZ112" i="104"/>
  <c r="BZ22" i="104"/>
  <c r="CD22" i="104" s="1"/>
  <c r="CE22" i="104"/>
  <c r="CJ22" i="104" s="1"/>
  <c r="U47" i="60"/>
  <c r="BR103" i="104"/>
  <c r="BK106" i="104"/>
  <c r="E12" i="41"/>
  <c r="I12" i="41" s="1"/>
  <c r="CK14" i="95"/>
  <c r="CM99" i="95"/>
  <c r="BK37" i="104"/>
  <c r="D95" i="41"/>
  <c r="S95" i="41" s="1"/>
  <c r="AN11" i="95"/>
  <c r="M49" i="51"/>
  <c r="N49" i="51" s="1"/>
  <c r="M217" i="51"/>
  <c r="N217" i="51" s="1"/>
  <c r="R65" i="60"/>
  <c r="M10" i="53"/>
  <c r="M99" i="52"/>
  <c r="N99" i="52" s="1"/>
  <c r="CQ14" i="104"/>
  <c r="M100" i="49"/>
  <c r="N100" i="49" s="1"/>
  <c r="M105" i="49"/>
  <c r="N105" i="49" s="1"/>
  <c r="M77" i="50"/>
  <c r="N77" i="50" s="1"/>
  <c r="M124" i="52"/>
  <c r="N124" i="52" s="1"/>
  <c r="M154" i="51"/>
  <c r="N154" i="51" s="1"/>
  <c r="AT11" i="95"/>
  <c r="L56" i="60"/>
  <c r="P56" i="60"/>
  <c r="W90" i="60"/>
  <c r="D42" i="41"/>
  <c r="S42" i="41" s="1"/>
  <c r="M151" i="56"/>
  <c r="N151" i="56" s="1"/>
  <c r="K25" i="104"/>
  <c r="H9" i="55"/>
  <c r="Q43" i="60"/>
  <c r="K104" i="104"/>
  <c r="BR37" i="104"/>
  <c r="BH10" i="95"/>
  <c r="CL95" i="95"/>
  <c r="T26" i="60"/>
  <c r="M120" i="51"/>
  <c r="N120" i="51" s="1"/>
  <c r="T50" i="104"/>
  <c r="AA50" i="104" s="1"/>
  <c r="BJ13" i="95"/>
  <c r="I13" i="53"/>
  <c r="CP38" i="95"/>
  <c r="T86" i="60"/>
  <c r="CE15" i="95"/>
  <c r="T83" i="104"/>
  <c r="J15" i="40"/>
  <c r="X69" i="60"/>
  <c r="CO77" i="104"/>
  <c r="CM112" i="95"/>
  <c r="H13" i="95"/>
  <c r="S106" i="60"/>
  <c r="AJ8" i="95"/>
  <c r="M54" i="49"/>
  <c r="C11" i="49"/>
  <c r="I11" i="49"/>
  <c r="E14" i="95"/>
  <c r="C11" i="41"/>
  <c r="N14" i="41"/>
  <c r="BQ16" i="104"/>
  <c r="W97" i="60"/>
  <c r="M73" i="56"/>
  <c r="N73" i="56" s="1"/>
  <c r="X106" i="60"/>
  <c r="E9" i="95"/>
  <c r="W89" i="60"/>
  <c r="CC8" i="104"/>
  <c r="R79" i="60"/>
  <c r="D74" i="41"/>
  <c r="S74" i="41" s="1"/>
  <c r="I14" i="60"/>
  <c r="V24" i="60"/>
  <c r="M21" i="52"/>
  <c r="N21" i="52" s="1"/>
  <c r="BR57" i="104"/>
  <c r="BG39" i="104"/>
  <c r="M43" i="51"/>
  <c r="N43" i="51" s="1"/>
  <c r="S100" i="60"/>
  <c r="M178" i="51"/>
  <c r="N178" i="51" s="1"/>
  <c r="AH79" i="95"/>
  <c r="AH87" i="95"/>
  <c r="D110" i="41"/>
  <c r="S110" i="41" s="1"/>
  <c r="L10" i="53"/>
  <c r="V74" i="60"/>
  <c r="M93" i="49"/>
  <c r="N93" i="49" s="1"/>
  <c r="BH16" i="95"/>
  <c r="CJ114" i="104"/>
  <c r="CE16" i="104"/>
  <c r="BZ55" i="104"/>
  <c r="CD55" i="104" s="1"/>
  <c r="CE55" i="104"/>
  <c r="M65" i="52"/>
  <c r="N65" i="52" s="1"/>
  <c r="AW13" i="95"/>
  <c r="B14" i="40"/>
  <c r="L13" i="104"/>
  <c r="V11" i="104"/>
  <c r="AU11" i="104"/>
  <c r="AX54" i="104"/>
  <c r="CE25" i="104"/>
  <c r="BZ25" i="104"/>
  <c r="CD25" i="104" s="1"/>
  <c r="AL9" i="95"/>
  <c r="CP78" i="95"/>
  <c r="CN13" i="95"/>
  <c r="AG29" i="104"/>
  <c r="AN29" i="104" s="1"/>
  <c r="AT21" i="104"/>
  <c r="AL16" i="95"/>
  <c r="BK41" i="104"/>
  <c r="BN41" i="104" s="1"/>
  <c r="AH53" i="95"/>
  <c r="K50" i="104"/>
  <c r="P42" i="60"/>
  <c r="L42" i="60"/>
  <c r="P9" i="53"/>
  <c r="AW16" i="95"/>
  <c r="V116" i="60"/>
  <c r="G55" i="104"/>
  <c r="N55" i="104" s="1"/>
  <c r="AD8" i="104"/>
  <c r="CO52" i="104"/>
  <c r="M84" i="56"/>
  <c r="N84" i="56" s="1"/>
  <c r="M140" i="56"/>
  <c r="N140" i="56" s="1"/>
  <c r="AT94" i="104"/>
  <c r="CP65" i="95"/>
  <c r="AT27" i="104"/>
  <c r="CO81" i="104"/>
  <c r="AX104" i="104"/>
  <c r="M104" i="51"/>
  <c r="N104" i="51" s="1"/>
  <c r="BK113" i="104"/>
  <c r="M101" i="56"/>
  <c r="N101" i="56" s="1"/>
  <c r="M197" i="56"/>
  <c r="N197" i="56" s="1"/>
  <c r="CI13" i="95"/>
  <c r="AX11" i="95"/>
  <c r="M222" i="51"/>
  <c r="N222" i="51" s="1"/>
  <c r="AH75" i="95"/>
  <c r="CM46" i="95"/>
  <c r="BR67" i="104"/>
  <c r="K63" i="104"/>
  <c r="V121" i="60"/>
  <c r="BK29" i="104"/>
  <c r="AK78" i="104"/>
  <c r="AH13" i="104"/>
  <c r="V46" i="60"/>
  <c r="CP32" i="95"/>
  <c r="T115" i="104"/>
  <c r="B13" i="53"/>
  <c r="T45" i="104"/>
  <c r="X36" i="104"/>
  <c r="M228" i="51"/>
  <c r="N228" i="51" s="1"/>
  <c r="AC12" i="104"/>
  <c r="CO118" i="104"/>
  <c r="V82" i="60"/>
  <c r="AH71" i="95"/>
  <c r="M142" i="52"/>
  <c r="N142" i="52" s="1"/>
  <c r="AK52" i="104"/>
  <c r="M139" i="54"/>
  <c r="N139" i="54" s="1"/>
  <c r="H19" i="60"/>
  <c r="U84" i="60"/>
  <c r="CP80" i="95"/>
  <c r="E12" i="49"/>
  <c r="M221" i="55"/>
  <c r="N221" i="55" s="1"/>
  <c r="P29" i="60"/>
  <c r="L29" i="60"/>
  <c r="BS15" i="95"/>
  <c r="M9" i="95"/>
  <c r="CS30" i="95"/>
  <c r="CL119" i="95"/>
  <c r="M116" i="51"/>
  <c r="N116" i="51" s="1"/>
  <c r="M61" i="55"/>
  <c r="N61" i="55" s="1"/>
  <c r="N13" i="41"/>
  <c r="CH10" i="95"/>
  <c r="CL42" i="95"/>
  <c r="M222" i="55"/>
  <c r="N222" i="55" s="1"/>
  <c r="CM35" i="95"/>
  <c r="M92" i="51"/>
  <c r="N92" i="51" s="1"/>
  <c r="Y10" i="104"/>
  <c r="Q44" i="60"/>
  <c r="M188" i="55"/>
  <c r="N188" i="55" s="1"/>
  <c r="I10" i="49"/>
  <c r="BZ81" i="104"/>
  <c r="CD81" i="104" s="1"/>
  <c r="CE81" i="104"/>
  <c r="O11" i="53"/>
  <c r="M16" i="53"/>
  <c r="M135" i="53" s="1"/>
  <c r="T28" i="104"/>
  <c r="I10" i="95"/>
  <c r="M209" i="56"/>
  <c r="N209" i="56" s="1"/>
  <c r="V67" i="60"/>
  <c r="BX9" i="95"/>
  <c r="M80" i="56"/>
  <c r="N80" i="56" s="1"/>
  <c r="M27" i="51"/>
  <c r="N27" i="51" s="1"/>
  <c r="M206" i="51"/>
  <c r="N206" i="51" s="1"/>
  <c r="K9" i="52"/>
  <c r="E10" i="53"/>
  <c r="M192" i="51"/>
  <c r="N192" i="51" s="1"/>
  <c r="BG119" i="104"/>
  <c r="AT71" i="104"/>
  <c r="M130" i="56"/>
  <c r="N130" i="56" s="1"/>
  <c r="D83" i="41"/>
  <c r="S83" i="41" s="1"/>
  <c r="CO106" i="104"/>
  <c r="CF81" i="104"/>
  <c r="W83" i="60"/>
  <c r="AT19" i="104"/>
  <c r="M187" i="51"/>
  <c r="N187" i="51" s="1"/>
  <c r="CP21" i="95"/>
  <c r="S85" i="60"/>
  <c r="CM60" i="95"/>
  <c r="AH50" i="95"/>
  <c r="H16" i="53"/>
  <c r="F10" i="40"/>
  <c r="CK15" i="104"/>
  <c r="G71" i="104"/>
  <c r="D9" i="51"/>
  <c r="X91" i="104"/>
  <c r="U79" i="60"/>
  <c r="D15" i="53"/>
  <c r="S89" i="60"/>
  <c r="BG45" i="104"/>
  <c r="J12" i="78"/>
  <c r="BG19" i="104"/>
  <c r="CF70" i="104"/>
  <c r="B16" i="41"/>
  <c r="D16" i="41" s="1"/>
  <c r="D103" i="41"/>
  <c r="S103" i="41" s="1"/>
  <c r="R54" i="60"/>
  <c r="M71" i="52"/>
  <c r="N71" i="52" s="1"/>
  <c r="Y8" i="104"/>
  <c r="CL52" i="95"/>
  <c r="CT52" i="95" s="1"/>
  <c r="M70" i="55"/>
  <c r="N70" i="55" s="1"/>
  <c r="T108" i="60"/>
  <c r="G21" i="60"/>
  <c r="AF8" i="95"/>
  <c r="AH18" i="95"/>
  <c r="CO58" i="104"/>
  <c r="BF8" i="104"/>
  <c r="X98" i="60"/>
  <c r="M75" i="52"/>
  <c r="N75" i="52" s="1"/>
  <c r="CP117" i="95"/>
  <c r="U32" i="60"/>
  <c r="CF96" i="104"/>
  <c r="P30" i="60"/>
  <c r="L30" i="60"/>
  <c r="W105" i="60"/>
  <c r="BF15" i="95"/>
  <c r="I12" i="95"/>
  <c r="CL50" i="95"/>
  <c r="CT50" i="95" s="1"/>
  <c r="L40" i="60"/>
  <c r="P40" i="60"/>
  <c r="AW10" i="95"/>
  <c r="G15" i="95"/>
  <c r="CM102" i="95"/>
  <c r="AV9" i="104"/>
  <c r="M102" i="55"/>
  <c r="N102" i="55" s="1"/>
  <c r="V61" i="60"/>
  <c r="M19" i="55"/>
  <c r="N19" i="55" s="1"/>
  <c r="R84" i="60"/>
  <c r="E19" i="60"/>
  <c r="BK76" i="104"/>
  <c r="M86" i="50"/>
  <c r="N86" i="50" s="1"/>
  <c r="CO67" i="104"/>
  <c r="AC11" i="95"/>
  <c r="M200" i="55"/>
  <c r="N200" i="55" s="1"/>
  <c r="E9" i="41"/>
  <c r="BZ63" i="104"/>
  <c r="CD63" i="104" s="1"/>
  <c r="CE63" i="104"/>
  <c r="CJ63" i="104" s="1"/>
  <c r="T93" i="104"/>
  <c r="AA93" i="104" s="1"/>
  <c r="M160" i="52"/>
  <c r="N160" i="52" s="1"/>
  <c r="M21" i="56"/>
  <c r="N21" i="56" s="1"/>
  <c r="T30" i="60"/>
  <c r="AK38" i="104"/>
  <c r="AL13" i="95"/>
  <c r="AK16" i="95"/>
  <c r="X61" i="60"/>
  <c r="W37" i="60"/>
  <c r="G117" i="104"/>
  <c r="AF11" i="95"/>
  <c r="AH54" i="95"/>
  <c r="AP9" i="104"/>
  <c r="BH11" i="95"/>
  <c r="M227" i="51"/>
  <c r="N227" i="51" s="1"/>
  <c r="CP75" i="95"/>
  <c r="Z14" i="104"/>
  <c r="U107" i="60"/>
  <c r="J13" i="78"/>
  <c r="BZ47" i="104"/>
  <c r="CD47" i="104" s="1"/>
  <c r="CE47" i="104"/>
  <c r="T71" i="60"/>
  <c r="AX100" i="104"/>
  <c r="R44" i="60"/>
  <c r="P9" i="104"/>
  <c r="M80" i="55"/>
  <c r="N80" i="55" s="1"/>
  <c r="C12" i="49"/>
  <c r="M66" i="49"/>
  <c r="M127" i="55"/>
  <c r="N127" i="55" s="1"/>
  <c r="X45" i="104"/>
  <c r="T52" i="104"/>
  <c r="Q11" i="41"/>
  <c r="D115" i="41"/>
  <c r="S115" i="41" s="1"/>
  <c r="B17" i="41"/>
  <c r="AX27" i="104"/>
  <c r="CO8" i="95"/>
  <c r="CC15" i="104"/>
  <c r="BR77" i="104"/>
  <c r="L52" i="60"/>
  <c r="P52" i="60"/>
  <c r="M28" i="56"/>
  <c r="N28" i="56" s="1"/>
  <c r="CP29" i="95"/>
  <c r="M138" i="55"/>
  <c r="N138" i="55" s="1"/>
  <c r="I10" i="53"/>
  <c r="V110" i="60"/>
  <c r="I9" i="52"/>
  <c r="X9" i="95"/>
  <c r="M67" i="55"/>
  <c r="N67" i="55" s="1"/>
  <c r="J14" i="40"/>
  <c r="M33" i="56"/>
  <c r="N33" i="56" s="1"/>
  <c r="M15" i="41"/>
  <c r="AS11" i="95"/>
  <c r="BJ11" i="95"/>
  <c r="CO11" i="95"/>
  <c r="AH46" i="95"/>
  <c r="CP28" i="95"/>
  <c r="M173" i="51"/>
  <c r="N173" i="51" s="1"/>
  <c r="M106" i="49"/>
  <c r="N106" i="49" s="1"/>
  <c r="AT31" i="104"/>
  <c r="P68" i="60"/>
  <c r="L68" i="60"/>
  <c r="N16" i="41"/>
  <c r="AT13" i="95"/>
  <c r="CG8" i="95"/>
  <c r="CS33" i="95"/>
  <c r="R105" i="60"/>
  <c r="BV11" i="104"/>
  <c r="CM106" i="95"/>
  <c r="Q91" i="60"/>
  <c r="M98" i="49"/>
  <c r="N98" i="49" s="1"/>
  <c r="M34" i="51"/>
  <c r="N34" i="51" s="1"/>
  <c r="CD12" i="95"/>
  <c r="U50" i="60"/>
  <c r="AH85" i="95"/>
  <c r="M162" i="52"/>
  <c r="N162" i="52" s="1"/>
  <c r="M223" i="56"/>
  <c r="N223" i="56" s="1"/>
  <c r="X105" i="60"/>
  <c r="N10" i="95"/>
  <c r="CI13" i="104"/>
  <c r="X35" i="60"/>
  <c r="AQ16" i="95"/>
  <c r="M91" i="54"/>
  <c r="N91" i="54" s="1"/>
  <c r="CN9" i="104"/>
  <c r="Q52" i="60"/>
  <c r="CD11" i="95"/>
  <c r="M190" i="55"/>
  <c r="N190" i="55" s="1"/>
  <c r="X78" i="60"/>
  <c r="AK70" i="104"/>
  <c r="M118" i="49"/>
  <c r="N118" i="49" s="1"/>
  <c r="M189" i="54"/>
  <c r="N189" i="54" s="1"/>
  <c r="BR75" i="104"/>
  <c r="M200" i="56"/>
  <c r="N200" i="56" s="1"/>
  <c r="CP114" i="95"/>
  <c r="CN16" i="95"/>
  <c r="CO65" i="104"/>
  <c r="M156" i="51"/>
  <c r="N156" i="51" s="1"/>
  <c r="I11" i="53"/>
  <c r="P64" i="60"/>
  <c r="L64" i="60"/>
  <c r="F16" i="41"/>
  <c r="H11" i="49"/>
  <c r="M66" i="51"/>
  <c r="N66" i="51" s="1"/>
  <c r="K13" i="49"/>
  <c r="BO12" i="104"/>
  <c r="BR66" i="104"/>
  <c r="CL36" i="95"/>
  <c r="U78" i="60"/>
  <c r="B10" i="95"/>
  <c r="CO112" i="104"/>
  <c r="AT103" i="104"/>
  <c r="F9" i="41"/>
  <c r="X12" i="95"/>
  <c r="M166" i="55"/>
  <c r="N166" i="55" s="1"/>
  <c r="H15" i="95"/>
  <c r="Q42" i="60"/>
  <c r="CL104" i="95"/>
  <c r="P11" i="104"/>
  <c r="E15" i="95"/>
  <c r="B9" i="49"/>
  <c r="D16" i="53"/>
  <c r="D135" i="53" s="1"/>
  <c r="BK60" i="104"/>
  <c r="AG49" i="104"/>
  <c r="M61" i="51"/>
  <c r="N61" i="51" s="1"/>
  <c r="AT100" i="104"/>
  <c r="CM92" i="95"/>
  <c r="V104" i="60"/>
  <c r="C14" i="41"/>
  <c r="K19" i="104"/>
  <c r="E9" i="53"/>
  <c r="M164" i="52"/>
  <c r="N164" i="52" s="1"/>
  <c r="Y11" i="95"/>
  <c r="AX53" i="104"/>
  <c r="CP104" i="95"/>
  <c r="E16" i="41"/>
  <c r="I16" i="41" s="1"/>
  <c r="O12" i="53"/>
  <c r="E16" i="95"/>
  <c r="M214" i="55"/>
  <c r="N214" i="55" s="1"/>
  <c r="L16" i="104"/>
  <c r="S32" i="60"/>
  <c r="G90" i="104"/>
  <c r="B14" i="104"/>
  <c r="CM89" i="95"/>
  <c r="BK120" i="104"/>
  <c r="W15" i="95"/>
  <c r="CO82" i="104"/>
  <c r="M143" i="56"/>
  <c r="N143" i="56" s="1"/>
  <c r="M68" i="56"/>
  <c r="N68" i="56" s="1"/>
  <c r="AM12" i="104"/>
  <c r="T74" i="60"/>
  <c r="T33" i="104"/>
  <c r="AA33" i="104" s="1"/>
  <c r="W74" i="60"/>
  <c r="AK53" i="104"/>
  <c r="W51" i="60"/>
  <c r="M47" i="56"/>
  <c r="N47" i="56" s="1"/>
  <c r="Q69" i="60"/>
  <c r="P109" i="60"/>
  <c r="L109" i="60"/>
  <c r="M26" i="55"/>
  <c r="N26" i="55" s="1"/>
  <c r="R87" i="60"/>
  <c r="F15" i="41"/>
  <c r="R95" i="60"/>
  <c r="M29" i="56"/>
  <c r="N29" i="56" s="1"/>
  <c r="X82" i="104"/>
  <c r="AG36" i="104"/>
  <c r="AN36" i="104" s="1"/>
  <c r="AK65" i="104"/>
  <c r="CK11" i="95"/>
  <c r="AH100" i="95"/>
  <c r="S65" i="60"/>
  <c r="J14" i="49"/>
  <c r="CE16" i="95"/>
  <c r="Q78" i="60"/>
  <c r="P27" i="60"/>
  <c r="L27" i="60"/>
  <c r="J15" i="41"/>
  <c r="M188" i="52"/>
  <c r="N188" i="52" s="1"/>
  <c r="M15" i="56"/>
  <c r="N15" i="56" s="1"/>
  <c r="CF106" i="104"/>
  <c r="D93" i="41"/>
  <c r="S93" i="41" s="1"/>
  <c r="F17" i="60"/>
  <c r="S60" i="60"/>
  <c r="Q13" i="95"/>
  <c r="CO57" i="104"/>
  <c r="BG21" i="104"/>
  <c r="M24" i="52"/>
  <c r="N24" i="52" s="1"/>
  <c r="E8" i="49"/>
  <c r="U119" i="60"/>
  <c r="BR78" i="104"/>
  <c r="BO13" i="104"/>
  <c r="V33" i="60"/>
  <c r="CJ16" i="95"/>
  <c r="Q9" i="95"/>
  <c r="AG81" i="104"/>
  <c r="BE9" i="104"/>
  <c r="X45" i="60"/>
  <c r="BK82" i="104"/>
  <c r="M164" i="56"/>
  <c r="N164" i="56" s="1"/>
  <c r="BZ74" i="104"/>
  <c r="CD74" i="104" s="1"/>
  <c r="CE74" i="104"/>
  <c r="CJ74" i="104" s="1"/>
  <c r="AW14" i="95"/>
  <c r="BG55" i="104"/>
  <c r="M17" i="41"/>
  <c r="M136" i="41" s="1"/>
  <c r="BE8" i="104"/>
  <c r="R83" i="60"/>
  <c r="S124" i="60"/>
  <c r="K94" i="104"/>
  <c r="CA8" i="104"/>
  <c r="Q50" i="60"/>
  <c r="P73" i="60"/>
  <c r="L73" i="60"/>
  <c r="AT52" i="104"/>
  <c r="D8" i="49"/>
  <c r="M64" i="52"/>
  <c r="N64" i="52" s="1"/>
  <c r="BY11" i="104"/>
  <c r="AU10" i="95"/>
  <c r="AY10" i="104"/>
  <c r="BQ13" i="104"/>
  <c r="AG118" i="104"/>
  <c r="P10" i="95"/>
  <c r="AH82" i="95"/>
  <c r="AK64" i="104"/>
  <c r="AX94" i="104"/>
  <c r="BA94" i="104" s="1"/>
  <c r="CL57" i="95"/>
  <c r="CT57" i="95" s="1"/>
  <c r="Q121" i="60"/>
  <c r="M51" i="52"/>
  <c r="N51" i="52" s="1"/>
  <c r="BR52" i="104"/>
  <c r="BG53" i="104"/>
  <c r="G98" i="104"/>
  <c r="AX113" i="104"/>
  <c r="D58" i="41"/>
  <c r="S58" i="41" s="1"/>
  <c r="CF36" i="104"/>
  <c r="D101" i="41"/>
  <c r="S101" i="41" s="1"/>
  <c r="T87" i="104"/>
  <c r="M113" i="52"/>
  <c r="N113" i="52" s="1"/>
  <c r="M106" i="56"/>
  <c r="N106" i="56" s="1"/>
  <c r="BG72" i="104"/>
  <c r="CF41" i="104"/>
  <c r="BG105" i="104"/>
  <c r="T89" i="60"/>
  <c r="I16" i="53"/>
  <c r="I135" i="53" s="1"/>
  <c r="T113" i="104"/>
  <c r="AA113" i="104" s="1"/>
  <c r="X63" i="60"/>
  <c r="AK87" i="104"/>
  <c r="U83" i="60"/>
  <c r="CP69" i="95"/>
  <c r="M118" i="51"/>
  <c r="N118" i="51" s="1"/>
  <c r="M85" i="52"/>
  <c r="N85" i="52" s="1"/>
  <c r="T26" i="104"/>
  <c r="AH38" i="95"/>
  <c r="K17" i="60"/>
  <c r="X60" i="60"/>
  <c r="L53" i="60"/>
  <c r="P53" i="60"/>
  <c r="AK79" i="104"/>
  <c r="L8" i="53"/>
  <c r="G72" i="104"/>
  <c r="S105" i="60"/>
  <c r="CP39" i="95"/>
  <c r="K15" i="78"/>
  <c r="H15" i="78"/>
  <c r="I15" i="78" s="1"/>
  <c r="BG82" i="104"/>
  <c r="BI9" i="104"/>
  <c r="BR36" i="104"/>
  <c r="M86" i="56"/>
  <c r="N86" i="56" s="1"/>
  <c r="AW16" i="104"/>
  <c r="BJ8" i="95"/>
  <c r="AX119" i="104"/>
  <c r="M181" i="56"/>
  <c r="N181" i="56" s="1"/>
  <c r="AX14" i="95"/>
  <c r="AX67" i="104"/>
  <c r="BA67" i="104" s="1"/>
  <c r="AX111" i="104"/>
  <c r="M153" i="52"/>
  <c r="N153" i="52" s="1"/>
  <c r="Q116" i="60"/>
  <c r="AM13" i="104"/>
  <c r="AW8" i="104"/>
  <c r="E16" i="53"/>
  <c r="E135" i="53" s="1"/>
  <c r="CS128" i="95"/>
  <c r="M52" i="49"/>
  <c r="N52" i="49" s="1"/>
  <c r="CG13" i="104"/>
  <c r="B12" i="95"/>
  <c r="H14" i="41"/>
  <c r="AT47" i="104"/>
  <c r="M120" i="52"/>
  <c r="N120" i="52" s="1"/>
  <c r="CM56" i="95"/>
  <c r="G30" i="104"/>
  <c r="B9" i="104"/>
  <c r="M68" i="54"/>
  <c r="N68" i="54" s="1"/>
  <c r="M150" i="52"/>
  <c r="N150" i="52" s="1"/>
  <c r="M165" i="56"/>
  <c r="N165" i="56" s="1"/>
  <c r="T122" i="60"/>
  <c r="V81" i="60"/>
  <c r="CS119" i="95"/>
  <c r="M115" i="51"/>
  <c r="N115" i="51" s="1"/>
  <c r="AT23" i="104"/>
  <c r="BA23" i="104" s="1"/>
  <c r="Q40" i="60"/>
  <c r="R14" i="41"/>
  <c r="CK12" i="95"/>
  <c r="M38" i="50"/>
  <c r="N38" i="50" s="1"/>
  <c r="K9" i="54"/>
  <c r="M109" i="56"/>
  <c r="N109" i="56" s="1"/>
  <c r="V70" i="60"/>
  <c r="AH113" i="95"/>
  <c r="V51" i="60"/>
  <c r="S75" i="60"/>
  <c r="R75" i="60"/>
  <c r="Q30" i="60"/>
  <c r="CM28" i="95"/>
  <c r="G65" i="104"/>
  <c r="S13" i="95"/>
  <c r="T61" i="60"/>
  <c r="X37" i="60"/>
  <c r="T25" i="104"/>
  <c r="T66" i="104"/>
  <c r="O12" i="104"/>
  <c r="W57" i="60"/>
  <c r="AW15" i="95"/>
  <c r="U58" i="60"/>
  <c r="AW9" i="95"/>
  <c r="M220" i="56"/>
  <c r="N220" i="56" s="1"/>
  <c r="AK95" i="104"/>
  <c r="CP36" i="95"/>
  <c r="BS12" i="95"/>
  <c r="M156" i="56"/>
  <c r="N156" i="56" s="1"/>
  <c r="AG64" i="104"/>
  <c r="AN64" i="104" s="1"/>
  <c r="P83" i="60"/>
  <c r="L83" i="60"/>
  <c r="AK28" i="104"/>
  <c r="K10" i="41"/>
  <c r="M201" i="56"/>
  <c r="N201" i="56" s="1"/>
  <c r="X35" i="104"/>
  <c r="BR105" i="104"/>
  <c r="M188" i="51"/>
  <c r="N188" i="51" s="1"/>
  <c r="AW13" i="104"/>
  <c r="M135" i="55"/>
  <c r="N135" i="55" s="1"/>
  <c r="AK18" i="104"/>
  <c r="AH8" i="104"/>
  <c r="Q105" i="60"/>
  <c r="BB11" i="104"/>
  <c r="BG54" i="104"/>
  <c r="R45" i="60"/>
  <c r="M128" i="55"/>
  <c r="N128" i="55" s="1"/>
  <c r="H9" i="40"/>
  <c r="M105" i="52"/>
  <c r="N105" i="52" s="1"/>
  <c r="CS117" i="95"/>
  <c r="X67" i="60"/>
  <c r="T63" i="60"/>
  <c r="Q28" i="60"/>
  <c r="CE20" i="104"/>
  <c r="BZ20" i="104"/>
  <c r="CD20" i="104" s="1"/>
  <c r="M160" i="56"/>
  <c r="N160" i="56" s="1"/>
  <c r="CO24" i="104"/>
  <c r="CF95" i="104"/>
  <c r="S13" i="104"/>
  <c r="AG65" i="104"/>
  <c r="AN65" i="104" s="1"/>
  <c r="F137" i="41"/>
  <c r="CD9" i="95"/>
  <c r="CP63" i="95"/>
  <c r="M49" i="56"/>
  <c r="N49" i="56" s="1"/>
  <c r="M74" i="51"/>
  <c r="N74" i="51" s="1"/>
  <c r="K15" i="49"/>
  <c r="P8" i="104"/>
  <c r="BZ110" i="104"/>
  <c r="CF61" i="104"/>
  <c r="CJ15" i="95"/>
  <c r="CP112" i="95"/>
  <c r="M50" i="51"/>
  <c r="N50" i="51" s="1"/>
  <c r="X70" i="60"/>
  <c r="CQ11" i="104"/>
  <c r="G11" i="49"/>
  <c r="P9" i="52"/>
  <c r="BK79" i="104"/>
  <c r="BN79" i="104" s="1"/>
  <c r="CP107" i="95"/>
  <c r="CL33" i="95"/>
  <c r="T75" i="60"/>
  <c r="BK40" i="104"/>
  <c r="CM115" i="95"/>
  <c r="E14" i="53"/>
  <c r="M103" i="55"/>
  <c r="N103" i="55" s="1"/>
  <c r="M109" i="51"/>
  <c r="N109" i="51" s="1"/>
  <c r="M65" i="51"/>
  <c r="N65" i="51" s="1"/>
  <c r="M189" i="56"/>
  <c r="N189" i="56" s="1"/>
  <c r="M35" i="56"/>
  <c r="N35" i="56" s="1"/>
  <c r="X38" i="60"/>
  <c r="BI10" i="104"/>
  <c r="L72" i="60"/>
  <c r="P72" i="60"/>
  <c r="C18" i="60"/>
  <c r="M11" i="53"/>
  <c r="M123" i="55"/>
  <c r="N123" i="55" s="1"/>
  <c r="BG115" i="104"/>
  <c r="M221" i="56"/>
  <c r="N221" i="56" s="1"/>
  <c r="C19" i="60"/>
  <c r="P84" i="60"/>
  <c r="L84" i="60"/>
  <c r="BS8" i="95"/>
  <c r="AG39" i="104"/>
  <c r="P14" i="95"/>
  <c r="AF13" i="104"/>
  <c r="W93" i="60"/>
  <c r="M228" i="56"/>
  <c r="N228" i="56" s="1"/>
  <c r="G80" i="104"/>
  <c r="AX8" i="95"/>
  <c r="M185" i="52"/>
  <c r="N185" i="52" s="1"/>
  <c r="M158" i="55"/>
  <c r="N158" i="55" s="1"/>
  <c r="BV14" i="95"/>
  <c r="CO46" i="104"/>
  <c r="G68" i="104"/>
  <c r="R102" i="60"/>
  <c r="T97" i="60"/>
  <c r="AN15" i="95"/>
  <c r="R94" i="60"/>
  <c r="BU13" i="95"/>
  <c r="BR107" i="104"/>
  <c r="BU16" i="95"/>
  <c r="T27" i="60"/>
  <c r="AK23" i="104"/>
  <c r="T123" i="60"/>
  <c r="S47" i="60"/>
  <c r="N15" i="95"/>
  <c r="BR76" i="104"/>
  <c r="CH12" i="104"/>
  <c r="AX19" i="104"/>
  <c r="BA19" i="104" s="1"/>
  <c r="M163" i="56"/>
  <c r="N163" i="56" s="1"/>
  <c r="X79" i="60"/>
  <c r="AV11" i="104"/>
  <c r="M13" i="55"/>
  <c r="N13" i="55" s="1"/>
  <c r="M158" i="52"/>
  <c r="N158" i="52" s="1"/>
  <c r="K100" i="104"/>
  <c r="X26" i="60"/>
  <c r="CE39" i="104"/>
  <c r="CJ39" i="104" s="1"/>
  <c r="BZ39" i="104"/>
  <c r="CD39" i="104" s="1"/>
  <c r="BR73" i="104"/>
  <c r="BG57" i="104"/>
  <c r="M39" i="55"/>
  <c r="N39" i="55" s="1"/>
  <c r="BG88" i="104"/>
  <c r="BN88" i="104" s="1"/>
  <c r="B10" i="49"/>
  <c r="R26" i="60"/>
  <c r="AJ10" i="95"/>
  <c r="AG93" i="104"/>
  <c r="CS62" i="95"/>
  <c r="CS81" i="95"/>
  <c r="D13" i="49"/>
  <c r="K96" i="104"/>
  <c r="L105" i="60"/>
  <c r="P105" i="60"/>
  <c r="Y105" i="60" s="1"/>
  <c r="M154" i="56"/>
  <c r="N154" i="56" s="1"/>
  <c r="CP47" i="95"/>
  <c r="V56" i="60"/>
  <c r="D84" i="41"/>
  <c r="S84" i="41" s="1"/>
  <c r="CE27" i="104"/>
  <c r="BZ27" i="104"/>
  <c r="CD27" i="104" s="1"/>
  <c r="AH14" i="104"/>
  <c r="AK90" i="104"/>
  <c r="M88" i="52"/>
  <c r="N88" i="52" s="1"/>
  <c r="M27" i="55"/>
  <c r="N27" i="55" s="1"/>
  <c r="M159" i="55"/>
  <c r="N159" i="55" s="1"/>
  <c r="M23" i="51"/>
  <c r="N23" i="51" s="1"/>
  <c r="BK86" i="104"/>
  <c r="M32" i="49"/>
  <c r="N32" i="49" s="1"/>
  <c r="M43" i="49"/>
  <c r="N43" i="49" s="1"/>
  <c r="AX74" i="104"/>
  <c r="BA74" i="104" s="1"/>
  <c r="CO40" i="104"/>
  <c r="AB8" i="104"/>
  <c r="AG18" i="104"/>
  <c r="AX96" i="104"/>
  <c r="CL68" i="95"/>
  <c r="CT68" i="95" s="1"/>
  <c r="CP95" i="95"/>
  <c r="D16" i="40"/>
  <c r="G44" i="104"/>
  <c r="N44" i="104" s="1"/>
  <c r="L100" i="60"/>
  <c r="P100" i="60"/>
  <c r="J8" i="95"/>
  <c r="BR47" i="104"/>
  <c r="CA10" i="104"/>
  <c r="P15" i="53"/>
  <c r="BK62" i="104"/>
  <c r="T81" i="104"/>
  <c r="AA81" i="104" s="1"/>
  <c r="AT48" i="104"/>
  <c r="X80" i="60"/>
  <c r="S57" i="60"/>
  <c r="CE66" i="104"/>
  <c r="BW12" i="104"/>
  <c r="BZ66" i="104"/>
  <c r="CM61" i="95"/>
  <c r="K29" i="104"/>
  <c r="J11" i="78"/>
  <c r="K66" i="104"/>
  <c r="H12" i="104"/>
  <c r="M227" i="52"/>
  <c r="N227" i="52" s="1"/>
  <c r="M99" i="51"/>
  <c r="N99" i="51" s="1"/>
  <c r="BT12" i="95"/>
  <c r="AN13" i="95"/>
  <c r="G28" i="104"/>
  <c r="AS10" i="95"/>
  <c r="U104" i="60"/>
  <c r="F14" i="104"/>
  <c r="M144" i="56"/>
  <c r="N144" i="56" s="1"/>
  <c r="Q46" i="60"/>
  <c r="CD8" i="95"/>
  <c r="AT38" i="104"/>
  <c r="M36" i="52"/>
  <c r="N36" i="52" s="1"/>
  <c r="U52" i="60"/>
  <c r="AG12" i="95"/>
  <c r="M59" i="51"/>
  <c r="N59" i="51" s="1"/>
  <c r="AW15" i="104"/>
  <c r="R100" i="60"/>
  <c r="M230" i="51"/>
  <c r="N230" i="51" s="1"/>
  <c r="CO34" i="104"/>
  <c r="D60" i="41"/>
  <c r="S60" i="41" s="1"/>
  <c r="AV14" i="95"/>
  <c r="M182" i="56"/>
  <c r="N182" i="56" s="1"/>
  <c r="AS8" i="104"/>
  <c r="K15" i="41"/>
  <c r="BG65" i="104"/>
  <c r="AT77" i="104"/>
  <c r="CF21" i="104"/>
  <c r="J15" i="78"/>
  <c r="M43" i="56"/>
  <c r="N43" i="56" s="1"/>
  <c r="U53" i="60"/>
  <c r="T67" i="104"/>
  <c r="M213" i="55"/>
  <c r="N213" i="55" s="1"/>
  <c r="BZ35" i="104"/>
  <c r="CD35" i="104" s="1"/>
  <c r="CE35" i="104"/>
  <c r="U65" i="60"/>
  <c r="W16" i="104"/>
  <c r="AT80" i="104"/>
  <c r="X96" i="60"/>
  <c r="K20" i="60"/>
  <c r="BF15" i="104"/>
  <c r="M159" i="52"/>
  <c r="N159" i="52" s="1"/>
  <c r="Q118" i="60"/>
  <c r="AG27" i="104"/>
  <c r="X49" i="104"/>
  <c r="W31" i="60"/>
  <c r="G35" i="104"/>
  <c r="BK95" i="104"/>
  <c r="AX108" i="104"/>
  <c r="BG111" i="104"/>
  <c r="T20" i="104"/>
  <c r="AA20" i="104" s="1"/>
  <c r="CB13" i="104"/>
  <c r="K47" i="104"/>
  <c r="R118" i="60"/>
  <c r="BE10" i="104"/>
  <c r="M49" i="52"/>
  <c r="N49" i="52" s="1"/>
  <c r="M134" i="56"/>
  <c r="N134" i="56" s="1"/>
  <c r="AT120" i="104"/>
  <c r="CP24" i="95"/>
  <c r="AT44" i="104"/>
  <c r="K56" i="104"/>
  <c r="CL24" i="95"/>
  <c r="CT24" i="95" s="1"/>
  <c r="M24" i="55"/>
  <c r="N24" i="55" s="1"/>
  <c r="S62" i="60"/>
  <c r="F14" i="49"/>
  <c r="AG9" i="95"/>
  <c r="BK49" i="104"/>
  <c r="I136" i="53"/>
  <c r="M128" i="51"/>
  <c r="N128" i="51" s="1"/>
  <c r="AX62" i="104"/>
  <c r="AK92" i="104"/>
  <c r="BK91" i="104"/>
  <c r="CF75" i="104"/>
  <c r="T41" i="60"/>
  <c r="AK8" i="95"/>
  <c r="T65" i="60"/>
  <c r="M114" i="56"/>
  <c r="N114" i="56" s="1"/>
  <c r="J8" i="53"/>
  <c r="AQ10" i="104"/>
  <c r="BG92" i="104"/>
  <c r="X98" i="104"/>
  <c r="CF59" i="104"/>
  <c r="BG97" i="104"/>
  <c r="AI8" i="104"/>
  <c r="M50" i="49"/>
  <c r="N50" i="49" s="1"/>
  <c r="M162" i="56"/>
  <c r="N162" i="56" s="1"/>
  <c r="BR35" i="104"/>
  <c r="CE61" i="104"/>
  <c r="CJ61" i="104" s="1"/>
  <c r="BZ61" i="104"/>
  <c r="CD61" i="104" s="1"/>
  <c r="G9" i="95"/>
  <c r="CM30" i="95"/>
  <c r="CM9" i="95" s="1"/>
  <c r="M59" i="55"/>
  <c r="N59" i="55" s="1"/>
  <c r="K32" i="104"/>
  <c r="M36" i="55"/>
  <c r="N36" i="55" s="1"/>
  <c r="M121" i="52"/>
  <c r="N121" i="52" s="1"/>
  <c r="X22" i="104"/>
  <c r="V83" i="60"/>
  <c r="D49" i="41"/>
  <c r="S49" i="41" s="1"/>
  <c r="U29" i="60"/>
  <c r="M146" i="55"/>
  <c r="N146" i="55" s="1"/>
  <c r="M13" i="56"/>
  <c r="N13" i="56" s="1"/>
  <c r="N13" i="95"/>
  <c r="CB11" i="104"/>
  <c r="M142" i="56"/>
  <c r="N142" i="56" s="1"/>
  <c r="M205" i="52"/>
  <c r="N205" i="52" s="1"/>
  <c r="AJ14" i="95"/>
  <c r="BD15" i="104"/>
  <c r="K27" i="104"/>
  <c r="J10" i="104"/>
  <c r="BR98" i="104"/>
  <c r="T75" i="104"/>
  <c r="R104" i="60"/>
  <c r="T12" i="53"/>
  <c r="BM10" i="104"/>
  <c r="L80" i="60"/>
  <c r="P80" i="60"/>
  <c r="BK81" i="104"/>
  <c r="AX45" i="104"/>
  <c r="BI15" i="95"/>
  <c r="X79" i="104"/>
  <c r="U49" i="60"/>
  <c r="AX63" i="104"/>
  <c r="K26" i="104"/>
  <c r="AX120" i="104"/>
  <c r="CE26" i="104"/>
  <c r="CJ26" i="104" s="1"/>
  <c r="BZ26" i="104"/>
  <c r="CD26" i="104" s="1"/>
  <c r="T99" i="60"/>
  <c r="H9" i="52"/>
  <c r="AK69" i="104"/>
  <c r="U37" i="60"/>
  <c r="M115" i="56"/>
  <c r="N115" i="56" s="1"/>
  <c r="Q11" i="104"/>
  <c r="BD9" i="104"/>
  <c r="M58" i="51"/>
  <c r="N58" i="51" s="1"/>
  <c r="CF98" i="104"/>
  <c r="BK57" i="104"/>
  <c r="BN57" i="104" s="1"/>
  <c r="AY12" i="104"/>
  <c r="P32" i="60"/>
  <c r="L32" i="60"/>
  <c r="CQ8" i="104"/>
  <c r="C12" i="53"/>
  <c r="P85" i="60"/>
  <c r="L85" i="60"/>
  <c r="CO69" i="104"/>
  <c r="D11" i="49"/>
  <c r="M20" i="55"/>
  <c r="N20" i="55" s="1"/>
  <c r="AG78" i="104"/>
  <c r="AB13" i="104"/>
  <c r="CA11" i="104"/>
  <c r="E16" i="104"/>
  <c r="W108" i="60"/>
  <c r="W21" i="60" s="1"/>
  <c r="J21" i="60"/>
  <c r="CO23" i="104"/>
  <c r="AK77" i="104"/>
  <c r="M59" i="56"/>
  <c r="N59" i="56" s="1"/>
  <c r="BK51" i="104"/>
  <c r="BN51" i="104" s="1"/>
  <c r="L9" i="104"/>
  <c r="AS9" i="104"/>
  <c r="AJ14" i="104"/>
  <c r="T53" i="60"/>
  <c r="J13" i="49"/>
  <c r="G33" i="104"/>
  <c r="N33" i="104" s="1"/>
  <c r="R91" i="60"/>
  <c r="AT111" i="104"/>
  <c r="BA111" i="104" s="1"/>
  <c r="E15" i="60"/>
  <c r="R36" i="60"/>
  <c r="AX20" i="104"/>
  <c r="BA20" i="104" s="1"/>
  <c r="AT55" i="104"/>
  <c r="CP67" i="95"/>
  <c r="CH10" i="104"/>
  <c r="BT14" i="95"/>
  <c r="R98" i="60"/>
  <c r="T101" i="60"/>
  <c r="CP91" i="95"/>
  <c r="BR81" i="104"/>
  <c r="BK46" i="104"/>
  <c r="AD12" i="104"/>
  <c r="AS11" i="104"/>
  <c r="CL82" i="95"/>
  <c r="CT82" i="95" s="1"/>
  <c r="S33" i="60"/>
  <c r="AH21" i="95"/>
  <c r="W26" i="60"/>
  <c r="M162" i="51"/>
  <c r="N162" i="51" s="1"/>
  <c r="BR46" i="104"/>
  <c r="M45" i="52"/>
  <c r="N45" i="52" s="1"/>
  <c r="R92" i="60"/>
  <c r="AG40" i="104"/>
  <c r="W107" i="60"/>
  <c r="BG59" i="104"/>
  <c r="BZ93" i="104"/>
  <c r="CD93" i="104" s="1"/>
  <c r="CE93" i="104"/>
  <c r="N137" i="41"/>
  <c r="AX89" i="104"/>
  <c r="E136" i="49"/>
  <c r="BG95" i="104"/>
  <c r="BL16" i="104"/>
  <c r="BL12" i="104"/>
  <c r="W85" i="60"/>
  <c r="CO72" i="104"/>
  <c r="M200" i="52"/>
  <c r="N200" i="52" s="1"/>
  <c r="T116" i="104"/>
  <c r="S56" i="60"/>
  <c r="AG35" i="104"/>
  <c r="AE12" i="95"/>
  <c r="AX22" i="104"/>
  <c r="BA22" i="104" s="1"/>
  <c r="Z16" i="95"/>
  <c r="AT109" i="104"/>
  <c r="BA109" i="104" s="1"/>
  <c r="S76" i="60"/>
  <c r="P9" i="55"/>
  <c r="G9" i="54"/>
  <c r="M144" i="52"/>
  <c r="N144" i="52" s="1"/>
  <c r="CS78" i="95"/>
  <c r="CS13" i="95" s="1"/>
  <c r="M13" i="95"/>
  <c r="D40" i="41"/>
  <c r="S40" i="41" s="1"/>
  <c r="M214" i="51"/>
  <c r="N214" i="51" s="1"/>
  <c r="AS12" i="104"/>
  <c r="Z12" i="95"/>
  <c r="AE15" i="95"/>
  <c r="U121" i="60"/>
  <c r="R101" i="60"/>
  <c r="D9" i="95"/>
  <c r="AH23" i="95"/>
  <c r="AT10" i="95"/>
  <c r="CG10" i="95"/>
  <c r="L66" i="60"/>
  <c r="P66" i="60"/>
  <c r="T10" i="53"/>
  <c r="M57" i="51"/>
  <c r="N57" i="51" s="1"/>
  <c r="M31" i="49"/>
  <c r="N31" i="49" s="1"/>
  <c r="CL71" i="95"/>
  <c r="CT71" i="95" s="1"/>
  <c r="X62" i="60"/>
  <c r="W101" i="60"/>
  <c r="M159" i="51"/>
  <c r="N159" i="51" s="1"/>
  <c r="F12" i="40"/>
  <c r="BK52" i="104"/>
  <c r="CF40" i="104"/>
  <c r="AK97" i="104"/>
  <c r="AX77" i="104"/>
  <c r="M202" i="51"/>
  <c r="N202" i="51" s="1"/>
  <c r="R88" i="60"/>
  <c r="X42" i="60"/>
  <c r="AW14" i="104"/>
  <c r="M174" i="55"/>
  <c r="N174" i="55" s="1"/>
  <c r="M106" i="55"/>
  <c r="N106" i="55" s="1"/>
  <c r="M103" i="54"/>
  <c r="N103" i="54" s="1"/>
  <c r="CS60" i="95"/>
  <c r="D9" i="104"/>
  <c r="M216" i="55"/>
  <c r="N216" i="55" s="1"/>
  <c r="CO56" i="104"/>
  <c r="M67" i="56"/>
  <c r="N67" i="56" s="1"/>
  <c r="V92" i="60"/>
  <c r="AH65" i="95"/>
  <c r="Q98" i="60"/>
  <c r="M14" i="56"/>
  <c r="N14" i="56" s="1"/>
  <c r="M32" i="52"/>
  <c r="N32" i="52" s="1"/>
  <c r="T96" i="60"/>
  <c r="G20" i="60"/>
  <c r="S73" i="60"/>
  <c r="BG15" i="95"/>
  <c r="U60" i="60"/>
  <c r="H17" i="60"/>
  <c r="W16" i="95"/>
  <c r="BD13" i="104"/>
  <c r="D17" i="40"/>
  <c r="D136" i="40" s="1"/>
  <c r="G9" i="40"/>
  <c r="M106" i="54"/>
  <c r="N106" i="54" s="1"/>
  <c r="M48" i="49"/>
  <c r="N48" i="49" s="1"/>
  <c r="AH27" i="95"/>
  <c r="BJ12" i="95"/>
  <c r="T43" i="104"/>
  <c r="M135" i="51"/>
  <c r="N135" i="51" s="1"/>
  <c r="H15" i="53"/>
  <c r="BJ16" i="95"/>
  <c r="M74" i="49"/>
  <c r="N74" i="49" s="1"/>
  <c r="CF48" i="104"/>
  <c r="D14" i="53"/>
  <c r="D63" i="41"/>
  <c r="S63" i="41" s="1"/>
  <c r="CS72" i="95"/>
  <c r="CF47" i="104"/>
  <c r="G21" i="104"/>
  <c r="M217" i="55"/>
  <c r="N217" i="55" s="1"/>
  <c r="M45" i="51"/>
  <c r="N45" i="51" s="1"/>
  <c r="K13" i="53"/>
  <c r="U64" i="60"/>
  <c r="AG91" i="104"/>
  <c r="Q63" i="60"/>
  <c r="BR29" i="104"/>
  <c r="S58" i="60"/>
  <c r="R122" i="60"/>
  <c r="BE16" i="104"/>
  <c r="R110" i="60"/>
  <c r="K117" i="104"/>
  <c r="Q114" i="60"/>
  <c r="K71" i="104"/>
  <c r="BU8" i="95"/>
  <c r="CO83" i="104"/>
  <c r="U66" i="60"/>
  <c r="K67" i="104"/>
  <c r="M159" i="56"/>
  <c r="N159" i="56" s="1"/>
  <c r="M161" i="56"/>
  <c r="N161" i="56" s="1"/>
  <c r="S35" i="60"/>
  <c r="M13" i="52"/>
  <c r="N13" i="52" s="1"/>
  <c r="R30" i="60"/>
  <c r="T14" i="53"/>
  <c r="T71" i="104"/>
  <c r="CL120" i="95"/>
  <c r="CT120" i="95" s="1"/>
  <c r="V59" i="60"/>
  <c r="V117" i="60"/>
  <c r="AT98" i="104"/>
  <c r="CG15" i="95"/>
  <c r="M172" i="52"/>
  <c r="N172" i="52" s="1"/>
  <c r="P11" i="41"/>
  <c r="BR39" i="104"/>
  <c r="AX116" i="104"/>
  <c r="X39" i="104"/>
  <c r="V114" i="60"/>
  <c r="CL89" i="95"/>
  <c r="CT89" i="95" s="1"/>
  <c r="M76" i="52"/>
  <c r="N76" i="52" s="1"/>
  <c r="C15" i="53"/>
  <c r="K14" i="78"/>
  <c r="H14" i="78"/>
  <c r="I14" i="78" s="1"/>
  <c r="AH40" i="95"/>
  <c r="M151" i="51"/>
  <c r="N151" i="51" s="1"/>
  <c r="CF51" i="104"/>
  <c r="CH15" i="104"/>
  <c r="I14" i="95"/>
  <c r="X19" i="104"/>
  <c r="K40" i="104"/>
  <c r="BG50" i="104"/>
  <c r="Z10" i="95"/>
  <c r="AX98" i="104"/>
  <c r="BA98" i="104" s="1"/>
  <c r="AH69" i="95"/>
  <c r="T69" i="60"/>
  <c r="M169" i="56"/>
  <c r="N169" i="56" s="1"/>
  <c r="CN13" i="104"/>
  <c r="M8" i="53"/>
  <c r="X107" i="60"/>
  <c r="S27" i="60"/>
  <c r="AG86" i="104"/>
  <c r="M161" i="52"/>
  <c r="N161" i="52" s="1"/>
  <c r="P10" i="41"/>
  <c r="X74" i="104"/>
  <c r="BJ10" i="104"/>
  <c r="AG60" i="104"/>
  <c r="M153" i="56"/>
  <c r="N153" i="56" s="1"/>
  <c r="P45" i="60"/>
  <c r="L45" i="60"/>
  <c r="BR22" i="104"/>
  <c r="M118" i="55"/>
  <c r="N118" i="55" s="1"/>
  <c r="CS113" i="95"/>
  <c r="BG34" i="104"/>
  <c r="AK100" i="104"/>
  <c r="M54" i="52"/>
  <c r="N54" i="52" s="1"/>
  <c r="T37" i="60"/>
  <c r="AT36" i="104"/>
  <c r="BA36" i="104" s="1"/>
  <c r="F11" i="49"/>
  <c r="AI13" i="104"/>
  <c r="BF9" i="104"/>
  <c r="V96" i="60"/>
  <c r="I20" i="60"/>
  <c r="BG60" i="104"/>
  <c r="BN60" i="104" s="1"/>
  <c r="M215" i="51"/>
  <c r="N215" i="51" s="1"/>
  <c r="CF94" i="104"/>
  <c r="V27" i="60"/>
  <c r="M165" i="51"/>
  <c r="N165" i="51" s="1"/>
  <c r="K68" i="104"/>
  <c r="T84" i="60"/>
  <c r="G19" i="60"/>
  <c r="CL91" i="95"/>
  <c r="CT91" i="95" s="1"/>
  <c r="J9" i="55"/>
  <c r="D28" i="41"/>
  <c r="S28" i="41" s="1"/>
  <c r="G88" i="104"/>
  <c r="M64" i="49"/>
  <c r="N64" i="49" s="1"/>
  <c r="CP37" i="95"/>
  <c r="AH55" i="95"/>
  <c r="M166" i="52"/>
  <c r="N166" i="52" s="1"/>
  <c r="P88" i="60"/>
  <c r="L88" i="60"/>
  <c r="D45" i="41"/>
  <c r="S45" i="41" s="1"/>
  <c r="R58" i="60"/>
  <c r="U42" i="60"/>
  <c r="M122" i="51"/>
  <c r="N122" i="51" s="1"/>
  <c r="V42" i="60"/>
  <c r="CO36" i="104"/>
  <c r="BK23" i="104"/>
  <c r="K12" i="53"/>
  <c r="M157" i="51"/>
  <c r="N157" i="51" s="1"/>
  <c r="L9" i="52"/>
  <c r="U26" i="60"/>
  <c r="R80" i="60"/>
  <c r="P10" i="104"/>
  <c r="X93" i="60"/>
  <c r="CF43" i="104"/>
  <c r="M76" i="49"/>
  <c r="N76" i="49" s="1"/>
  <c r="X24" i="104"/>
  <c r="AY16" i="104"/>
  <c r="T40" i="104"/>
  <c r="K111" i="104"/>
  <c r="CO48" i="104"/>
  <c r="CO108" i="104"/>
  <c r="Q27" i="60"/>
  <c r="M113" i="51"/>
  <c r="N113" i="51" s="1"/>
  <c r="M168" i="55"/>
  <c r="N168" i="55" s="1"/>
  <c r="M30" i="51"/>
  <c r="N30" i="51" s="1"/>
  <c r="G81" i="104"/>
  <c r="N81" i="104" s="1"/>
  <c r="CO49" i="104"/>
  <c r="AG22" i="104"/>
  <c r="AN22" i="104" s="1"/>
  <c r="AY9" i="104"/>
  <c r="M55" i="49"/>
  <c r="N55" i="49" s="1"/>
  <c r="M15" i="51"/>
  <c r="N15" i="51" s="1"/>
  <c r="Q17" i="41"/>
  <c r="Q136" i="41" s="1"/>
  <c r="CS39" i="95"/>
  <c r="AO8" i="104"/>
  <c r="AT18" i="104"/>
  <c r="CO86" i="104"/>
  <c r="CF35" i="104"/>
  <c r="M178" i="56"/>
  <c r="N178" i="56" s="1"/>
  <c r="V100" i="60"/>
  <c r="J9" i="104"/>
  <c r="H13" i="78"/>
  <c r="I13" i="78" s="1"/>
  <c r="K13" i="78"/>
  <c r="W98" i="60"/>
  <c r="K87" i="104"/>
  <c r="W42" i="60"/>
  <c r="AX34" i="104"/>
  <c r="V62" i="60"/>
  <c r="X49" i="60"/>
  <c r="M43" i="52"/>
  <c r="N43" i="52" s="1"/>
  <c r="BG74" i="104"/>
  <c r="BK68" i="104"/>
  <c r="BN68" i="104" s="1"/>
  <c r="R61" i="60"/>
  <c r="BN38" i="104"/>
  <c r="BQ14" i="104"/>
  <c r="CE70" i="104"/>
  <c r="CJ70" i="104" s="1"/>
  <c r="BZ70" i="104"/>
  <c r="CD70" i="104" s="1"/>
  <c r="X31" i="104"/>
  <c r="T90" i="60"/>
  <c r="BG9" i="95"/>
  <c r="BG107" i="104"/>
  <c r="W27" i="60"/>
  <c r="AG98" i="104"/>
  <c r="BR21" i="104"/>
  <c r="CF27" i="104"/>
  <c r="CO39" i="104"/>
  <c r="M230" i="55"/>
  <c r="N230" i="55" s="1"/>
  <c r="AZ16" i="104"/>
  <c r="M25" i="56"/>
  <c r="N25" i="56" s="1"/>
  <c r="BR30" i="104"/>
  <c r="BO9" i="104"/>
  <c r="CH9" i="104"/>
  <c r="BR115" i="104"/>
  <c r="G47" i="104"/>
  <c r="N47" i="104" s="1"/>
  <c r="M35" i="49"/>
  <c r="N35" i="49" s="1"/>
  <c r="M94" i="56"/>
  <c r="N94" i="56" s="1"/>
  <c r="AH22" i="95"/>
  <c r="L113" i="60"/>
  <c r="P113" i="60"/>
  <c r="P16" i="53"/>
  <c r="P135" i="53" s="1"/>
  <c r="H9" i="51"/>
  <c r="K113" i="104"/>
  <c r="CO43" i="104"/>
  <c r="D32" i="41"/>
  <c r="S32" i="41" s="1"/>
  <c r="T18" i="104"/>
  <c r="O8" i="104"/>
  <c r="M187" i="55"/>
  <c r="N187" i="55" s="1"/>
  <c r="L38" i="60"/>
  <c r="P38" i="60"/>
  <c r="BK26" i="104"/>
  <c r="BN26" i="104" s="1"/>
  <c r="S44" i="60"/>
  <c r="BR84" i="104"/>
  <c r="CS118" i="95"/>
  <c r="AX39" i="104"/>
  <c r="P9" i="51"/>
  <c r="M67" i="49"/>
  <c r="N67" i="49" s="1"/>
  <c r="G38" i="104"/>
  <c r="N38" i="104" s="1"/>
  <c r="K106" i="104"/>
  <c r="L15" i="53"/>
  <c r="AG72" i="104"/>
  <c r="M193" i="55"/>
  <c r="N193" i="55" s="1"/>
  <c r="X111" i="60"/>
  <c r="CR13" i="95"/>
  <c r="P58" i="60"/>
  <c r="L58" i="60"/>
  <c r="K48" i="104"/>
  <c r="F9" i="52"/>
  <c r="M53" i="55"/>
  <c r="N53" i="55" s="1"/>
  <c r="S36" i="60"/>
  <c r="F15" i="60"/>
  <c r="G107" i="104"/>
  <c r="X109" i="60"/>
  <c r="M11" i="55"/>
  <c r="N11" i="55" s="1"/>
  <c r="X47" i="60"/>
  <c r="BI14" i="95"/>
  <c r="CJ112" i="104"/>
  <c r="AM10" i="104"/>
  <c r="X46" i="104"/>
  <c r="CN8" i="104"/>
  <c r="G9" i="53"/>
  <c r="AE10" i="104"/>
  <c r="AK47" i="104"/>
  <c r="K89" i="104"/>
  <c r="P13" i="41"/>
  <c r="BK118" i="104"/>
  <c r="T55" i="60"/>
  <c r="AK58" i="104"/>
  <c r="CE13" i="95"/>
  <c r="BI9" i="95"/>
  <c r="Q45" i="60"/>
  <c r="W8" i="104"/>
  <c r="CM120" i="95"/>
  <c r="M163" i="55"/>
  <c r="N163" i="55" s="1"/>
  <c r="CO21" i="104"/>
  <c r="Q55" i="60"/>
  <c r="AT89" i="104"/>
  <c r="W53" i="60"/>
  <c r="S70" i="60"/>
  <c r="X43" i="60"/>
  <c r="M26" i="56"/>
  <c r="N26" i="56" s="1"/>
  <c r="CL30" i="95"/>
  <c r="CH9" i="95"/>
  <c r="AT40" i="104"/>
  <c r="BA40" i="104" s="1"/>
  <c r="CP16" i="104"/>
  <c r="CE57" i="104"/>
  <c r="CJ57" i="104" s="1"/>
  <c r="BZ57" i="104"/>
  <c r="CD57" i="104" s="1"/>
  <c r="R12" i="104"/>
  <c r="AK111" i="104"/>
  <c r="C16" i="104"/>
  <c r="M51" i="55"/>
  <c r="N51" i="55" s="1"/>
  <c r="M138" i="56"/>
  <c r="N138" i="56" s="1"/>
  <c r="CI11" i="104"/>
  <c r="M123" i="56"/>
  <c r="N123" i="56" s="1"/>
  <c r="M170" i="52"/>
  <c r="N170" i="52" s="1"/>
  <c r="BK69" i="104"/>
  <c r="CF24" i="104"/>
  <c r="AK13" i="95"/>
  <c r="BG43" i="104"/>
  <c r="X113" i="60"/>
  <c r="AG69" i="104"/>
  <c r="AN69" i="104" s="1"/>
  <c r="V112" i="60"/>
  <c r="K35" i="104"/>
  <c r="M137" i="55"/>
  <c r="N137" i="55" s="1"/>
  <c r="Z16" i="104"/>
  <c r="T34" i="60"/>
  <c r="CM13" i="104"/>
  <c r="M144" i="55"/>
  <c r="N144" i="55" s="1"/>
  <c r="X57" i="104"/>
  <c r="R32" i="60"/>
  <c r="X23" i="104"/>
  <c r="K108" i="104"/>
  <c r="K23" i="104"/>
  <c r="CP99" i="95"/>
  <c r="K38" i="104"/>
  <c r="AX47" i="104"/>
  <c r="BA47" i="104" s="1"/>
  <c r="Z9" i="104"/>
  <c r="T27" i="104"/>
  <c r="I15" i="104"/>
  <c r="X99" i="60"/>
  <c r="V90" i="60"/>
  <c r="BN34" i="104"/>
  <c r="T106" i="60"/>
  <c r="M149" i="55"/>
  <c r="N149" i="55" s="1"/>
  <c r="CP60" i="95"/>
  <c r="BC8" i="104"/>
  <c r="M40" i="56"/>
  <c r="N40" i="56" s="1"/>
  <c r="BM8" i="104"/>
  <c r="AK107" i="104"/>
  <c r="U85" i="60"/>
  <c r="J12" i="104"/>
  <c r="P12" i="53"/>
  <c r="J9" i="56"/>
  <c r="BC11" i="104"/>
  <c r="AT53" i="104"/>
  <c r="AT107" i="104"/>
  <c r="BA107" i="104" s="1"/>
  <c r="M197" i="51"/>
  <c r="N197" i="51" s="1"/>
  <c r="T92" i="60"/>
  <c r="CO88" i="104"/>
  <c r="AL14" i="104"/>
  <c r="T63" i="104"/>
  <c r="AA63" i="104" s="1"/>
  <c r="AT112" i="104"/>
  <c r="W58" i="60"/>
  <c r="P108" i="60"/>
  <c r="C21" i="60"/>
  <c r="L108" i="60"/>
  <c r="AZ11" i="104"/>
  <c r="M111" i="51"/>
  <c r="N111" i="51" s="1"/>
  <c r="BZ49" i="104"/>
  <c r="CD49" i="104" s="1"/>
  <c r="CE49" i="104"/>
  <c r="CG10" i="104"/>
  <c r="K10" i="53"/>
  <c r="P71" i="60"/>
  <c r="L71" i="60"/>
  <c r="BT15" i="95"/>
  <c r="T47" i="104"/>
  <c r="AA47" i="104" s="1"/>
  <c r="R76" i="60"/>
  <c r="G26" i="104"/>
  <c r="N26" i="104" s="1"/>
  <c r="BY15" i="104"/>
  <c r="Z13" i="104"/>
  <c r="X73" i="104"/>
  <c r="J14" i="78"/>
  <c r="G15" i="41"/>
  <c r="CM104" i="95"/>
  <c r="BF16" i="95"/>
  <c r="U55" i="60"/>
  <c r="M211" i="56"/>
  <c r="N211" i="56" s="1"/>
  <c r="AW12" i="104"/>
  <c r="U45" i="60"/>
  <c r="X110" i="60"/>
  <c r="U44" i="60"/>
  <c r="D118" i="41"/>
  <c r="S118" i="41" s="1"/>
  <c r="I9" i="51"/>
  <c r="M67" i="52"/>
  <c r="N67" i="52" s="1"/>
  <c r="T57" i="60"/>
  <c r="M119" i="52"/>
  <c r="N119" i="52" s="1"/>
  <c r="S113" i="60"/>
  <c r="M176" i="55"/>
  <c r="N176" i="55" s="1"/>
  <c r="X57" i="60"/>
  <c r="S40" i="60"/>
  <c r="K43" i="104"/>
  <c r="CO74" i="104"/>
  <c r="CK12" i="104"/>
  <c r="CK8" i="95"/>
  <c r="M101" i="55"/>
  <c r="N101" i="55" s="1"/>
  <c r="X54" i="60"/>
  <c r="M57" i="49"/>
  <c r="N57" i="49" s="1"/>
  <c r="BG40" i="104"/>
  <c r="T121" i="60"/>
  <c r="CC11" i="104"/>
  <c r="AX75" i="104"/>
  <c r="BA75" i="104" s="1"/>
  <c r="AT76" i="104"/>
  <c r="BA76" i="104" s="1"/>
  <c r="AQ8" i="104"/>
  <c r="CF46" i="104"/>
  <c r="AG108" i="104"/>
  <c r="R29" i="60"/>
  <c r="AG87" i="104"/>
  <c r="AN87" i="104" s="1"/>
  <c r="M129" i="51"/>
  <c r="N129" i="51" s="1"/>
  <c r="BG71" i="104"/>
  <c r="G12" i="53"/>
  <c r="AS10" i="104"/>
  <c r="H18" i="60"/>
  <c r="U72" i="60"/>
  <c r="BM15" i="104"/>
  <c r="AK35" i="104"/>
  <c r="BR28" i="104"/>
  <c r="P55" i="60"/>
  <c r="L55" i="60"/>
  <c r="I11" i="104"/>
  <c r="G85" i="104"/>
  <c r="AT58" i="104"/>
  <c r="E11" i="41"/>
  <c r="I11" i="41" s="1"/>
  <c r="AG24" i="104"/>
  <c r="AJ12" i="104"/>
  <c r="CB8" i="104"/>
  <c r="X47" i="104"/>
  <c r="P12" i="104"/>
  <c r="BQ9" i="104"/>
  <c r="BG13" i="95"/>
  <c r="M172" i="56"/>
  <c r="N172" i="56" s="1"/>
  <c r="AX88" i="104"/>
  <c r="AQ14" i="104"/>
  <c r="CL96" i="95"/>
  <c r="CT96" i="95" s="1"/>
  <c r="B9" i="52"/>
  <c r="G12" i="49"/>
  <c r="M155" i="55"/>
  <c r="N155" i="55" s="1"/>
  <c r="E13" i="53"/>
  <c r="AR9" i="95"/>
  <c r="V40" i="60"/>
  <c r="O15" i="53"/>
  <c r="AG58" i="104"/>
  <c r="AN58" i="104" s="1"/>
  <c r="T15" i="53"/>
  <c r="AP8" i="104"/>
  <c r="AD10" i="104"/>
  <c r="V28" i="60"/>
  <c r="AG85" i="104"/>
  <c r="R39" i="60"/>
  <c r="S59" i="60"/>
  <c r="M12" i="52"/>
  <c r="N12" i="52" s="1"/>
  <c r="CQ11" i="95"/>
  <c r="AT68" i="104"/>
  <c r="AU10" i="104"/>
  <c r="AX42" i="104"/>
  <c r="BA42" i="104" s="1"/>
  <c r="AI14" i="104"/>
  <c r="R90" i="60"/>
  <c r="BC12" i="104"/>
  <c r="T108" i="104"/>
  <c r="K80" i="104"/>
  <c r="CL99" i="95"/>
  <c r="CT99" i="95" s="1"/>
  <c r="F14" i="40"/>
  <c r="CF15" i="95"/>
  <c r="CE79" i="104"/>
  <c r="BZ79" i="104"/>
  <c r="CD79" i="104" s="1"/>
  <c r="E16" i="49"/>
  <c r="E135" i="49" s="1"/>
  <c r="B15" i="49"/>
  <c r="CM75" i="95"/>
  <c r="CS92" i="95"/>
  <c r="R9" i="41"/>
  <c r="P47" i="60"/>
  <c r="L47" i="60"/>
  <c r="CF23" i="104"/>
  <c r="CG9" i="95"/>
  <c r="M100" i="51"/>
  <c r="N100" i="51" s="1"/>
  <c r="M44" i="55"/>
  <c r="N44" i="55" s="1"/>
  <c r="AK32" i="104"/>
  <c r="X41" i="60"/>
  <c r="CL63" i="95"/>
  <c r="CT63" i="95" s="1"/>
  <c r="T79" i="60"/>
  <c r="E11" i="53"/>
  <c r="P69" i="60"/>
  <c r="L69" i="60"/>
  <c r="T35" i="60"/>
  <c r="K61" i="104"/>
  <c r="M120" i="55"/>
  <c r="N120" i="55" s="1"/>
  <c r="U115" i="60"/>
  <c r="CL51" i="95"/>
  <c r="AX18" i="104"/>
  <c r="AU8" i="104"/>
  <c r="G10" i="41"/>
  <c r="AH47" i="95"/>
  <c r="M192" i="56"/>
  <c r="N192" i="56" s="1"/>
  <c r="M190" i="52"/>
  <c r="N190" i="52" s="1"/>
  <c r="P121" i="60"/>
  <c r="L121" i="60"/>
  <c r="X102" i="60"/>
  <c r="AB10" i="104"/>
  <c r="AG42" i="104"/>
  <c r="AX92" i="104"/>
  <c r="CP66" i="95"/>
  <c r="CN12" i="95"/>
  <c r="T19" i="104"/>
  <c r="AA19" i="104" s="1"/>
  <c r="CG16" i="95"/>
  <c r="CP44" i="95"/>
  <c r="CS45" i="95"/>
  <c r="CS51" i="95"/>
  <c r="V66" i="60"/>
  <c r="AX101" i="104"/>
  <c r="BA101" i="104" s="1"/>
  <c r="AL8" i="95"/>
  <c r="K14" i="41"/>
  <c r="W92" i="60"/>
  <c r="AK40" i="104"/>
  <c r="AH112" i="95"/>
  <c r="CJ111" i="104"/>
  <c r="S66" i="60"/>
  <c r="AV15" i="95"/>
  <c r="K18" i="60"/>
  <c r="X72" i="60"/>
  <c r="R42" i="60"/>
  <c r="R9" i="104"/>
  <c r="L90" i="60"/>
  <c r="P90" i="60"/>
  <c r="BG90" i="104"/>
  <c r="BB14" i="104"/>
  <c r="AH84" i="95"/>
  <c r="M8" i="104"/>
  <c r="BK78" i="104"/>
  <c r="BN78" i="104" s="1"/>
  <c r="BH13" i="104"/>
  <c r="R35" i="60"/>
  <c r="CJ108" i="104"/>
  <c r="J137" i="41"/>
  <c r="CF25" i="104"/>
  <c r="T28" i="60"/>
  <c r="CF88" i="104"/>
  <c r="CP85" i="95"/>
  <c r="X65" i="60"/>
  <c r="T82" i="104"/>
  <c r="AA82" i="104" s="1"/>
  <c r="CO19" i="104"/>
  <c r="D15" i="104"/>
  <c r="S53" i="60"/>
  <c r="BZ82" i="104"/>
  <c r="CD82" i="104" s="1"/>
  <c r="CE82" i="104"/>
  <c r="CJ82" i="104" s="1"/>
  <c r="CL109" i="95"/>
  <c r="CT109" i="95" s="1"/>
  <c r="G16" i="53"/>
  <c r="AH64" i="95"/>
  <c r="L57" i="60"/>
  <c r="P57" i="60"/>
  <c r="Y57" i="60" s="1"/>
  <c r="CF92" i="104"/>
  <c r="S30" i="60"/>
  <c r="M114" i="51"/>
  <c r="N114" i="51" s="1"/>
  <c r="CM15" i="104"/>
  <c r="AQ15" i="104"/>
  <c r="AT91" i="104"/>
  <c r="AG104" i="104"/>
  <c r="BK50" i="104"/>
  <c r="BN50" i="104" s="1"/>
  <c r="X59" i="104"/>
  <c r="BK107" i="104"/>
  <c r="U41" i="60"/>
  <c r="CO44" i="104"/>
  <c r="CO54" i="104"/>
  <c r="CL11" i="104"/>
  <c r="AK31" i="104"/>
  <c r="BR61" i="104"/>
  <c r="M49" i="49"/>
  <c r="N49" i="49" s="1"/>
  <c r="CP35" i="95"/>
  <c r="AT85" i="104"/>
  <c r="AW10" i="104"/>
  <c r="AV16" i="104"/>
  <c r="CH8" i="104"/>
  <c r="BB16" i="104"/>
  <c r="BG114" i="104"/>
  <c r="BG113" i="104"/>
  <c r="BY12" i="104"/>
  <c r="T61" i="104"/>
  <c r="X119" i="104"/>
  <c r="BZ96" i="104"/>
  <c r="CD96" i="104" s="1"/>
  <c r="CE96" i="104"/>
  <c r="CJ96" i="104" s="1"/>
  <c r="BS16" i="104"/>
  <c r="AV8" i="104"/>
  <c r="M66" i="52"/>
  <c r="N66" i="52" s="1"/>
  <c r="BI12" i="104"/>
  <c r="CC12" i="104"/>
  <c r="CD66" i="104"/>
  <c r="AG37" i="104"/>
  <c r="BC13" i="104"/>
  <c r="P101" i="60"/>
  <c r="Y101" i="60" s="1"/>
  <c r="L101" i="60"/>
  <c r="BP10" i="104"/>
  <c r="G101" i="104"/>
  <c r="BK70" i="104"/>
  <c r="AK101" i="104"/>
  <c r="X70" i="104"/>
  <c r="U74" i="60"/>
  <c r="T29" i="104"/>
  <c r="AA29" i="104" s="1"/>
  <c r="BK83" i="104"/>
  <c r="K37" i="104"/>
  <c r="T24" i="104"/>
  <c r="AA24" i="104" s="1"/>
  <c r="AT119" i="104"/>
  <c r="BA119" i="104" s="1"/>
  <c r="BK93" i="104"/>
  <c r="BK61" i="104"/>
  <c r="BN61" i="104" s="1"/>
  <c r="AK106" i="104"/>
  <c r="CM63" i="95"/>
  <c r="P79" i="60"/>
  <c r="L79" i="60"/>
  <c r="AK37" i="104"/>
  <c r="BV8" i="104"/>
  <c r="AJ15" i="104"/>
  <c r="AO14" i="104"/>
  <c r="AT90" i="104"/>
  <c r="BJ15" i="95"/>
  <c r="AV16" i="95"/>
  <c r="AC13" i="104"/>
  <c r="BL8" i="104"/>
  <c r="Q102" i="60"/>
  <c r="BZ119" i="104"/>
  <c r="CP40" i="95"/>
  <c r="Q13" i="41"/>
  <c r="M97" i="51"/>
  <c r="N97" i="51" s="1"/>
  <c r="D36" i="41"/>
  <c r="S36" i="41" s="1"/>
  <c r="M225" i="55"/>
  <c r="N225" i="55" s="1"/>
  <c r="BZ71" i="104"/>
  <c r="CD71" i="104" s="1"/>
  <c r="CE71" i="104"/>
  <c r="CJ71" i="104" s="1"/>
  <c r="M189" i="52"/>
  <c r="N189" i="52" s="1"/>
  <c r="AN10" i="95"/>
  <c r="U8" i="104"/>
  <c r="X18" i="104"/>
  <c r="M12" i="51"/>
  <c r="N12" i="51" s="1"/>
  <c r="D12" i="104"/>
  <c r="CK10" i="95"/>
  <c r="AT32" i="104"/>
  <c r="W24" i="60"/>
  <c r="J14" i="60"/>
  <c r="T104" i="60"/>
  <c r="BR83" i="104"/>
  <c r="V88" i="60"/>
  <c r="T43" i="60"/>
  <c r="U90" i="60"/>
  <c r="M47" i="55"/>
  <c r="N47" i="55" s="1"/>
  <c r="T56" i="60"/>
  <c r="T36" i="104"/>
  <c r="AA36" i="104" s="1"/>
  <c r="X116" i="104"/>
  <c r="BG102" i="104"/>
  <c r="BB15" i="104"/>
  <c r="CP33" i="95"/>
  <c r="P103" i="60"/>
  <c r="L103" i="60"/>
  <c r="M85" i="56"/>
  <c r="N85" i="56" s="1"/>
  <c r="BM9" i="104"/>
  <c r="F21" i="60"/>
  <c r="S108" i="60"/>
  <c r="AJ12" i="95"/>
  <c r="S94" i="60"/>
  <c r="G10" i="49"/>
  <c r="AX30" i="104"/>
  <c r="AU9" i="104"/>
  <c r="AK117" i="104"/>
  <c r="AT28" i="104"/>
  <c r="BA28" i="104" s="1"/>
  <c r="V55" i="60"/>
  <c r="W91" i="60"/>
  <c r="K77" i="104"/>
  <c r="X88" i="60"/>
  <c r="AX112" i="104"/>
  <c r="BA112" i="104" s="1"/>
  <c r="F12" i="104"/>
  <c r="R38" i="60"/>
  <c r="CI10" i="95"/>
  <c r="V103" i="60"/>
  <c r="M72" i="55"/>
  <c r="N72" i="55" s="1"/>
  <c r="L63" i="60"/>
  <c r="P63" i="60"/>
  <c r="BK84" i="104"/>
  <c r="BN19" i="104"/>
  <c r="X67" i="104"/>
  <c r="BG85" i="104"/>
  <c r="BN85" i="104" s="1"/>
  <c r="W30" i="60"/>
  <c r="T34" i="104"/>
  <c r="M219" i="55"/>
  <c r="N219" i="55" s="1"/>
  <c r="U111" i="60"/>
  <c r="CP73" i="95"/>
  <c r="BG33" i="104"/>
  <c r="AX90" i="104"/>
  <c r="AU14" i="104"/>
  <c r="CN11" i="104"/>
  <c r="CE73" i="104"/>
  <c r="CJ73" i="104" s="1"/>
  <c r="BZ73" i="104"/>
  <c r="CD73" i="104" s="1"/>
  <c r="E9" i="52"/>
  <c r="M90" i="55"/>
  <c r="N90" i="55" s="1"/>
  <c r="CF55" i="104"/>
  <c r="AG30" i="104"/>
  <c r="AB9" i="104"/>
  <c r="AE11" i="104"/>
  <c r="AJ16" i="95"/>
  <c r="X25" i="60"/>
  <c r="BG16" i="95"/>
  <c r="AX80" i="104"/>
  <c r="BA80" i="104" s="1"/>
  <c r="BK28" i="104"/>
  <c r="BK63" i="104"/>
  <c r="BN63" i="104" s="1"/>
  <c r="V26" i="60"/>
  <c r="P16" i="104"/>
  <c r="T50" i="60"/>
  <c r="W55" i="60"/>
  <c r="M37" i="49"/>
  <c r="N37" i="49" s="1"/>
  <c r="Q80" i="60"/>
  <c r="BP15" i="104"/>
  <c r="V78" i="60"/>
  <c r="G76" i="104"/>
  <c r="N76" i="104" s="1"/>
  <c r="CE31" i="104"/>
  <c r="CJ31" i="104" s="1"/>
  <c r="BZ31" i="104"/>
  <c r="CD31" i="104" s="1"/>
  <c r="P77" i="60"/>
  <c r="Y77" i="60" s="1"/>
  <c r="L77" i="60"/>
  <c r="M172" i="51"/>
  <c r="N172" i="51" s="1"/>
  <c r="V65" i="60"/>
  <c r="D19" i="60"/>
  <c r="Q84" i="60"/>
  <c r="CH13" i="95"/>
  <c r="CL78" i="95"/>
  <c r="M126" i="52"/>
  <c r="N126" i="52" s="1"/>
  <c r="W60" i="60"/>
  <c r="J17" i="60"/>
  <c r="J136" i="53"/>
  <c r="M195" i="51"/>
  <c r="N195" i="51" s="1"/>
  <c r="CQ9" i="95"/>
  <c r="M73" i="55"/>
  <c r="N73" i="55" s="1"/>
  <c r="CJ8" i="95"/>
  <c r="BY16" i="104"/>
  <c r="P76" i="60"/>
  <c r="Y76" i="60" s="1"/>
  <c r="L76" i="60"/>
  <c r="K85" i="104"/>
  <c r="BR91" i="104"/>
  <c r="M56" i="56"/>
  <c r="N56" i="56" s="1"/>
  <c r="CF56" i="104"/>
  <c r="AK56" i="104"/>
  <c r="M72" i="51"/>
  <c r="N72" i="51" s="1"/>
  <c r="CJ116" i="104"/>
  <c r="P51" i="60"/>
  <c r="L51" i="60"/>
  <c r="S104" i="60"/>
  <c r="BR119" i="104"/>
  <c r="AR8" i="95"/>
  <c r="CM12" i="104"/>
  <c r="CC14" i="104"/>
  <c r="CD90" i="104"/>
  <c r="CF19" i="104"/>
  <c r="BK103" i="104"/>
  <c r="BN103" i="104" s="1"/>
  <c r="M129" i="56"/>
  <c r="N129" i="56" s="1"/>
  <c r="M22" i="55"/>
  <c r="N22" i="55" s="1"/>
  <c r="BG61" i="104"/>
  <c r="W75" i="60"/>
  <c r="AQ14" i="95"/>
  <c r="Q74" i="60"/>
  <c r="G9" i="55"/>
  <c r="X122" i="60"/>
  <c r="U95" i="60"/>
  <c r="T83" i="60"/>
  <c r="M97" i="52"/>
  <c r="N97" i="52" s="1"/>
  <c r="M27" i="56"/>
  <c r="N27" i="56" s="1"/>
  <c r="BG116" i="104"/>
  <c r="W44" i="60"/>
  <c r="M22" i="56"/>
  <c r="N22" i="56" s="1"/>
  <c r="V15" i="104"/>
  <c r="CE85" i="104"/>
  <c r="BZ85" i="104"/>
  <c r="CD85" i="104" s="1"/>
  <c r="CO28" i="104"/>
  <c r="K14" i="53"/>
  <c r="W65" i="60"/>
  <c r="AG119" i="104"/>
  <c r="AH32" i="95"/>
  <c r="X87" i="104"/>
  <c r="CF67" i="104"/>
  <c r="M38" i="56"/>
  <c r="N38" i="56" s="1"/>
  <c r="M174" i="51"/>
  <c r="N174" i="51" s="1"/>
  <c r="T119" i="104"/>
  <c r="AA119" i="104" s="1"/>
  <c r="M174" i="56"/>
  <c r="N174" i="56" s="1"/>
  <c r="L9" i="51"/>
  <c r="CP103" i="95"/>
  <c r="BK80" i="104"/>
  <c r="BN80" i="104" s="1"/>
  <c r="X75" i="104"/>
  <c r="T95" i="60"/>
  <c r="T44" i="60"/>
  <c r="CO37" i="104"/>
  <c r="M38" i="51"/>
  <c r="N38" i="51" s="1"/>
  <c r="BV13" i="104"/>
  <c r="BZ105" i="104"/>
  <c r="CD105" i="104" s="1"/>
  <c r="CE105" i="104"/>
  <c r="CF60" i="104"/>
  <c r="M205" i="51"/>
  <c r="N205" i="51" s="1"/>
  <c r="D16" i="104"/>
  <c r="S67" i="60"/>
  <c r="BW11" i="104"/>
  <c r="BZ54" i="104"/>
  <c r="CE54" i="104"/>
  <c r="AK115" i="104"/>
  <c r="Q29" i="60"/>
  <c r="M137" i="41"/>
  <c r="R71" i="60"/>
  <c r="M100" i="52"/>
  <c r="N100" i="52" s="1"/>
  <c r="M52" i="52"/>
  <c r="N52" i="52" s="1"/>
  <c r="BZ98" i="104"/>
  <c r="CD98" i="104" s="1"/>
  <c r="CE98" i="104"/>
  <c r="CJ98" i="104" s="1"/>
  <c r="AT64" i="104"/>
  <c r="BA64" i="104" s="1"/>
  <c r="AX37" i="104"/>
  <c r="T56" i="104"/>
  <c r="M143" i="55"/>
  <c r="N143" i="55" s="1"/>
  <c r="V38" i="60"/>
  <c r="W12" i="104"/>
  <c r="AK93" i="104"/>
  <c r="M215" i="55"/>
  <c r="N215" i="55" s="1"/>
  <c r="BR31" i="104"/>
  <c r="AK27" i="104"/>
  <c r="X88" i="104"/>
  <c r="CE90" i="104"/>
  <c r="BW14" i="104"/>
  <c r="BZ90" i="104"/>
  <c r="AG67" i="104"/>
  <c r="AN67" i="104" s="1"/>
  <c r="M150" i="56"/>
  <c r="N150" i="56" s="1"/>
  <c r="P62" i="60"/>
  <c r="L62" i="60"/>
  <c r="R66" i="60"/>
  <c r="BK35" i="104"/>
  <c r="BN35" i="104" s="1"/>
  <c r="BD11" i="104"/>
  <c r="Q48" i="60"/>
  <c r="D16" i="60"/>
  <c r="CF44" i="104"/>
  <c r="AI14" i="95"/>
  <c r="M185" i="56"/>
  <c r="N185" i="56" s="1"/>
  <c r="D10" i="104"/>
  <c r="CK16" i="104"/>
  <c r="AK103" i="104"/>
  <c r="BR94" i="104"/>
  <c r="CO117" i="104"/>
  <c r="M167" i="56"/>
  <c r="N167" i="56" s="1"/>
  <c r="BP16" i="104"/>
  <c r="BM12" i="104"/>
  <c r="U88" i="60"/>
  <c r="V80" i="60"/>
  <c r="X73" i="60"/>
  <c r="AK20" i="104"/>
  <c r="BK48" i="104"/>
  <c r="BN48" i="104" s="1"/>
  <c r="P31" i="60"/>
  <c r="L31" i="60"/>
  <c r="T97" i="104"/>
  <c r="AA97" i="104" s="1"/>
  <c r="BK90" i="104"/>
  <c r="BH14" i="104"/>
  <c r="U82" i="60"/>
  <c r="AM9" i="104"/>
  <c r="C136" i="53"/>
  <c r="CO79" i="104"/>
  <c r="R50" i="60"/>
  <c r="BQ12" i="104"/>
  <c r="AT86" i="104"/>
  <c r="X128" i="60"/>
  <c r="CE10" i="95"/>
  <c r="K110" i="104"/>
  <c r="R47" i="60"/>
  <c r="BO8" i="104"/>
  <c r="BR18" i="104"/>
  <c r="CJ13" i="95"/>
  <c r="AG117" i="104"/>
  <c r="AN117" i="104" s="1"/>
  <c r="BR80" i="104"/>
  <c r="AT122" i="104"/>
  <c r="BR72" i="104"/>
  <c r="M10" i="55"/>
  <c r="C9" i="55"/>
  <c r="CN14" i="104"/>
  <c r="G54" i="104"/>
  <c r="B11" i="104"/>
  <c r="AZ12" i="95"/>
  <c r="T105" i="104"/>
  <c r="K62" i="104"/>
  <c r="CE65" i="104"/>
  <c r="BZ65" i="104"/>
  <c r="CD65" i="104" s="1"/>
  <c r="CL85" i="95"/>
  <c r="CT85" i="95" s="1"/>
  <c r="BG104" i="104"/>
  <c r="BN104" i="104" s="1"/>
  <c r="T74" i="104"/>
  <c r="AA74" i="104" s="1"/>
  <c r="AT97" i="104"/>
  <c r="CE106" i="104"/>
  <c r="CJ106" i="104" s="1"/>
  <c r="BZ106" i="104"/>
  <c r="CD106" i="104" s="1"/>
  <c r="V12" i="104"/>
  <c r="AG82" i="104"/>
  <c r="CE53" i="104"/>
  <c r="CJ53" i="104" s="1"/>
  <c r="BZ53" i="104"/>
  <c r="CD53" i="104" s="1"/>
  <c r="AD13" i="104"/>
  <c r="T66" i="60"/>
  <c r="M125" i="51"/>
  <c r="N125" i="51" s="1"/>
  <c r="M76" i="55"/>
  <c r="N76" i="55" s="1"/>
  <c r="M146" i="56"/>
  <c r="N146" i="56" s="1"/>
  <c r="V10" i="104"/>
  <c r="BR40" i="104"/>
  <c r="M162" i="55"/>
  <c r="N162" i="55" s="1"/>
  <c r="Q135" i="60"/>
  <c r="AK85" i="104"/>
  <c r="K22" i="104"/>
  <c r="AK71" i="104"/>
  <c r="X33" i="60"/>
  <c r="R117" i="60"/>
  <c r="AK104" i="104"/>
  <c r="AG61" i="104"/>
  <c r="X72" i="104"/>
  <c r="W80" i="60"/>
  <c r="V25" i="60"/>
  <c r="T112" i="60"/>
  <c r="N13" i="102"/>
  <c r="CO18" i="104"/>
  <c r="CL8" i="104"/>
  <c r="C13" i="53"/>
  <c r="CO111" i="104"/>
  <c r="AX55" i="104"/>
  <c r="BA55" i="104" s="1"/>
  <c r="AG21" i="104"/>
  <c r="BB8" i="104"/>
  <c r="BG18" i="104"/>
  <c r="AT113" i="104"/>
  <c r="CQ12" i="104"/>
  <c r="CH11" i="104"/>
  <c r="G37" i="104"/>
  <c r="N37" i="104" s="1"/>
  <c r="T38" i="104"/>
  <c r="BG93" i="104"/>
  <c r="CF90" i="104"/>
  <c r="BX14" i="104"/>
  <c r="K99" i="104"/>
  <c r="AX93" i="104"/>
  <c r="L35" i="60"/>
  <c r="P35" i="60"/>
  <c r="Y35" i="60" s="1"/>
  <c r="CO93" i="104"/>
  <c r="BN107" i="104"/>
  <c r="X135" i="60"/>
  <c r="X95" i="104"/>
  <c r="AA95" i="104" s="1"/>
  <c r="V13" i="104"/>
  <c r="T100" i="104"/>
  <c r="V99" i="60"/>
  <c r="CF58" i="104"/>
  <c r="BS9" i="104"/>
  <c r="CO30" i="104"/>
  <c r="CL9" i="104"/>
  <c r="CF101" i="104"/>
  <c r="BZ84" i="104"/>
  <c r="CD84" i="104" s="1"/>
  <c r="CE84" i="104"/>
  <c r="M83" i="55"/>
  <c r="N83" i="55" s="1"/>
  <c r="K60" i="104"/>
  <c r="AT115" i="104"/>
  <c r="R125" i="60"/>
  <c r="AK26" i="104"/>
  <c r="M193" i="52"/>
  <c r="N193" i="52" s="1"/>
  <c r="T44" i="104"/>
  <c r="CJ118" i="104"/>
  <c r="R14" i="104"/>
  <c r="M121" i="49"/>
  <c r="N121" i="49" s="1"/>
  <c r="W38" i="60"/>
  <c r="BI13" i="104"/>
  <c r="CM123" i="95"/>
  <c r="U86" i="60"/>
  <c r="T49" i="104"/>
  <c r="AA49" i="104" s="1"/>
  <c r="AG106" i="104"/>
  <c r="AN106" i="104" s="1"/>
  <c r="S54" i="60"/>
  <c r="D136" i="49"/>
  <c r="S79" i="60"/>
  <c r="AK91" i="104"/>
  <c r="BG81" i="104"/>
  <c r="BG46" i="104"/>
  <c r="M166" i="51"/>
  <c r="N166" i="51" s="1"/>
  <c r="BK75" i="104"/>
  <c r="AT70" i="104"/>
  <c r="T110" i="60"/>
  <c r="BY10" i="104"/>
  <c r="AK74" i="104"/>
  <c r="L95" i="60"/>
  <c r="P95" i="60"/>
  <c r="M116" i="55"/>
  <c r="N116" i="55" s="1"/>
  <c r="H16" i="104"/>
  <c r="K114" i="104"/>
  <c r="CE11" i="95"/>
  <c r="AG41" i="104"/>
  <c r="AN41" i="104" s="1"/>
  <c r="V107" i="60"/>
  <c r="AD14" i="104"/>
  <c r="AS13" i="104"/>
  <c r="G109" i="104"/>
  <c r="N109" i="104" s="1"/>
  <c r="CF72" i="104"/>
  <c r="M112" i="55"/>
  <c r="N112" i="55" s="1"/>
  <c r="BR104" i="104"/>
  <c r="Q12" i="104"/>
  <c r="G23" i="104"/>
  <c r="N23" i="104" s="1"/>
  <c r="Q109" i="60"/>
  <c r="AG83" i="104"/>
  <c r="L14" i="104"/>
  <c r="BR19" i="104"/>
  <c r="X89" i="60"/>
  <c r="K57" i="104"/>
  <c r="T32" i="104"/>
  <c r="AX73" i="104"/>
  <c r="X52" i="104"/>
  <c r="BL13" i="104"/>
  <c r="S9" i="104"/>
  <c r="BM14" i="104"/>
  <c r="BN90" i="104"/>
  <c r="AK102" i="104"/>
  <c r="AH15" i="104"/>
  <c r="BQ15" i="104"/>
  <c r="Q61" i="60"/>
  <c r="M37" i="51"/>
  <c r="N37" i="51" s="1"/>
  <c r="C9" i="104"/>
  <c r="M128" i="52"/>
  <c r="N128" i="52" s="1"/>
  <c r="G111" i="104"/>
  <c r="N111" i="104" s="1"/>
  <c r="AS15" i="104"/>
  <c r="V48" i="60"/>
  <c r="V16" i="60" s="1"/>
  <c r="I16" i="60"/>
  <c r="I8" i="104"/>
  <c r="BV15" i="104"/>
  <c r="AM8" i="104"/>
  <c r="M116" i="52"/>
  <c r="N116" i="52" s="1"/>
  <c r="BZ52" i="104"/>
  <c r="CD52" i="104" s="1"/>
  <c r="CE52" i="104"/>
  <c r="CJ52" i="104" s="1"/>
  <c r="AL8" i="104"/>
  <c r="AG51" i="104"/>
  <c r="AJ13" i="104"/>
  <c r="U28" i="60"/>
  <c r="BQ10" i="104"/>
  <c r="M79" i="52"/>
  <c r="N79" i="52" s="1"/>
  <c r="M12" i="55"/>
  <c r="N12" i="55" s="1"/>
  <c r="BR55" i="104"/>
  <c r="BK25" i="104"/>
  <c r="V9" i="104"/>
  <c r="AK48" i="104"/>
  <c r="X117" i="104"/>
  <c r="BK67" i="104"/>
  <c r="AX99" i="104"/>
  <c r="M127" i="52"/>
  <c r="N127" i="52" s="1"/>
  <c r="CB12" i="104"/>
  <c r="M16" i="104"/>
  <c r="CJ122" i="104"/>
  <c r="R43" i="60"/>
  <c r="BR43" i="104"/>
  <c r="BG101" i="104"/>
  <c r="M9" i="104"/>
  <c r="X44" i="104"/>
  <c r="AK98" i="104"/>
  <c r="BK102" i="104"/>
  <c r="BH15" i="104"/>
  <c r="W82" i="60"/>
  <c r="CE59" i="104"/>
  <c r="CJ59" i="104" s="1"/>
  <c r="BZ59" i="104"/>
  <c r="CD59" i="104" s="1"/>
  <c r="AT39" i="104"/>
  <c r="BA39" i="104" s="1"/>
  <c r="M31" i="52"/>
  <c r="N31" i="52" s="1"/>
  <c r="AI16" i="104"/>
  <c r="BS11" i="104"/>
  <c r="F9" i="55"/>
  <c r="X95" i="60"/>
  <c r="AV13" i="95"/>
  <c r="P15" i="49"/>
  <c r="BR85" i="104"/>
  <c r="CF99" i="104"/>
  <c r="X61" i="104"/>
  <c r="K65" i="104"/>
  <c r="N65" i="104" s="1"/>
  <c r="AK84" i="104"/>
  <c r="K97" i="104"/>
  <c r="AG84" i="104"/>
  <c r="E9" i="56"/>
  <c r="BG69" i="104"/>
  <c r="BZ108" i="104"/>
  <c r="AX103" i="104"/>
  <c r="BA103" i="104" s="1"/>
  <c r="R119" i="60"/>
  <c r="K122" i="104"/>
  <c r="G27" i="104"/>
  <c r="N27" i="104" s="1"/>
  <c r="AT63" i="104"/>
  <c r="BA63" i="104" s="1"/>
  <c r="BK119" i="104"/>
  <c r="BN119" i="104" s="1"/>
  <c r="M82" i="56"/>
  <c r="N82" i="56" s="1"/>
  <c r="U135" i="60"/>
  <c r="I12" i="104"/>
  <c r="CK9" i="104"/>
  <c r="AT102" i="104"/>
  <c r="AO15" i="104"/>
  <c r="X53" i="104"/>
  <c r="M190" i="56"/>
  <c r="N190" i="56" s="1"/>
  <c r="CE33" i="104"/>
  <c r="BZ33" i="104"/>
  <c r="CD33" i="104" s="1"/>
  <c r="D14" i="104"/>
  <c r="I13" i="49"/>
  <c r="CF54" i="104"/>
  <c r="BX11" i="104"/>
  <c r="BG75" i="104"/>
  <c r="BG122" i="104"/>
  <c r="P46" i="60"/>
  <c r="Y46" i="60" s="1"/>
  <c r="L46" i="60"/>
  <c r="CL26" i="95"/>
  <c r="CT26" i="95" s="1"/>
  <c r="AU8" i="95"/>
  <c r="M128" i="56"/>
  <c r="N128" i="56" s="1"/>
  <c r="F16" i="104"/>
  <c r="T128" i="60"/>
  <c r="AK108" i="104"/>
  <c r="S63" i="60"/>
  <c r="AJ10" i="104"/>
  <c r="Q125" i="60"/>
  <c r="P14" i="104"/>
  <c r="CN16" i="104"/>
  <c r="L8" i="104"/>
  <c r="BP13" i="104"/>
  <c r="CO68" i="104"/>
  <c r="BZ38" i="104"/>
  <c r="CD38" i="104" s="1"/>
  <c r="CE38" i="104"/>
  <c r="CJ38" i="104" s="1"/>
  <c r="G32" i="104"/>
  <c r="N32" i="104" s="1"/>
  <c r="M113" i="55"/>
  <c r="N113" i="55" s="1"/>
  <c r="AG112" i="104"/>
  <c r="AN112" i="104" s="1"/>
  <c r="M210" i="55"/>
  <c r="N210" i="55" s="1"/>
  <c r="AH104" i="95"/>
  <c r="M46" i="49"/>
  <c r="N46" i="49" s="1"/>
  <c r="AF9" i="104"/>
  <c r="AT72" i="104"/>
  <c r="AG45" i="104"/>
  <c r="AN45" i="104" s="1"/>
  <c r="G45" i="104"/>
  <c r="N45" i="104" s="1"/>
  <c r="BN106" i="104"/>
  <c r="BG22" i="104"/>
  <c r="U106" i="60"/>
  <c r="BD16" i="104"/>
  <c r="T117" i="104"/>
  <c r="AA117" i="104" s="1"/>
  <c r="AT26" i="104"/>
  <c r="BK99" i="104"/>
  <c r="Q86" i="60"/>
  <c r="X28" i="104"/>
  <c r="M78" i="51"/>
  <c r="N78" i="51" s="1"/>
  <c r="R126" i="60"/>
  <c r="AP13" i="104"/>
  <c r="BS12" i="104"/>
  <c r="C13" i="104"/>
  <c r="S39" i="60"/>
  <c r="W79" i="60"/>
  <c r="M24" i="56"/>
  <c r="N24" i="56" s="1"/>
  <c r="P119" i="60"/>
  <c r="L119" i="60"/>
  <c r="M51" i="51"/>
  <c r="N51" i="51" s="1"/>
  <c r="M94" i="52"/>
  <c r="N94" i="52" s="1"/>
  <c r="AR15" i="104"/>
  <c r="AG33" i="104"/>
  <c r="AN33" i="104" s="1"/>
  <c r="Q10" i="104"/>
  <c r="CO45" i="104"/>
  <c r="U116" i="60"/>
  <c r="CK10" i="104"/>
  <c r="X32" i="104"/>
  <c r="M65" i="49"/>
  <c r="N65" i="49" s="1"/>
  <c r="X96" i="104"/>
  <c r="AA96" i="104" s="1"/>
  <c r="AG26" i="104"/>
  <c r="AN26" i="104" s="1"/>
  <c r="R8" i="104"/>
  <c r="W15" i="104"/>
  <c r="AH124" i="95"/>
  <c r="K52" i="104"/>
  <c r="G95" i="104"/>
  <c r="AV15" i="104"/>
  <c r="U100" i="60"/>
  <c r="M196" i="52"/>
  <c r="N196" i="52" s="1"/>
  <c r="AQ15" i="95"/>
  <c r="X84" i="104"/>
  <c r="K20" i="104"/>
  <c r="AG34" i="104"/>
  <c r="BK54" i="104"/>
  <c r="BH11" i="104"/>
  <c r="CL23" i="95"/>
  <c r="CT23" i="95" s="1"/>
  <c r="X92" i="104"/>
  <c r="AA92" i="104" s="1"/>
  <c r="CJ120" i="104"/>
  <c r="AI10" i="104"/>
  <c r="Q100" i="60"/>
  <c r="CM10" i="104"/>
  <c r="CL83" i="95"/>
  <c r="CT83" i="95" s="1"/>
  <c r="BK117" i="104"/>
  <c r="AM14" i="95"/>
  <c r="R67" i="60"/>
  <c r="V39" i="60"/>
  <c r="D11" i="53"/>
  <c r="P127" i="60"/>
  <c r="L127" i="60"/>
  <c r="CO115" i="104"/>
  <c r="G19" i="104"/>
  <c r="N19" i="104" s="1"/>
  <c r="S8" i="104"/>
  <c r="G103" i="104"/>
  <c r="N103" i="104" s="1"/>
  <c r="W62" i="60"/>
  <c r="BG31" i="104"/>
  <c r="BZ58" i="104"/>
  <c r="CD58" i="104" s="1"/>
  <c r="CE58" i="104"/>
  <c r="CJ58" i="104" s="1"/>
  <c r="G67" i="104"/>
  <c r="N67" i="104" s="1"/>
  <c r="X25" i="104"/>
  <c r="BR122" i="104"/>
  <c r="AT45" i="104"/>
  <c r="Q10" i="53"/>
  <c r="AE15" i="104"/>
  <c r="T109" i="104"/>
  <c r="T59" i="104"/>
  <c r="AA59" i="104" s="1"/>
  <c r="V8" i="104"/>
  <c r="AF14" i="104"/>
  <c r="BK45" i="104"/>
  <c r="BN45" i="104" s="1"/>
  <c r="AK80" i="104"/>
  <c r="T135" i="60"/>
  <c r="AX117" i="104"/>
  <c r="CO60" i="104"/>
  <c r="AX86" i="104"/>
  <c r="Q33" i="60"/>
  <c r="AI15" i="104"/>
  <c r="T99" i="104"/>
  <c r="AA99" i="104" s="1"/>
  <c r="AT114" i="104"/>
  <c r="AO16" i="104"/>
  <c r="AK50" i="104"/>
  <c r="G18" i="104"/>
  <c r="B8" i="104"/>
  <c r="M207" i="52"/>
  <c r="N207" i="52" s="1"/>
  <c r="O15" i="104"/>
  <c r="T102" i="104"/>
  <c r="CF79" i="104"/>
  <c r="BK74" i="104"/>
  <c r="BN74" i="104" s="1"/>
  <c r="CF80" i="104"/>
  <c r="C10" i="104"/>
  <c r="CE68" i="104"/>
  <c r="CJ68" i="104" s="1"/>
  <c r="BZ68" i="104"/>
  <c r="CD68" i="104" s="1"/>
  <c r="BD10" i="104"/>
  <c r="M140" i="55"/>
  <c r="N140" i="55" s="1"/>
  <c r="BA52" i="104"/>
  <c r="R49" i="60"/>
  <c r="AR8" i="104"/>
  <c r="G53" i="104"/>
  <c r="CK11" i="104"/>
  <c r="M40" i="55"/>
  <c r="N40" i="55" s="1"/>
  <c r="BG118" i="104"/>
  <c r="M216" i="56"/>
  <c r="N216" i="56" s="1"/>
  <c r="K31" i="104"/>
  <c r="D109" i="41"/>
  <c r="S109" i="41" s="1"/>
  <c r="CQ10" i="104"/>
  <c r="AG38" i="104"/>
  <c r="AN38" i="104" s="1"/>
  <c r="AX85" i="104"/>
  <c r="BA85" i="104" s="1"/>
  <c r="CI16" i="104"/>
  <c r="G25" i="104"/>
  <c r="N25" i="104" s="1"/>
  <c r="AG111" i="104"/>
  <c r="AN111" i="104" s="1"/>
  <c r="AG62" i="104"/>
  <c r="CF13" i="95"/>
  <c r="R70" i="60"/>
  <c r="G15" i="49"/>
  <c r="X64" i="104"/>
  <c r="BN62" i="104"/>
  <c r="AI9" i="104"/>
  <c r="BJ12" i="104"/>
  <c r="T76" i="104"/>
  <c r="AA76" i="104" s="1"/>
  <c r="M150" i="55"/>
  <c r="N150" i="55" s="1"/>
  <c r="M44" i="51"/>
  <c r="N44" i="51" s="1"/>
  <c r="AX41" i="104"/>
  <c r="G97" i="104"/>
  <c r="N97" i="104" s="1"/>
  <c r="Q9" i="53"/>
  <c r="T80" i="104"/>
  <c r="W11" i="104"/>
  <c r="M14" i="104"/>
  <c r="X30" i="104"/>
  <c r="U9" i="104"/>
  <c r="S116" i="60"/>
  <c r="AT66" i="104"/>
  <c r="AO12" i="104"/>
  <c r="AE8" i="104"/>
  <c r="AX32" i="104"/>
  <c r="BA32" i="104" s="1"/>
  <c r="M210" i="56"/>
  <c r="N210" i="56" s="1"/>
  <c r="BK87" i="104"/>
  <c r="AT105" i="104"/>
  <c r="BA105" i="104" s="1"/>
  <c r="AS13" i="95"/>
  <c r="F8" i="104"/>
  <c r="AT95" i="104"/>
  <c r="P136" i="49"/>
  <c r="AX43" i="104"/>
  <c r="BA43" i="104" s="1"/>
  <c r="AX82" i="104"/>
  <c r="CI14" i="104"/>
  <c r="V75" i="60"/>
  <c r="X26" i="104"/>
  <c r="AX71" i="104"/>
  <c r="BA71" i="104" s="1"/>
  <c r="CO41" i="104"/>
  <c r="U34" i="60"/>
  <c r="M163" i="52"/>
  <c r="N163" i="52" s="1"/>
  <c r="X110" i="104"/>
  <c r="BK53" i="104"/>
  <c r="BN53" i="104" s="1"/>
  <c r="O13" i="53"/>
  <c r="L12" i="95"/>
  <c r="BZ32" i="104"/>
  <c r="CD32" i="104" s="1"/>
  <c r="CE32" i="104"/>
  <c r="CJ32" i="104" s="1"/>
  <c r="CO33" i="104"/>
  <c r="W66" i="60"/>
  <c r="AK105" i="104"/>
  <c r="C8" i="53"/>
  <c r="T70" i="104"/>
  <c r="AA70" i="104" s="1"/>
  <c r="U113" i="60"/>
  <c r="M152" i="56"/>
  <c r="N152" i="56" s="1"/>
  <c r="BG99" i="104"/>
  <c r="M216" i="52"/>
  <c r="N216" i="52" s="1"/>
  <c r="BK109" i="104"/>
  <c r="AI11" i="104"/>
  <c r="CO99" i="104"/>
  <c r="CF29" i="104"/>
  <c r="X40" i="104"/>
  <c r="AX118" i="104"/>
  <c r="BK47" i="104"/>
  <c r="CJ119" i="104"/>
  <c r="V16" i="104"/>
  <c r="AX115" i="104"/>
  <c r="S10" i="104"/>
  <c r="BK92" i="104"/>
  <c r="V69" i="60"/>
  <c r="AW9" i="104"/>
  <c r="AM11" i="104"/>
  <c r="X94" i="104"/>
  <c r="Q14" i="104"/>
  <c r="CK14" i="104"/>
  <c r="CO42" i="104"/>
  <c r="CL10" i="104"/>
  <c r="AR9" i="104"/>
  <c r="AX110" i="104"/>
  <c r="BN49" i="104"/>
  <c r="T77" i="104"/>
  <c r="U15" i="104"/>
  <c r="X102" i="104"/>
  <c r="G9" i="51"/>
  <c r="BR44" i="104"/>
  <c r="V14" i="104"/>
  <c r="T126" i="60"/>
  <c r="AG80" i="104"/>
  <c r="AN80" i="104" s="1"/>
  <c r="M11" i="104"/>
  <c r="BR116" i="104"/>
  <c r="BZ115" i="104"/>
  <c r="M87" i="51"/>
  <c r="N87" i="51" s="1"/>
  <c r="CF20" i="104"/>
  <c r="S86" i="60"/>
  <c r="BJ11" i="104"/>
  <c r="T98" i="104"/>
  <c r="AA98" i="104" s="1"/>
  <c r="BJ14" i="104"/>
  <c r="AG31" i="104"/>
  <c r="AN31" i="104" s="1"/>
  <c r="U127" i="60"/>
  <c r="CO113" i="104"/>
  <c r="BP11" i="104"/>
  <c r="G119" i="104"/>
  <c r="AT92" i="104"/>
  <c r="AK121" i="104"/>
  <c r="N19" i="102"/>
  <c r="CG16" i="104"/>
  <c r="X101" i="104"/>
  <c r="CP124" i="95"/>
  <c r="CM124" i="95"/>
  <c r="X120" i="60"/>
  <c r="K22" i="60"/>
  <c r="AG122" i="104"/>
  <c r="W25" i="60"/>
  <c r="U125" i="60"/>
  <c r="S50" i="60"/>
  <c r="M23" i="56"/>
  <c r="N23" i="56" s="1"/>
  <c r="Z15" i="104"/>
  <c r="M103" i="52"/>
  <c r="N103" i="52" s="1"/>
  <c r="BZ118" i="104"/>
  <c r="CO105" i="104"/>
  <c r="BI15" i="104"/>
  <c r="M112" i="56"/>
  <c r="N112" i="56" s="1"/>
  <c r="M44" i="56"/>
  <c r="N44" i="56" s="1"/>
  <c r="M10" i="51"/>
  <c r="C9" i="51"/>
  <c r="CG15" i="104"/>
  <c r="AK24" i="104"/>
  <c r="AG74" i="104"/>
  <c r="AN74" i="104" s="1"/>
  <c r="M113" i="56"/>
  <c r="N113" i="56" s="1"/>
  <c r="X76" i="104"/>
  <c r="M205" i="55"/>
  <c r="N205" i="55" s="1"/>
  <c r="AC10" i="104"/>
  <c r="M183" i="51"/>
  <c r="N183" i="51" s="1"/>
  <c r="M110" i="56"/>
  <c r="N110" i="56" s="1"/>
  <c r="X38" i="104"/>
  <c r="CO80" i="104"/>
  <c r="BK31" i="104"/>
  <c r="BN31" i="104" s="1"/>
  <c r="X104" i="104"/>
  <c r="BZ78" i="104"/>
  <c r="CD78" i="104" s="1"/>
  <c r="CD13" i="104" s="1"/>
  <c r="BW13" i="104"/>
  <c r="CE78" i="104"/>
  <c r="T64" i="104"/>
  <c r="AX35" i="104"/>
  <c r="BA35" i="104" s="1"/>
  <c r="K34" i="104"/>
  <c r="CO91" i="104"/>
  <c r="M63" i="56"/>
  <c r="N63" i="56" s="1"/>
  <c r="P13" i="95"/>
  <c r="W54" i="60"/>
  <c r="M71" i="55"/>
  <c r="N71" i="55" s="1"/>
  <c r="BJ16" i="104"/>
  <c r="E8" i="104"/>
  <c r="T114" i="104"/>
  <c r="O16" i="104"/>
  <c r="E12" i="95"/>
  <c r="CF62" i="104"/>
  <c r="BA100" i="104"/>
  <c r="AT79" i="104"/>
  <c r="AG120" i="104"/>
  <c r="G105" i="104"/>
  <c r="BK108" i="104"/>
  <c r="AK21" i="104"/>
  <c r="BR118" i="104"/>
  <c r="CE99" i="104"/>
  <c r="CJ99" i="104" s="1"/>
  <c r="BZ99" i="104"/>
  <c r="CD99" i="104" s="1"/>
  <c r="AK73" i="104"/>
  <c r="I13" i="104"/>
  <c r="BK116" i="104"/>
  <c r="BN116" i="104" s="1"/>
  <c r="M196" i="51"/>
  <c r="N196" i="51" s="1"/>
  <c r="AG90" i="104"/>
  <c r="AB14" i="104"/>
  <c r="M167" i="52"/>
  <c r="N167" i="52" s="1"/>
  <c r="CB9" i="104"/>
  <c r="AK14" i="95"/>
  <c r="BB9" i="104"/>
  <c r="BG30" i="104"/>
  <c r="BN30" i="104" s="1"/>
  <c r="CO85" i="104"/>
  <c r="BG83" i="104"/>
  <c r="BN83" i="104" s="1"/>
  <c r="M35" i="52"/>
  <c r="N35" i="52" s="1"/>
  <c r="BR69" i="104"/>
  <c r="W135" i="60"/>
  <c r="BZ86" i="104"/>
  <c r="CD86" i="104" s="1"/>
  <c r="CE86" i="104"/>
  <c r="CJ86" i="104" s="1"/>
  <c r="BR97" i="104"/>
  <c r="M119" i="56"/>
  <c r="N119" i="56" s="1"/>
  <c r="BZ104" i="104"/>
  <c r="CD104" i="104" s="1"/>
  <c r="CE104" i="104"/>
  <c r="M226" i="51"/>
  <c r="N226" i="51" s="1"/>
  <c r="AV10" i="104"/>
  <c r="U12" i="104"/>
  <c r="X66" i="104"/>
  <c r="X100" i="104"/>
  <c r="M13" i="104"/>
  <c r="G75" i="104"/>
  <c r="N75" i="104" s="1"/>
  <c r="L65" i="60"/>
  <c r="P65" i="60"/>
  <c r="Y65" i="60" s="1"/>
  <c r="J10" i="53"/>
  <c r="CJ117" i="104"/>
  <c r="Y9" i="104"/>
  <c r="BG20" i="104"/>
  <c r="BN20" i="104" s="1"/>
  <c r="BG76" i="104"/>
  <c r="BN76" i="104" s="1"/>
  <c r="W43" i="60"/>
  <c r="G40" i="104"/>
  <c r="N40" i="104" s="1"/>
  <c r="AT41" i="104"/>
  <c r="AX46" i="104"/>
  <c r="AO10" i="104"/>
  <c r="AT42" i="104"/>
  <c r="BK65" i="104"/>
  <c r="BN65" i="104" s="1"/>
  <c r="Q128" i="60"/>
  <c r="CL123" i="95"/>
  <c r="BR109" i="104"/>
  <c r="CO22" i="104"/>
  <c r="CO50" i="104"/>
  <c r="AK51" i="104"/>
  <c r="P81" i="60"/>
  <c r="Y81" i="60" s="1"/>
  <c r="L81" i="60"/>
  <c r="X51" i="104"/>
  <c r="AF15" i="104"/>
  <c r="CF16" i="104"/>
  <c r="T110" i="104"/>
  <c r="AA110" i="104" s="1"/>
  <c r="AK62" i="104"/>
  <c r="AK55" i="104"/>
  <c r="CJ109" i="104"/>
  <c r="AR14" i="104"/>
  <c r="M120" i="49"/>
  <c r="C136" i="49"/>
  <c r="CM121" i="95"/>
  <c r="G110" i="104"/>
  <c r="N110" i="104" s="1"/>
  <c r="U59" i="60"/>
  <c r="AK120" i="104"/>
  <c r="AX69" i="104"/>
  <c r="BZ18" i="104"/>
  <c r="CD18" i="104" s="1"/>
  <c r="CD8" i="104" s="1"/>
  <c r="CE18" i="104"/>
  <c r="BW8" i="104"/>
  <c r="CP123" i="95"/>
  <c r="BK66" i="104"/>
  <c r="BN66" i="104" s="1"/>
  <c r="BH12" i="104"/>
  <c r="AG101" i="104"/>
  <c r="AN101" i="104" s="1"/>
  <c r="AK10" i="95"/>
  <c r="J11" i="53"/>
  <c r="CO109" i="104"/>
  <c r="G86" i="104"/>
  <c r="X120" i="104"/>
  <c r="T8" i="53"/>
  <c r="BC15" i="104"/>
  <c r="CB14" i="104"/>
  <c r="M69" i="55"/>
  <c r="N69" i="55" s="1"/>
  <c r="BG70" i="104"/>
  <c r="BN70" i="104" s="1"/>
  <c r="R13" i="104"/>
  <c r="BR42" i="104"/>
  <c r="BO10" i="104"/>
  <c r="T127" i="60"/>
  <c r="BN93" i="104"/>
  <c r="BN81" i="104"/>
  <c r="BK33" i="104"/>
  <c r="BN33" i="104" s="1"/>
  <c r="CP121" i="95"/>
  <c r="N20" i="102"/>
  <c r="T73" i="104"/>
  <c r="AA73" i="104" s="1"/>
  <c r="CO31" i="104"/>
  <c r="N14" i="102"/>
  <c r="W9" i="104"/>
  <c r="P70" i="60"/>
  <c r="Y70" i="60" s="1"/>
  <c r="L70" i="60"/>
  <c r="P54" i="60"/>
  <c r="L54" i="60"/>
  <c r="S12" i="104"/>
  <c r="CL16" i="104"/>
  <c r="CO114" i="104"/>
  <c r="K93" i="104"/>
  <c r="BZ69" i="104"/>
  <c r="CD69" i="104" s="1"/>
  <c r="CE69" i="104"/>
  <c r="CJ69" i="104" s="1"/>
  <c r="BA45" i="104"/>
  <c r="X112" i="104"/>
  <c r="BR59" i="104"/>
  <c r="BK21" i="104"/>
  <c r="BN21" i="104" s="1"/>
  <c r="BH16" i="104"/>
  <c r="BK114" i="104"/>
  <c r="BR113" i="104"/>
  <c r="BZ67" i="104"/>
  <c r="CD67" i="104" s="1"/>
  <c r="CE67" i="104"/>
  <c r="CJ67" i="104" s="1"/>
  <c r="BK105" i="104"/>
  <c r="BN105" i="104" s="1"/>
  <c r="X117" i="60"/>
  <c r="V31" i="60"/>
  <c r="BK77" i="104"/>
  <c r="BN77" i="104" s="1"/>
  <c r="AD16" i="104"/>
  <c r="U24" i="60"/>
  <c r="U14" i="60" s="1"/>
  <c r="H14" i="60"/>
  <c r="M76" i="56"/>
  <c r="N76" i="56" s="1"/>
  <c r="Q68" i="60"/>
  <c r="BW10" i="104"/>
  <c r="CE42" i="104"/>
  <c r="BZ42" i="104"/>
  <c r="BS13" i="104"/>
  <c r="CF93" i="104"/>
  <c r="X65" i="104"/>
  <c r="BN75" i="104"/>
  <c r="AM14" i="104"/>
  <c r="BI16" i="104"/>
  <c r="BE15" i="104"/>
  <c r="AZ12" i="104"/>
  <c r="M89" i="56"/>
  <c r="N89" i="56" s="1"/>
  <c r="AT96" i="104"/>
  <c r="CO26" i="104"/>
  <c r="M56" i="52"/>
  <c r="N56" i="52" s="1"/>
  <c r="Q120" i="60"/>
  <c r="D22" i="60"/>
  <c r="X115" i="60"/>
  <c r="CJ110" i="104"/>
  <c r="BD12" i="104"/>
  <c r="S93" i="60"/>
  <c r="AM15" i="104"/>
  <c r="X86" i="104"/>
  <c r="CE101" i="104"/>
  <c r="CJ101" i="104" s="1"/>
  <c r="BZ101" i="104"/>
  <c r="CD101" i="104" s="1"/>
  <c r="X107" i="104"/>
  <c r="CO101" i="104"/>
  <c r="V111" i="60"/>
  <c r="AG66" i="104"/>
  <c r="AB12" i="104"/>
  <c r="K28" i="104"/>
  <c r="BG84" i="104"/>
  <c r="BN84" i="104" s="1"/>
  <c r="CM122" i="95"/>
  <c r="BI8" i="104"/>
  <c r="CF107" i="104"/>
  <c r="M191" i="56"/>
  <c r="N191" i="56" s="1"/>
  <c r="CP108" i="95"/>
  <c r="CI8" i="104"/>
  <c r="X27" i="104"/>
  <c r="BG98" i="104"/>
  <c r="BN98" i="104" s="1"/>
  <c r="U67" i="60"/>
  <c r="AK49" i="104"/>
  <c r="BG52" i="104"/>
  <c r="BN52" i="104" s="1"/>
  <c r="AK86" i="104"/>
  <c r="AK34" i="104"/>
  <c r="AK94" i="104"/>
  <c r="BG56" i="104"/>
  <c r="BN56" i="104" s="1"/>
  <c r="BI14" i="104"/>
  <c r="AG63" i="104"/>
  <c r="AN63" i="104" s="1"/>
  <c r="AD9" i="104"/>
  <c r="AK75" i="104"/>
  <c r="M186" i="52"/>
  <c r="N186" i="52" s="1"/>
  <c r="D19" i="41"/>
  <c r="S19" i="41" s="1"/>
  <c r="B9" i="41"/>
  <c r="D9" i="41" s="1"/>
  <c r="AX56" i="104"/>
  <c r="BA56" i="104" s="1"/>
  <c r="Y12" i="104"/>
  <c r="B10" i="104"/>
  <c r="G42" i="104"/>
  <c r="AJ16" i="104"/>
  <c r="BR112" i="104"/>
  <c r="CO121" i="104"/>
  <c r="BK39" i="104"/>
  <c r="BN39" i="104" s="1"/>
  <c r="AU15" i="104"/>
  <c r="AX102" i="104"/>
  <c r="AX15" i="104" s="1"/>
  <c r="L125" i="60"/>
  <c r="P125" i="60"/>
  <c r="CK13" i="104"/>
  <c r="K64" i="104"/>
  <c r="D8" i="104"/>
  <c r="CO47" i="104"/>
  <c r="CE102" i="104"/>
  <c r="BW15" i="104"/>
  <c r="BZ102" i="104"/>
  <c r="CD102" i="104" s="1"/>
  <c r="N10" i="102"/>
  <c r="CE34" i="104"/>
  <c r="CJ34" i="104" s="1"/>
  <c r="BZ34" i="104"/>
  <c r="CD34" i="104" s="1"/>
  <c r="CO84" i="104"/>
  <c r="G36" i="104"/>
  <c r="N36" i="104" s="1"/>
  <c r="S121" i="60"/>
  <c r="BX12" i="104"/>
  <c r="CF66" i="104"/>
  <c r="CF12" i="104" s="1"/>
  <c r="CO64" i="104"/>
  <c r="BR96" i="104"/>
  <c r="N15" i="102"/>
  <c r="BG23" i="104"/>
  <c r="BA30" i="104"/>
  <c r="AZ9" i="104"/>
  <c r="CF45" i="104"/>
  <c r="BA102" i="104"/>
  <c r="AZ15" i="104"/>
  <c r="T79" i="104"/>
  <c r="AA79" i="104" s="1"/>
  <c r="AT118" i="104"/>
  <c r="G78" i="104"/>
  <c r="B13" i="104"/>
  <c r="X126" i="60"/>
  <c r="AG115" i="104"/>
  <c r="AN115" i="104" s="1"/>
  <c r="CP125" i="95"/>
  <c r="AG57" i="104"/>
  <c r="AN57" i="104" s="1"/>
  <c r="P13" i="104"/>
  <c r="X105" i="104"/>
  <c r="U102" i="60"/>
  <c r="F9" i="104"/>
  <c r="AT116" i="104"/>
  <c r="AX121" i="104"/>
  <c r="X106" i="104"/>
  <c r="X125" i="60"/>
  <c r="AT93" i="104"/>
  <c r="M28" i="55"/>
  <c r="N28" i="55" s="1"/>
  <c r="G83" i="104"/>
  <c r="N83" i="104" s="1"/>
  <c r="AC14" i="104"/>
  <c r="BP8" i="104"/>
  <c r="AK82" i="104"/>
  <c r="CO120" i="104"/>
  <c r="AX72" i="104"/>
  <c r="BA72" i="104" s="1"/>
  <c r="R16" i="104"/>
  <c r="BR102" i="104"/>
  <c r="BO15" i="104"/>
  <c r="AK68" i="104"/>
  <c r="BK42" i="104"/>
  <c r="BH10" i="104"/>
  <c r="AG114" i="104"/>
  <c r="AB16" i="104"/>
  <c r="G136" i="49"/>
  <c r="BR51" i="104"/>
  <c r="BG108" i="104"/>
  <c r="K91" i="104"/>
  <c r="X68" i="60"/>
  <c r="X17" i="60" s="1"/>
  <c r="X108" i="104"/>
  <c r="U126" i="60"/>
  <c r="AM16" i="104"/>
  <c r="AX59" i="104"/>
  <c r="BA59" i="104" s="1"/>
  <c r="AG53" i="104"/>
  <c r="AN53" i="104" s="1"/>
  <c r="CJ113" i="104"/>
  <c r="D122" i="41"/>
  <c r="S122" i="41" s="1"/>
  <c r="T60" i="104"/>
  <c r="AA60" i="104" s="1"/>
  <c r="X111" i="104"/>
  <c r="AA111" i="104" s="1"/>
  <c r="AT33" i="104"/>
  <c r="BA33" i="104" s="1"/>
  <c r="T106" i="104"/>
  <c r="CF49" i="104"/>
  <c r="CJ49" i="104" s="1"/>
  <c r="AH122" i="95"/>
  <c r="BK72" i="104"/>
  <c r="BN72" i="104" s="1"/>
  <c r="V135" i="60"/>
  <c r="G92" i="104"/>
  <c r="K107" i="104"/>
  <c r="N107" i="104" s="1"/>
  <c r="BA18" i="104"/>
  <c r="AZ8" i="104"/>
  <c r="CF100" i="104"/>
  <c r="CF104" i="104"/>
  <c r="AU12" i="104"/>
  <c r="AX66" i="104"/>
  <c r="BV10" i="104"/>
  <c r="AD130" i="95"/>
  <c r="AT88" i="104"/>
  <c r="BZ107" i="104"/>
  <c r="CD107" i="104" s="1"/>
  <c r="CE107" i="104"/>
  <c r="T120" i="104"/>
  <c r="AA120" i="104" s="1"/>
  <c r="S128" i="60"/>
  <c r="CE76" i="104"/>
  <c r="CJ76" i="104" s="1"/>
  <c r="BZ76" i="104"/>
  <c r="CD76" i="104" s="1"/>
  <c r="AF16" i="104"/>
  <c r="H136" i="49"/>
  <c r="BA87" i="104"/>
  <c r="CJ121" i="104"/>
  <c r="BN113" i="104"/>
  <c r="X62" i="104"/>
  <c r="AA62" i="104" s="1"/>
  <c r="W14" i="104"/>
  <c r="AK60" i="104"/>
  <c r="AN60" i="104" s="1"/>
  <c r="T90" i="104"/>
  <c r="O14" i="104"/>
  <c r="CF103" i="104"/>
  <c r="BN86" i="104"/>
  <c r="BF9" i="95"/>
  <c r="M14" i="52"/>
  <c r="N14" i="52" s="1"/>
  <c r="CE41" i="104"/>
  <c r="CJ41" i="104" s="1"/>
  <c r="BZ41" i="104"/>
  <c r="CD41" i="104" s="1"/>
  <c r="CH16" i="104"/>
  <c r="N17" i="102"/>
  <c r="BR71" i="104"/>
  <c r="BK43" i="104"/>
  <c r="BN43" i="104" s="1"/>
  <c r="M23" i="55"/>
  <c r="N23" i="55" s="1"/>
  <c r="BG109" i="104"/>
  <c r="BN109" i="104" s="1"/>
  <c r="T46" i="104"/>
  <c r="AA46" i="104" s="1"/>
  <c r="K101" i="104"/>
  <c r="AG92" i="104"/>
  <c r="AN92" i="104" s="1"/>
  <c r="R11" i="104"/>
  <c r="BS10" i="104"/>
  <c r="CF83" i="104"/>
  <c r="T112" i="104"/>
  <c r="AA112" i="104" s="1"/>
  <c r="G64" i="104"/>
  <c r="N64" i="104" s="1"/>
  <c r="AG59" i="104"/>
  <c r="BZ122" i="104"/>
  <c r="BA92" i="104"/>
  <c r="BK59" i="104"/>
  <c r="BN59" i="104" s="1"/>
  <c r="AX51" i="104"/>
  <c r="BA51" i="104" s="1"/>
  <c r="T86" i="104"/>
  <c r="AA86" i="104" s="1"/>
  <c r="T54" i="104"/>
  <c r="O11" i="104"/>
  <c r="AG44" i="104"/>
  <c r="AN44" i="104" s="1"/>
  <c r="F10" i="104"/>
  <c r="CQ14" i="95"/>
  <c r="AT99" i="104"/>
  <c r="M117" i="52"/>
  <c r="N117" i="52" s="1"/>
  <c r="BA90" i="104"/>
  <c r="AZ14" i="104"/>
  <c r="CL127" i="95"/>
  <c r="M119" i="49"/>
  <c r="N119" i="49" s="1"/>
  <c r="V95" i="60"/>
  <c r="AK43" i="104"/>
  <c r="AT51" i="104"/>
  <c r="AE14" i="104"/>
  <c r="K41" i="104"/>
  <c r="G63" i="104"/>
  <c r="N63" i="104" s="1"/>
  <c r="AX29" i="104"/>
  <c r="BA29" i="104" s="1"/>
  <c r="G113" i="104"/>
  <c r="N113" i="104" s="1"/>
  <c r="AX95" i="104"/>
  <c r="BA95" i="104" s="1"/>
  <c r="K21" i="104"/>
  <c r="N21" i="104" s="1"/>
  <c r="AX65" i="104"/>
  <c r="BA65" i="104" s="1"/>
  <c r="CF102" i="104"/>
  <c r="CF15" i="104" s="1"/>
  <c r="BX15" i="104"/>
  <c r="BX10" i="104"/>
  <c r="CF42" i="104"/>
  <c r="AT34" i="104"/>
  <c r="T121" i="104"/>
  <c r="T55" i="104"/>
  <c r="AA55" i="104" s="1"/>
  <c r="BG36" i="104"/>
  <c r="BN36" i="104" s="1"/>
  <c r="AX61" i="104"/>
  <c r="BA61" i="104" s="1"/>
  <c r="K82" i="104"/>
  <c r="BK32" i="104"/>
  <c r="BN32" i="104" s="1"/>
  <c r="AE16" i="104"/>
  <c r="X92" i="60"/>
  <c r="CH14" i="104"/>
  <c r="BG87" i="104"/>
  <c r="W73" i="60"/>
  <c r="AK89" i="104"/>
  <c r="AN89" i="104" s="1"/>
  <c r="J16" i="104"/>
  <c r="AR16" i="104"/>
  <c r="S11" i="104"/>
  <c r="AG55" i="104"/>
  <c r="AN55" i="104" s="1"/>
  <c r="BK73" i="104"/>
  <c r="T94" i="60"/>
  <c r="BR79" i="104"/>
  <c r="AK19" i="104"/>
  <c r="AK8" i="104" s="1"/>
  <c r="G60" i="104"/>
  <c r="N60" i="104" s="1"/>
  <c r="AG68" i="104"/>
  <c r="AN68" i="104" s="1"/>
  <c r="AK81" i="104"/>
  <c r="X121" i="104"/>
  <c r="CO100" i="104"/>
  <c r="O9" i="104"/>
  <c r="T30" i="104"/>
  <c r="M211" i="51"/>
  <c r="N211" i="51" s="1"/>
  <c r="BZ21" i="104"/>
  <c r="CD21" i="104" s="1"/>
  <c r="CE21" i="104"/>
  <c r="CJ21" i="104" s="1"/>
  <c r="AH127" i="95"/>
  <c r="CS122" i="95"/>
  <c r="CN10" i="104"/>
  <c r="M98" i="56"/>
  <c r="N98" i="56" s="1"/>
  <c r="X77" i="104"/>
  <c r="AA77" i="104" s="1"/>
  <c r="AG121" i="104"/>
  <c r="AN121" i="104" s="1"/>
  <c r="AP15" i="104"/>
  <c r="W127" i="60"/>
  <c r="BR88" i="104"/>
  <c r="AJ8" i="104"/>
  <c r="G48" i="104"/>
  <c r="N48" i="104" s="1"/>
  <c r="S126" i="60"/>
  <c r="T122" i="104"/>
  <c r="BK115" i="104"/>
  <c r="BN115" i="104" s="1"/>
  <c r="T94" i="104"/>
  <c r="AA94" i="104" s="1"/>
  <c r="CL122" i="95"/>
  <c r="CT122" i="95" s="1"/>
  <c r="BR45" i="104"/>
  <c r="C14" i="104"/>
  <c r="AG19" i="104"/>
  <c r="AN19" i="104" s="1"/>
  <c r="Z8" i="104"/>
  <c r="Y11" i="104"/>
  <c r="G50" i="104"/>
  <c r="N50" i="104" s="1"/>
  <c r="M122" i="49"/>
  <c r="N122" i="49" s="1"/>
  <c r="BR86" i="104"/>
  <c r="W126" i="60"/>
  <c r="P115" i="60"/>
  <c r="L115" i="60"/>
  <c r="B15" i="104"/>
  <c r="G102" i="104"/>
  <c r="BZ121" i="104"/>
  <c r="H13" i="104"/>
  <c r="K78" i="104"/>
  <c r="G62" i="104"/>
  <c r="N62" i="104" s="1"/>
  <c r="M120" i="56"/>
  <c r="N120" i="56" s="1"/>
  <c r="AY11" i="104"/>
  <c r="AL16" i="104"/>
  <c r="T103" i="60"/>
  <c r="X21" i="104"/>
  <c r="BA120" i="104"/>
  <c r="BR53" i="104"/>
  <c r="Q39" i="60"/>
  <c r="AV8" i="95"/>
  <c r="M127" i="51"/>
  <c r="N127" i="51" s="1"/>
  <c r="G87" i="104"/>
  <c r="N87" i="104" s="1"/>
  <c r="K84" i="104"/>
  <c r="CP93" i="95"/>
  <c r="CT93" i="95" s="1"/>
  <c r="CO15" i="95"/>
  <c r="CM118" i="95"/>
  <c r="CE77" i="104"/>
  <c r="CJ77" i="104" s="1"/>
  <c r="BZ77" i="104"/>
  <c r="CD77" i="104" s="1"/>
  <c r="J136" i="49"/>
  <c r="BC16" i="104"/>
  <c r="BK64" i="104"/>
  <c r="K121" i="104"/>
  <c r="CF33" i="104"/>
  <c r="CL84" i="95"/>
  <c r="CT84" i="95" s="1"/>
  <c r="J16" i="53"/>
  <c r="J135" i="53" s="1"/>
  <c r="AK118" i="104"/>
  <c r="T119" i="60"/>
  <c r="AX38" i="104"/>
  <c r="BA38" i="104" s="1"/>
  <c r="BF16" i="104"/>
  <c r="X115" i="104"/>
  <c r="CO29" i="104"/>
  <c r="M52" i="56"/>
  <c r="N52" i="56" s="1"/>
  <c r="E14" i="104"/>
  <c r="AR10" i="104"/>
  <c r="CP122" i="95"/>
  <c r="AT108" i="104"/>
  <c r="BA108" i="104" s="1"/>
  <c r="K88" i="104"/>
  <c r="CI15" i="104"/>
  <c r="G43" i="104"/>
  <c r="N43" i="104" s="1"/>
  <c r="BA115" i="104"/>
  <c r="BK96" i="104"/>
  <c r="BN96" i="104" s="1"/>
  <c r="AK59" i="104"/>
  <c r="AG100" i="104"/>
  <c r="AN100" i="104" s="1"/>
  <c r="CQ15" i="104"/>
  <c r="M191" i="55"/>
  <c r="N191" i="55" s="1"/>
  <c r="CO89" i="104"/>
  <c r="U122" i="60"/>
  <c r="K39" i="104"/>
  <c r="AX81" i="104"/>
  <c r="BA81" i="104" s="1"/>
  <c r="G100" i="104"/>
  <c r="N100" i="104" s="1"/>
  <c r="BF8" i="95"/>
  <c r="AF12" i="104"/>
  <c r="L93" i="60"/>
  <c r="P93" i="60"/>
  <c r="Y93" i="60" s="1"/>
  <c r="AG99" i="104"/>
  <c r="AN99" i="104" s="1"/>
  <c r="CO95" i="104"/>
  <c r="BR56" i="104"/>
  <c r="AT62" i="104"/>
  <c r="BA62" i="104" s="1"/>
  <c r="BG67" i="104"/>
  <c r="BN67" i="104" s="1"/>
  <c r="AG70" i="104"/>
  <c r="AN70" i="104" s="1"/>
  <c r="AL13" i="104"/>
  <c r="N11" i="102"/>
  <c r="CC10" i="104"/>
  <c r="CD42" i="104"/>
  <c r="CD10" i="104" s="1"/>
  <c r="BE12" i="104"/>
  <c r="AP12" i="104"/>
  <c r="AH125" i="95"/>
  <c r="CM125" i="95"/>
  <c r="C137" i="41"/>
  <c r="CO96" i="104"/>
  <c r="BG64" i="104"/>
  <c r="M147" i="55"/>
  <c r="N147" i="55" s="1"/>
  <c r="AY14" i="104"/>
  <c r="BK89" i="104"/>
  <c r="BN89" i="104" s="1"/>
  <c r="G29" i="104"/>
  <c r="N29" i="104" s="1"/>
  <c r="V128" i="60"/>
  <c r="CF105" i="104"/>
  <c r="BG91" i="104"/>
  <c r="BN91" i="104" s="1"/>
  <c r="T101" i="104"/>
  <c r="AA101" i="104" s="1"/>
  <c r="M133" i="56"/>
  <c r="N133" i="56" s="1"/>
  <c r="D120" i="41"/>
  <c r="S120" i="41" s="1"/>
  <c r="K112" i="104"/>
  <c r="BK122" i="104"/>
  <c r="BN122" i="104" s="1"/>
  <c r="G82" i="104"/>
  <c r="N82" i="104" s="1"/>
  <c r="X80" i="104"/>
  <c r="M96" i="55"/>
  <c r="N96" i="55" s="1"/>
  <c r="X55" i="104"/>
  <c r="G56" i="104"/>
  <c r="N56" i="104" s="1"/>
  <c r="G66" i="104"/>
  <c r="B12" i="104"/>
  <c r="S15" i="104"/>
  <c r="R128" i="60"/>
  <c r="L136" i="49"/>
  <c r="AT25" i="104"/>
  <c r="BA25" i="104" s="1"/>
  <c r="G46" i="104"/>
  <c r="BF12" i="104"/>
  <c r="AT15" i="95"/>
  <c r="R15" i="41"/>
  <c r="CS127" i="95"/>
  <c r="AR13" i="104"/>
  <c r="AX57" i="104"/>
  <c r="BA57" i="104" s="1"/>
  <c r="M170" i="55"/>
  <c r="N170" i="55" s="1"/>
  <c r="K90" i="104"/>
  <c r="H14" i="104"/>
  <c r="AT121" i="104"/>
  <c r="BA121" i="104" s="1"/>
  <c r="K92" i="104"/>
  <c r="BU16" i="104"/>
  <c r="BZ117" i="104"/>
  <c r="K53" i="104"/>
  <c r="BL9" i="104"/>
  <c r="G116" i="104"/>
  <c r="N116" i="104" s="1"/>
  <c r="AG103" i="104"/>
  <c r="AN103" i="104" s="1"/>
  <c r="B16" i="104"/>
  <c r="G114" i="104"/>
  <c r="T42" i="104"/>
  <c r="O10" i="104"/>
  <c r="CF84" i="104"/>
  <c r="AG96" i="104"/>
  <c r="AN96" i="104" s="1"/>
  <c r="BG112" i="104"/>
  <c r="BN112" i="104" s="1"/>
  <c r="F136" i="49"/>
  <c r="S127" i="60"/>
  <c r="Q126" i="60"/>
  <c r="AT24" i="104"/>
  <c r="BA24" i="104" s="1"/>
  <c r="BJ15" i="104"/>
  <c r="N16" i="102"/>
  <c r="AG52" i="104"/>
  <c r="AN52" i="104" s="1"/>
  <c r="AS14" i="104"/>
  <c r="AK76" i="104"/>
  <c r="AX58" i="104"/>
  <c r="BA58" i="104" s="1"/>
  <c r="W128" i="60"/>
  <c r="K42" i="104"/>
  <c r="K10" i="104" s="1"/>
  <c r="H10" i="104"/>
  <c r="AY8" i="104"/>
  <c r="BK44" i="104"/>
  <c r="BN44" i="104" s="1"/>
  <c r="AG47" i="104"/>
  <c r="AN47" i="104" s="1"/>
  <c r="AT60" i="104"/>
  <c r="BA60" i="104" s="1"/>
  <c r="G70" i="104"/>
  <c r="N70" i="104" s="1"/>
  <c r="AK116" i="104"/>
  <c r="BZ87" i="104"/>
  <c r="CD87" i="104" s="1"/>
  <c r="CE87" i="104"/>
  <c r="CJ87" i="104" s="1"/>
  <c r="T100" i="60"/>
  <c r="BK100" i="104"/>
  <c r="BN100" i="104" s="1"/>
  <c r="AT117" i="104"/>
  <c r="BA117" i="104" s="1"/>
  <c r="G61" i="104"/>
  <c r="N61" i="104" s="1"/>
  <c r="F130" i="95"/>
  <c r="CA12" i="104"/>
  <c r="X109" i="104"/>
  <c r="N18" i="102"/>
  <c r="AT83" i="104"/>
  <c r="E9" i="104"/>
  <c r="AX114" i="104"/>
  <c r="AU16" i="104"/>
  <c r="CO55" i="104"/>
  <c r="AE9" i="104"/>
  <c r="K120" i="104"/>
  <c r="CG14" i="104"/>
  <c r="W125" i="60"/>
  <c r="BA86" i="104"/>
  <c r="U117" i="60"/>
  <c r="BH8" i="104"/>
  <c r="BK18" i="104"/>
  <c r="CE97" i="104"/>
  <c r="CJ97" i="104" s="1"/>
  <c r="BZ97" i="104"/>
  <c r="CD97" i="104" s="1"/>
  <c r="K119" i="104"/>
  <c r="S80" i="60"/>
  <c r="Y16" i="104"/>
  <c r="AX83" i="104"/>
  <c r="BA83" i="104" s="1"/>
  <c r="T118" i="104"/>
  <c r="AA118" i="104" s="1"/>
  <c r="CO103" i="104"/>
  <c r="I16" i="104"/>
  <c r="AG95" i="104"/>
  <c r="AN95" i="104" s="1"/>
  <c r="BR110" i="104"/>
  <c r="M95" i="56"/>
  <c r="N95" i="56" s="1"/>
  <c r="CS125" i="95"/>
  <c r="X122" i="104"/>
  <c r="BV14" i="104"/>
  <c r="CO97" i="104"/>
  <c r="CO32" i="104"/>
  <c r="G121" i="104"/>
  <c r="N121" i="104" s="1"/>
  <c r="Q127" i="60"/>
  <c r="AH121" i="95"/>
  <c r="BG28" i="104"/>
  <c r="BG73" i="104"/>
  <c r="BG12" i="104" s="1"/>
  <c r="BK24" i="104"/>
  <c r="BN24" i="104" s="1"/>
  <c r="CS123" i="95"/>
  <c r="CT123" i="95" s="1"/>
  <c r="M10" i="104"/>
  <c r="AQ16" i="104"/>
  <c r="R127" i="60"/>
  <c r="AK119" i="104"/>
  <c r="T59" i="60"/>
  <c r="AP16" i="104"/>
  <c r="P126" i="60"/>
  <c r="L126" i="60"/>
  <c r="L39" i="60"/>
  <c r="P39" i="60"/>
  <c r="Y39" i="60" s="1"/>
  <c r="X83" i="104"/>
  <c r="Q13" i="104"/>
  <c r="K86" i="104"/>
  <c r="G91" i="104"/>
  <c r="N91" i="104" s="1"/>
  <c r="BF11" i="104"/>
  <c r="L48" i="60"/>
  <c r="P48" i="60"/>
  <c r="C16" i="60"/>
  <c r="L16" i="60" s="1"/>
  <c r="CM14" i="104"/>
  <c r="CO20" i="104"/>
  <c r="BR34" i="104"/>
  <c r="CK8" i="104"/>
  <c r="CO104" i="104"/>
  <c r="AN9" i="95"/>
  <c r="T68" i="104"/>
  <c r="AA68" i="104" s="1"/>
  <c r="BZ92" i="104"/>
  <c r="CD92" i="104" s="1"/>
  <c r="CE92" i="104"/>
  <c r="CJ92" i="104" s="1"/>
  <c r="AL15" i="104"/>
  <c r="Q95" i="60"/>
  <c r="V29" i="60"/>
  <c r="R51" i="60"/>
  <c r="BG29" i="104"/>
  <c r="BN29" i="104" s="1"/>
  <c r="BK22" i="104"/>
  <c r="BN22" i="104" s="1"/>
  <c r="BY13" i="104"/>
  <c r="V127" i="60"/>
  <c r="AX68" i="104"/>
  <c r="BA68" i="104" s="1"/>
  <c r="BZ45" i="104"/>
  <c r="CD45" i="104" s="1"/>
  <c r="CE45" i="104"/>
  <c r="CJ45" i="104" s="1"/>
  <c r="G122" i="104"/>
  <c r="N122" i="104" s="1"/>
  <c r="BR74" i="104"/>
  <c r="BL10" i="104"/>
  <c r="CM8" i="104"/>
  <c r="AT50" i="104"/>
  <c r="BA50" i="104" s="1"/>
  <c r="CM127" i="95"/>
  <c r="AK46" i="104"/>
  <c r="BZ94" i="104"/>
  <c r="CD94" i="104" s="1"/>
  <c r="CE94" i="104"/>
  <c r="CJ94" i="104" s="1"/>
  <c r="P135" i="60"/>
  <c r="L135" i="60"/>
  <c r="AQ12" i="104"/>
  <c r="H11" i="104"/>
  <c r="K54" i="104"/>
  <c r="K11" i="104" s="1"/>
  <c r="CF97" i="104"/>
  <c r="CL124" i="95"/>
  <c r="CF65" i="104"/>
  <c r="AG73" i="104"/>
  <c r="AN73" i="104" s="1"/>
  <c r="M15" i="104"/>
  <c r="BR93" i="104"/>
  <c r="AG79" i="104"/>
  <c r="AN79" i="104" s="1"/>
  <c r="N21" i="102"/>
  <c r="CE83" i="104"/>
  <c r="CJ83" i="104" s="1"/>
  <c r="BZ83" i="104"/>
  <c r="CD83" i="104" s="1"/>
  <c r="F15" i="104"/>
  <c r="CH13" i="104"/>
  <c r="M80" i="52"/>
  <c r="N80" i="52" s="1"/>
  <c r="AK109" i="104"/>
  <c r="CP127" i="95"/>
  <c r="BG117" i="104"/>
  <c r="BN117" i="104" s="1"/>
  <c r="BK111" i="104"/>
  <c r="BN111" i="104" s="1"/>
  <c r="I136" i="49"/>
  <c r="AK39" i="104"/>
  <c r="L12" i="104"/>
  <c r="R135" i="60"/>
  <c r="BG121" i="104"/>
  <c r="CO70" i="104"/>
  <c r="CO38" i="104"/>
  <c r="K72" i="104"/>
  <c r="AT104" i="104"/>
  <c r="BA104" i="104" s="1"/>
  <c r="BN92" i="104"/>
  <c r="BK97" i="104"/>
  <c r="BN97" i="104" s="1"/>
  <c r="BR120" i="104"/>
  <c r="T88" i="104"/>
  <c r="AA88" i="104" s="1"/>
  <c r="X56" i="104"/>
  <c r="K46" i="104"/>
  <c r="BZ72" i="104"/>
  <c r="CD72" i="104" s="1"/>
  <c r="CE72" i="104"/>
  <c r="CJ72" i="104" s="1"/>
  <c r="BG25" i="104"/>
  <c r="AT46" i="104"/>
  <c r="BG47" i="104"/>
  <c r="BN47" i="104" s="1"/>
  <c r="CO122" i="104"/>
  <c r="R31" i="60"/>
  <c r="K95" i="104"/>
  <c r="CH14" i="95"/>
  <c r="CL90" i="95"/>
  <c r="BW9" i="104"/>
  <c r="CE30" i="104"/>
  <c r="BZ30" i="104"/>
  <c r="BZ9" i="104" s="1"/>
  <c r="AT82" i="104"/>
  <c r="BA82" i="104" s="1"/>
  <c r="U14" i="104"/>
  <c r="X90" i="104"/>
  <c r="X14" i="104" s="1"/>
  <c r="C15" i="104"/>
  <c r="AX122" i="104"/>
  <c r="BA122" i="104" s="1"/>
  <c r="J11" i="104"/>
  <c r="Q12" i="53"/>
  <c r="BN118" i="104"/>
  <c r="AL9" i="104"/>
  <c r="CL125" i="95"/>
  <c r="CT125" i="95" s="1"/>
  <c r="M151" i="52"/>
  <c r="N151" i="52" s="1"/>
  <c r="AX49" i="104"/>
  <c r="BA49" i="104" s="1"/>
  <c r="BF14" i="104"/>
  <c r="AB11" i="104"/>
  <c r="AG54" i="104"/>
  <c r="X58" i="104"/>
  <c r="AA58" i="104" s="1"/>
  <c r="BZ100" i="104"/>
  <c r="CD100" i="104" s="1"/>
  <c r="CE100" i="104"/>
  <c r="CJ100" i="104" s="1"/>
  <c r="AG20" i="104"/>
  <c r="AN20" i="104" s="1"/>
  <c r="CE91" i="104"/>
  <c r="CJ91" i="104" s="1"/>
  <c r="BZ91" i="104"/>
  <c r="CD91" i="104" s="1"/>
  <c r="CL121" i="95"/>
  <c r="CT121" i="95" s="1"/>
  <c r="I137" i="41"/>
  <c r="Q56" i="60"/>
  <c r="AT106" i="104"/>
  <c r="BA106" i="104" s="1"/>
  <c r="BR26" i="104"/>
  <c r="BG120" i="104"/>
  <c r="BN120" i="104" s="1"/>
  <c r="BK71" i="104"/>
  <c r="BN71" i="104" s="1"/>
  <c r="AT54" i="104"/>
  <c r="AT11" i="104" s="1"/>
  <c r="AO11" i="104"/>
  <c r="N22" i="102"/>
  <c r="X43" i="104"/>
  <c r="AX26" i="104"/>
  <c r="BA26" i="104" s="1"/>
  <c r="X127" i="60"/>
  <c r="AT110" i="104"/>
  <c r="BR106" i="104"/>
  <c r="D136" i="53"/>
  <c r="S112" i="60"/>
  <c r="G94" i="104"/>
  <c r="N94" i="104" s="1"/>
  <c r="M145" i="55"/>
  <c r="N145" i="55" s="1"/>
  <c r="D123" i="41"/>
  <c r="S123" i="41" s="1"/>
  <c r="CF37" i="104"/>
  <c r="T98" i="60"/>
  <c r="CL14" i="104"/>
  <c r="CO90" i="104"/>
  <c r="W88" i="60"/>
  <c r="BR58" i="104"/>
  <c r="AK83" i="104"/>
  <c r="AX97" i="104"/>
  <c r="BA97" i="104" s="1"/>
  <c r="T136" i="53"/>
  <c r="G112" i="104"/>
  <c r="N112" i="104" s="1"/>
  <c r="BS14" i="104"/>
  <c r="G52" i="104"/>
  <c r="N52" i="104" s="1"/>
  <c r="J13" i="104"/>
  <c r="S125" i="60"/>
  <c r="AG102" i="104"/>
  <c r="AB15" i="104"/>
  <c r="BA37" i="104"/>
  <c r="BR64" i="104"/>
  <c r="AP10" i="104"/>
  <c r="W121" i="60"/>
  <c r="AK61" i="104"/>
  <c r="AN61" i="104" s="1"/>
  <c r="U38" i="60"/>
  <c r="K136" i="49"/>
  <c r="X34" i="104"/>
  <c r="AK88" i="104"/>
  <c r="T54" i="60"/>
  <c r="M102" i="56"/>
  <c r="N102" i="56" s="1"/>
  <c r="BR49" i="104"/>
  <c r="AX44" i="104"/>
  <c r="BA44" i="104" s="1"/>
  <c r="AW11" i="104"/>
  <c r="M97" i="56"/>
  <c r="N97" i="56" s="1"/>
  <c r="CC9" i="104"/>
  <c r="T91" i="104"/>
  <c r="AA91" i="104" s="1"/>
  <c r="BZ109" i="104"/>
  <c r="BK121" i="104"/>
  <c r="BA113" i="104"/>
  <c r="X71" i="104"/>
  <c r="E12" i="104"/>
  <c r="K98" i="104"/>
  <c r="T65" i="104"/>
  <c r="AA65" i="104" s="1"/>
  <c r="AX79" i="104"/>
  <c r="BA79" i="104" s="1"/>
  <c r="AK122" i="104"/>
  <c r="AU13" i="104"/>
  <c r="AX78" i="104"/>
  <c r="AX13" i="104" s="1"/>
  <c r="G59" i="104"/>
  <c r="N59" i="104" s="1"/>
  <c r="BZ111" i="104"/>
  <c r="AK72" i="104"/>
  <c r="W10" i="104"/>
  <c r="G106" i="104"/>
  <c r="N106" i="104" s="1"/>
  <c r="AX91" i="104"/>
  <c r="BA91" i="104" s="1"/>
  <c r="U13" i="104"/>
  <c r="X78" i="104"/>
  <c r="X13" i="104" s="1"/>
  <c r="BZ113" i="104"/>
  <c r="G20" i="104"/>
  <c r="N20" i="104" s="1"/>
  <c r="T53" i="104"/>
  <c r="AA53" i="104" s="1"/>
  <c r="CO94" i="104"/>
  <c r="V126" i="60"/>
  <c r="B136" i="49"/>
  <c r="CS124" i="95"/>
  <c r="BZ120" i="104"/>
  <c r="U10" i="104"/>
  <c r="X42" i="104"/>
  <c r="AT69" i="104"/>
  <c r="BA69" i="104" s="1"/>
  <c r="AH123" i="95"/>
  <c r="BR111" i="104"/>
  <c r="AC16" i="104"/>
  <c r="N12" i="102"/>
  <c r="BG58" i="104"/>
  <c r="BN58" i="104" s="1"/>
  <c r="BK101" i="104"/>
  <c r="BN101" i="104" s="1"/>
  <c r="CF85" i="104"/>
  <c r="CJ85" i="104" s="1"/>
  <c r="AG76" i="104"/>
  <c r="AN76" i="104" s="1"/>
  <c r="CE28" i="104"/>
  <c r="CJ28" i="104" s="1"/>
  <c r="BZ28" i="104"/>
  <c r="CD28" i="104" s="1"/>
  <c r="CO76" i="104"/>
  <c r="BG37" i="104"/>
  <c r="BN37" i="104" s="1"/>
  <c r="CO107" i="104"/>
  <c r="BR121" i="104"/>
  <c r="T103" i="104"/>
  <c r="AA103" i="104" s="1"/>
  <c r="AT73" i="104"/>
  <c r="S135" i="60"/>
  <c r="CO92" i="104"/>
  <c r="CO63" i="104"/>
  <c r="Z11" i="104"/>
  <c r="J8" i="104"/>
  <c r="CS121" i="95"/>
  <c r="AG105" i="104"/>
  <c r="AN105" i="104" s="1"/>
  <c r="Q15" i="104"/>
  <c r="D9" i="53"/>
  <c r="Q47" i="60"/>
  <c r="G51" i="104"/>
  <c r="N51" i="104" s="1"/>
  <c r="K105" i="104"/>
  <c r="U128" i="60"/>
  <c r="CF91" i="104"/>
  <c r="P128" i="60"/>
  <c r="L128" i="60"/>
  <c r="R130" i="95"/>
  <c r="CF64" i="104"/>
  <c r="AX70" i="104"/>
  <c r="BA70" i="104" s="1"/>
  <c r="AT84" i="104"/>
  <c r="BA84" i="104" s="1"/>
  <c r="G120" i="104"/>
  <c r="N120" i="104" s="1"/>
  <c r="X114" i="104"/>
  <c r="X16" i="104" s="1"/>
  <c r="U16" i="104"/>
  <c r="CO98" i="104"/>
  <c r="AP70" i="95"/>
  <c r="AP35" i="95"/>
  <c r="AP46" i="95"/>
  <c r="AP62" i="95"/>
  <c r="AP79" i="95"/>
  <c r="AP55" i="95"/>
  <c r="AP58" i="95"/>
  <c r="AP72" i="95"/>
  <c r="AP53" i="95"/>
  <c r="AP59" i="95"/>
  <c r="AP67" i="95"/>
  <c r="AP60" i="95"/>
  <c r="AP52" i="95"/>
  <c r="AP20" i="95"/>
  <c r="AP34" i="95"/>
  <c r="AP45" i="95"/>
  <c r="AP69" i="95"/>
  <c r="AP77" i="95"/>
  <c r="AP47" i="95"/>
  <c r="AP61" i="95"/>
  <c r="AP29" i="95"/>
  <c r="AP40" i="95"/>
  <c r="AP75" i="95"/>
  <c r="AP63" i="95"/>
  <c r="AP27" i="95"/>
  <c r="AP73" i="95"/>
  <c r="AP74" i="95"/>
  <c r="AP44" i="95"/>
  <c r="AP37" i="95"/>
  <c r="AP64" i="95"/>
  <c r="AP32" i="95"/>
  <c r="AP57" i="95"/>
  <c r="AP50" i="95"/>
  <c r="AP38" i="95"/>
  <c r="AP43" i="95"/>
  <c r="AP56" i="95"/>
  <c r="AP65" i="95"/>
  <c r="AP76" i="95"/>
  <c r="AP33" i="95"/>
  <c r="AP49" i="95"/>
  <c r="AP39" i="95"/>
  <c r="AP41" i="95"/>
  <c r="AP51" i="95"/>
  <c r="AP71" i="95"/>
  <c r="AP31" i="95"/>
  <c r="AP68" i="95"/>
  <c r="AP48" i="95"/>
  <c r="AP36" i="95"/>
  <c r="BZ133" i="95"/>
  <c r="AP130" i="95"/>
  <c r="CP70" i="104"/>
  <c r="CR70" i="104" s="1"/>
  <c r="BT8" i="104"/>
  <c r="CP18" i="104"/>
  <c r="CP104" i="104"/>
  <c r="CP105" i="104"/>
  <c r="CP24" i="104"/>
  <c r="BZ79" i="95"/>
  <c r="AO14" i="95"/>
  <c r="AP90" i="95"/>
  <c r="CP82" i="104"/>
  <c r="CR82" i="104" s="1"/>
  <c r="CP25" i="104"/>
  <c r="BZ105" i="95"/>
  <c r="BZ132" i="95"/>
  <c r="BZ131" i="95"/>
  <c r="CP89" i="104"/>
  <c r="AP133" i="95"/>
  <c r="AP131" i="95"/>
  <c r="CP87" i="104"/>
  <c r="CR87" i="104" s="1"/>
  <c r="CP50" i="104"/>
  <c r="CR50" i="104" s="1"/>
  <c r="CP39" i="104"/>
  <c r="CR39" i="104" s="1"/>
  <c r="BZ124" i="95"/>
  <c r="BY13" i="95"/>
  <c r="BY16" i="95"/>
  <c r="CP52" i="104"/>
  <c r="CR52" i="104" s="1"/>
  <c r="CP59" i="104"/>
  <c r="CR59" i="104" s="1"/>
  <c r="BT14" i="104"/>
  <c r="CP90" i="104"/>
  <c r="BY12" i="95"/>
  <c r="CP61" i="104"/>
  <c r="CR61" i="104" s="1"/>
  <c r="CP72" i="104"/>
  <c r="CR72" i="104" s="1"/>
  <c r="BM12" i="95"/>
  <c r="BM8" i="95"/>
  <c r="AP80" i="95"/>
  <c r="CP76" i="104"/>
  <c r="CR76" i="104" s="1"/>
  <c r="BZ80" i="95"/>
  <c r="CP80" i="104"/>
  <c r="CP63" i="104"/>
  <c r="CP96" i="104"/>
  <c r="CR96" i="104" s="1"/>
  <c r="CP77" i="104"/>
  <c r="CR77" i="104" s="1"/>
  <c r="CP53" i="104"/>
  <c r="CR53" i="104" s="1"/>
  <c r="AP81" i="95"/>
  <c r="CP22" i="104"/>
  <c r="CR22" i="104" s="1"/>
  <c r="BZ60" i="95"/>
  <c r="BZ97" i="95"/>
  <c r="BY15" i="95"/>
  <c r="CP62" i="104"/>
  <c r="CP107" i="104"/>
  <c r="AP21" i="95"/>
  <c r="CP20" i="104"/>
  <c r="AO16" i="95"/>
  <c r="AP94" i="95"/>
  <c r="CP79" i="104"/>
  <c r="BZ88" i="95"/>
  <c r="AP96" i="95"/>
  <c r="BZ101" i="95"/>
  <c r="BM13" i="95"/>
  <c r="BZ103" i="95"/>
  <c r="BZ104" i="95"/>
  <c r="CP67" i="104"/>
  <c r="CR67" i="104" s="1"/>
  <c r="BT12" i="104"/>
  <c r="CP66" i="104"/>
  <c r="AP95" i="95"/>
  <c r="AP23" i="95"/>
  <c r="BZ71" i="95"/>
  <c r="CP85" i="104"/>
  <c r="CP33" i="104"/>
  <c r="AP19" i="95"/>
  <c r="CP68" i="104"/>
  <c r="CR68" i="104" s="1"/>
  <c r="CP106" i="104"/>
  <c r="CR106" i="104" s="1"/>
  <c r="BZ66" i="95"/>
  <c r="BM11" i="95"/>
  <c r="CP100" i="104"/>
  <c r="CR100" i="104" s="1"/>
  <c r="BT16" i="104"/>
  <c r="BT13" i="104"/>
  <c r="CP78" i="104"/>
  <c r="CP48" i="104"/>
  <c r="BZ90" i="95"/>
  <c r="AP104" i="95"/>
  <c r="CP88" i="104"/>
  <c r="CP45" i="104"/>
  <c r="CR45" i="104" s="1"/>
  <c r="CP98" i="104"/>
  <c r="AP28" i="95"/>
  <c r="BZ102" i="95"/>
  <c r="CP86" i="104"/>
  <c r="CR86" i="104" s="1"/>
  <c r="AP87" i="95"/>
  <c r="CP41" i="104"/>
  <c r="CR41" i="104" s="1"/>
  <c r="CP81" i="104"/>
  <c r="CP93" i="104"/>
  <c r="AP85" i="95"/>
  <c r="AP88" i="95"/>
  <c r="AP24" i="95"/>
  <c r="BZ85" i="95"/>
  <c r="BY11" i="95"/>
  <c r="AP82" i="95"/>
  <c r="AP132" i="95"/>
  <c r="BZ113" i="95"/>
  <c r="CP26" i="104"/>
  <c r="CR26" i="104" s="1"/>
  <c r="CP64" i="104"/>
  <c r="BZ130" i="95"/>
  <c r="CP23" i="104"/>
  <c r="AP92" i="95"/>
  <c r="CP27" i="104"/>
  <c r="CP57" i="104"/>
  <c r="CR57" i="104" s="1"/>
  <c r="BT9" i="104"/>
  <c r="CP30" i="104"/>
  <c r="BZ69" i="95"/>
  <c r="BT11" i="104"/>
  <c r="CP54" i="104"/>
  <c r="BZ65" i="95"/>
  <c r="CP43" i="104"/>
  <c r="BZ62" i="95"/>
  <c r="CP94" i="104"/>
  <c r="CR94" i="104" s="1"/>
  <c r="BZ83" i="95"/>
  <c r="CP97" i="104"/>
  <c r="CR97" i="104" s="1"/>
  <c r="AP106" i="95"/>
  <c r="BT15" i="104"/>
  <c r="CP102" i="104"/>
  <c r="CP95" i="104"/>
  <c r="CP73" i="104"/>
  <c r="CR73" i="104" s="1"/>
  <c r="BZ73" i="95"/>
  <c r="AO13" i="95"/>
  <c r="AP78" i="95"/>
  <c r="BZ89" i="95"/>
  <c r="CP36" i="104"/>
  <c r="AP99" i="95"/>
  <c r="CP51" i="104"/>
  <c r="CP31" i="104"/>
  <c r="CR31" i="104" s="1"/>
  <c r="AP26" i="95"/>
  <c r="CP69" i="104"/>
  <c r="CR69" i="104" s="1"/>
  <c r="AP105" i="95"/>
  <c r="CP99" i="104"/>
  <c r="CR99" i="104" s="1"/>
  <c r="AO8" i="95"/>
  <c r="AP18" i="95"/>
  <c r="AP83" i="95"/>
  <c r="CP103" i="104"/>
  <c r="CP92" i="104"/>
  <c r="CR92" i="104" s="1"/>
  <c r="AP101" i="95"/>
  <c r="BZ64" i="95"/>
  <c r="AP97" i="95"/>
  <c r="CP19" i="104"/>
  <c r="CP47" i="104"/>
  <c r="CP40" i="104"/>
  <c r="AO15" i="95"/>
  <c r="AP102" i="95"/>
  <c r="CP21" i="104"/>
  <c r="CR21" i="104" s="1"/>
  <c r="BZ68" i="95"/>
  <c r="BZ78" i="95"/>
  <c r="BZ72" i="95"/>
  <c r="CP37" i="104"/>
  <c r="AP91" i="95"/>
  <c r="BZ54" i="95"/>
  <c r="BZ99" i="95"/>
  <c r="BY14" i="95"/>
  <c r="CP60" i="104"/>
  <c r="BY10" i="95"/>
  <c r="BZ100" i="95"/>
  <c r="AP84" i="95"/>
  <c r="AS15" i="95"/>
  <c r="CP74" i="104"/>
  <c r="CR74" i="104" s="1"/>
  <c r="CP28" i="104"/>
  <c r="CR28" i="104" s="1"/>
  <c r="AP100" i="95"/>
  <c r="AP25" i="95"/>
  <c r="AP107" i="95"/>
  <c r="CP49" i="104"/>
  <c r="CR49" i="104" s="1"/>
  <c r="CP75" i="104"/>
  <c r="AP89" i="95"/>
  <c r="CP58" i="104"/>
  <c r="CR58" i="104" s="1"/>
  <c r="CP35" i="104"/>
  <c r="CP101" i="104"/>
  <c r="CR101" i="104" s="1"/>
  <c r="CP56" i="104"/>
  <c r="BZ96" i="95"/>
  <c r="BT10" i="104"/>
  <c r="CP42" i="104"/>
  <c r="BZ67" i="95"/>
  <c r="BY9" i="95"/>
  <c r="AP103" i="95"/>
  <c r="BZ98" i="95"/>
  <c r="BZ70" i="95"/>
  <c r="CP38" i="104"/>
  <c r="CR38" i="104" s="1"/>
  <c r="CP65" i="104"/>
  <c r="BZ107" i="95"/>
  <c r="CP44" i="104"/>
  <c r="BZ106" i="95"/>
  <c r="CP34" i="104"/>
  <c r="CR34" i="104" s="1"/>
  <c r="AP86" i="95"/>
  <c r="BM9" i="95"/>
  <c r="CP32" i="104"/>
  <c r="CR32" i="104" s="1"/>
  <c r="BM10" i="95"/>
  <c r="CP46" i="104"/>
  <c r="AP22" i="95"/>
  <c r="AP93" i="95"/>
  <c r="CP29" i="104"/>
  <c r="BZ76" i="95"/>
  <c r="BY8" i="95"/>
  <c r="AP98" i="95"/>
  <c r="BB133" i="95"/>
  <c r="BN133" i="95"/>
  <c r="BN116" i="95"/>
  <c r="BZ116" i="95"/>
  <c r="BN114" i="95"/>
  <c r="BZ114" i="95"/>
  <c r="BN129" i="95"/>
  <c r="BZ129" i="95"/>
  <c r="BN109" i="95"/>
  <c r="BZ109" i="95"/>
  <c r="BN118" i="95"/>
  <c r="BZ118" i="95"/>
  <c r="AO11" i="95"/>
  <c r="AP54" i="95"/>
  <c r="AP11" i="95" s="1"/>
  <c r="BN119" i="95"/>
  <c r="BZ119" i="95"/>
  <c r="BN112" i="95"/>
  <c r="BZ112" i="95"/>
  <c r="BN120" i="95"/>
  <c r="BZ120" i="95"/>
  <c r="BN94" i="95"/>
  <c r="BZ94" i="95"/>
  <c r="BN33" i="95"/>
  <c r="BZ33" i="95"/>
  <c r="BN108" i="95"/>
  <c r="BZ108" i="95"/>
  <c r="BN59" i="95"/>
  <c r="BZ59" i="95"/>
  <c r="BA14" i="95"/>
  <c r="BM14" i="95"/>
  <c r="BN93" i="95"/>
  <c r="BZ93" i="95"/>
  <c r="BN30" i="95"/>
  <c r="BZ30" i="95"/>
  <c r="BN24" i="95"/>
  <c r="BZ24" i="95"/>
  <c r="BN20" i="95"/>
  <c r="BZ20" i="95"/>
  <c r="BN63" i="95"/>
  <c r="BZ63" i="95"/>
  <c r="BN48" i="95"/>
  <c r="BZ48" i="95"/>
  <c r="BN45" i="95"/>
  <c r="BZ45" i="95"/>
  <c r="BN35" i="95"/>
  <c r="BZ35" i="95"/>
  <c r="AO10" i="95"/>
  <c r="AP42" i="95"/>
  <c r="AP10" i="95" s="1"/>
  <c r="BN53" i="95"/>
  <c r="BZ53" i="95"/>
  <c r="BN49" i="95"/>
  <c r="BZ49" i="95"/>
  <c r="BN28" i="95"/>
  <c r="BZ28" i="95"/>
  <c r="BN56" i="95"/>
  <c r="BZ56" i="95"/>
  <c r="CP83" i="104"/>
  <c r="CR83" i="104" s="1"/>
  <c r="BN34" i="95"/>
  <c r="BZ34" i="95"/>
  <c r="AS16" i="95"/>
  <c r="BN95" i="95"/>
  <c r="BZ95" i="95"/>
  <c r="AO12" i="95"/>
  <c r="AP66" i="95"/>
  <c r="AP12" i="95" s="1"/>
  <c r="BN38" i="95"/>
  <c r="BZ38" i="95"/>
  <c r="BA16" i="95"/>
  <c r="BM16" i="95"/>
  <c r="BN21" i="95"/>
  <c r="BZ21" i="95"/>
  <c r="CP71" i="104"/>
  <c r="CR71" i="104" s="1"/>
  <c r="BN77" i="95"/>
  <c r="BZ77" i="95"/>
  <c r="BN18" i="95"/>
  <c r="BZ18" i="95"/>
  <c r="AO9" i="95"/>
  <c r="AP30" i="95"/>
  <c r="AP9" i="95" s="1"/>
  <c r="BN31" i="95"/>
  <c r="BZ31" i="95"/>
  <c r="BN22" i="95"/>
  <c r="BZ22" i="95"/>
  <c r="BN47" i="95"/>
  <c r="BZ47" i="95"/>
  <c r="BN40" i="95"/>
  <c r="BZ40" i="95"/>
  <c r="BN26" i="95"/>
  <c r="BZ26" i="95"/>
  <c r="BN121" i="95"/>
  <c r="BZ121" i="95"/>
  <c r="BN122" i="95"/>
  <c r="BZ122" i="95"/>
  <c r="BN123" i="95"/>
  <c r="BZ123" i="95"/>
  <c r="BB132" i="95"/>
  <c r="BN132" i="95"/>
  <c r="BN128" i="95"/>
  <c r="BZ128" i="95"/>
  <c r="CP84" i="104"/>
  <c r="BN125" i="95"/>
  <c r="BZ125" i="95"/>
  <c r="BN111" i="95"/>
  <c r="BZ111" i="95"/>
  <c r="BN115" i="95"/>
  <c r="BZ115" i="95"/>
  <c r="BN110" i="95"/>
  <c r="BZ110" i="95"/>
  <c r="BB131" i="95"/>
  <c r="BN131" i="95"/>
  <c r="BB130" i="95"/>
  <c r="BN130" i="95"/>
  <c r="BN127" i="95"/>
  <c r="BZ127" i="95"/>
  <c r="BA15" i="95"/>
  <c r="BM15" i="95"/>
  <c r="BN126" i="95"/>
  <c r="BZ126" i="95"/>
  <c r="BN46" i="95"/>
  <c r="BZ46" i="95"/>
  <c r="BN84" i="95"/>
  <c r="BZ84" i="95"/>
  <c r="BN39" i="95"/>
  <c r="BZ39" i="95"/>
  <c r="BN86" i="95"/>
  <c r="BZ86" i="95"/>
  <c r="BN75" i="95"/>
  <c r="BZ75" i="95"/>
  <c r="BN61" i="95"/>
  <c r="BZ61" i="95"/>
  <c r="BN43" i="95"/>
  <c r="BZ43" i="95"/>
  <c r="BN52" i="95"/>
  <c r="BZ52" i="95"/>
  <c r="BN57" i="95"/>
  <c r="BZ57" i="95"/>
  <c r="BN29" i="95"/>
  <c r="BZ29" i="95"/>
  <c r="BN51" i="95"/>
  <c r="BZ51" i="95"/>
  <c r="BN19" i="95"/>
  <c r="BZ19" i="95"/>
  <c r="BN37" i="95"/>
  <c r="BZ37" i="95"/>
  <c r="BN91" i="95"/>
  <c r="BZ91" i="95"/>
  <c r="BN27" i="95"/>
  <c r="BZ27" i="95"/>
  <c r="BN36" i="95"/>
  <c r="BZ36" i="95"/>
  <c r="BN74" i="95"/>
  <c r="BZ74" i="95"/>
  <c r="CP91" i="104"/>
  <c r="CR91" i="104" s="1"/>
  <c r="BN41" i="95"/>
  <c r="BZ41" i="95"/>
  <c r="BN50" i="95"/>
  <c r="BZ50" i="95"/>
  <c r="BN92" i="95"/>
  <c r="BZ92" i="95"/>
  <c r="BN23" i="95"/>
  <c r="BZ23" i="95"/>
  <c r="BN44" i="95"/>
  <c r="BZ44" i="95"/>
  <c r="BN25" i="95"/>
  <c r="BZ25" i="95"/>
  <c r="BN58" i="95"/>
  <c r="BZ58" i="95"/>
  <c r="BN82" i="95"/>
  <c r="BZ82" i="95"/>
  <c r="CP55" i="104"/>
  <c r="BN55" i="95"/>
  <c r="BZ55" i="95"/>
  <c r="BN87" i="95"/>
  <c r="BZ87" i="95"/>
  <c r="BN117" i="95"/>
  <c r="BZ117" i="95"/>
  <c r="BN81" i="95"/>
  <c r="BZ81" i="95"/>
  <c r="BN42" i="95"/>
  <c r="BN10" i="95" s="1"/>
  <c r="BZ42" i="95"/>
  <c r="BN32" i="95"/>
  <c r="BZ32" i="95"/>
  <c r="N122" i="53" l="1"/>
  <c r="R122" i="53" s="1"/>
  <c r="CD121" i="104"/>
  <c r="CD115" i="104"/>
  <c r="CB16" i="104"/>
  <c r="CD114" i="104"/>
  <c r="N119" i="53"/>
  <c r="R119" i="53" s="1"/>
  <c r="F13" i="53"/>
  <c r="N78" i="53"/>
  <c r="CD118" i="104"/>
  <c r="N36" i="53"/>
  <c r="R36" i="53" s="1"/>
  <c r="N60" i="53"/>
  <c r="R60" i="53" s="1"/>
  <c r="CD108" i="104"/>
  <c r="CB15" i="104"/>
  <c r="N43" i="53"/>
  <c r="R43" i="53" s="1"/>
  <c r="CD111" i="104"/>
  <c r="N82" i="53"/>
  <c r="R82" i="53" s="1"/>
  <c r="N106" i="53"/>
  <c r="R106" i="53" s="1"/>
  <c r="N85" i="53"/>
  <c r="R85" i="53" s="1"/>
  <c r="N73" i="53"/>
  <c r="R73" i="53" s="1"/>
  <c r="N113" i="53"/>
  <c r="R113" i="53" s="1"/>
  <c r="N56" i="53"/>
  <c r="R56" i="53" s="1"/>
  <c r="N26" i="53"/>
  <c r="R26" i="53" s="1"/>
  <c r="N62" i="53"/>
  <c r="R62" i="53" s="1"/>
  <c r="N20" i="53"/>
  <c r="R20" i="53" s="1"/>
  <c r="N55" i="53"/>
  <c r="R55" i="53" s="1"/>
  <c r="N92" i="53"/>
  <c r="R92" i="53" s="1"/>
  <c r="N65" i="53"/>
  <c r="R65" i="53" s="1"/>
  <c r="N71" i="53"/>
  <c r="R71" i="53" s="1"/>
  <c r="N27" i="53"/>
  <c r="R27" i="53" s="1"/>
  <c r="N103" i="53"/>
  <c r="R103" i="53" s="1"/>
  <c r="N118" i="53"/>
  <c r="R118" i="53" s="1"/>
  <c r="N28" i="53"/>
  <c r="R28" i="53" s="1"/>
  <c r="F16" i="53"/>
  <c r="N114" i="53"/>
  <c r="N112" i="53"/>
  <c r="R112" i="53" s="1"/>
  <c r="N32" i="53"/>
  <c r="R32" i="53" s="1"/>
  <c r="N52" i="53"/>
  <c r="R52" i="53" s="1"/>
  <c r="N93" i="53"/>
  <c r="R93" i="53" s="1"/>
  <c r="F136" i="53"/>
  <c r="N120" i="53"/>
  <c r="N31" i="53"/>
  <c r="R31" i="53" s="1"/>
  <c r="N33" i="53"/>
  <c r="R33" i="53" s="1"/>
  <c r="N68" i="53"/>
  <c r="R68" i="53" s="1"/>
  <c r="N97" i="53"/>
  <c r="R97" i="53" s="1"/>
  <c r="N29" i="53"/>
  <c r="R29" i="53" s="1"/>
  <c r="N48" i="53"/>
  <c r="R48" i="53" s="1"/>
  <c r="N116" i="53"/>
  <c r="R116" i="53" s="1"/>
  <c r="N21" i="53"/>
  <c r="R21" i="53" s="1"/>
  <c r="N105" i="53"/>
  <c r="R105" i="53" s="1"/>
  <c r="N45" i="53"/>
  <c r="R45" i="53" s="1"/>
  <c r="N87" i="53"/>
  <c r="R87" i="53" s="1"/>
  <c r="N50" i="53"/>
  <c r="R50" i="53" s="1"/>
  <c r="N77" i="53"/>
  <c r="R77" i="53" s="1"/>
  <c r="N89" i="53"/>
  <c r="R89" i="53" s="1"/>
  <c r="N40" i="53"/>
  <c r="R40" i="53" s="1"/>
  <c r="N110" i="53"/>
  <c r="R110" i="53" s="1"/>
  <c r="N37" i="53"/>
  <c r="R37" i="53" s="1"/>
  <c r="N107" i="53"/>
  <c r="R107" i="53" s="1"/>
  <c r="N51" i="53"/>
  <c r="R51" i="53" s="1"/>
  <c r="N24" i="53"/>
  <c r="R24" i="53" s="1"/>
  <c r="N76" i="53"/>
  <c r="R76" i="53" s="1"/>
  <c r="N19" i="53"/>
  <c r="R19" i="53" s="1"/>
  <c r="N115" i="53"/>
  <c r="R115" i="53" s="1"/>
  <c r="N75" i="53"/>
  <c r="R75" i="53" s="1"/>
  <c r="N59" i="53"/>
  <c r="R59" i="53" s="1"/>
  <c r="CD109" i="104"/>
  <c r="CD112" i="104"/>
  <c r="N94" i="53"/>
  <c r="R94" i="53" s="1"/>
  <c r="CA16" i="104"/>
  <c r="CD110" i="104"/>
  <c r="CD122" i="104"/>
  <c r="N109" i="53"/>
  <c r="R109" i="53" s="1"/>
  <c r="N100" i="53"/>
  <c r="R100" i="53" s="1"/>
  <c r="CD113" i="104"/>
  <c r="CR113" i="104" s="1"/>
  <c r="N121" i="53"/>
  <c r="R121" i="53" s="1"/>
  <c r="CA15" i="104"/>
  <c r="N57" i="53"/>
  <c r="R57" i="53" s="1"/>
  <c r="N96" i="53"/>
  <c r="R96" i="53" s="1"/>
  <c r="N91" i="53"/>
  <c r="R91" i="53" s="1"/>
  <c r="N104" i="53"/>
  <c r="R104" i="53" s="1"/>
  <c r="F15" i="53"/>
  <c r="N102" i="53"/>
  <c r="CD119" i="104"/>
  <c r="CD120" i="104"/>
  <c r="CD117" i="104"/>
  <c r="N22" i="53"/>
  <c r="R22" i="53" s="1"/>
  <c r="N83" i="53"/>
  <c r="R83" i="53" s="1"/>
  <c r="N79" i="53"/>
  <c r="R79" i="53" s="1"/>
  <c r="N58" i="53"/>
  <c r="R58" i="53" s="1"/>
  <c r="F12" i="53"/>
  <c r="N66" i="53"/>
  <c r="F11" i="53"/>
  <c r="N54" i="53"/>
  <c r="N53" i="53"/>
  <c r="R53" i="53" s="1"/>
  <c r="N49" i="53"/>
  <c r="R49" i="53" s="1"/>
  <c r="N70" i="53"/>
  <c r="R70" i="53" s="1"/>
  <c r="N67" i="53"/>
  <c r="R67" i="53" s="1"/>
  <c r="N80" i="53"/>
  <c r="R80" i="53" s="1"/>
  <c r="N69" i="53"/>
  <c r="R69" i="53" s="1"/>
  <c r="N61" i="53"/>
  <c r="R61" i="53" s="1"/>
  <c r="N99" i="53"/>
  <c r="R99" i="53" s="1"/>
  <c r="F8" i="53"/>
  <c r="N18" i="53"/>
  <c r="N64" i="53"/>
  <c r="R64" i="53" s="1"/>
  <c r="N25" i="53"/>
  <c r="R25" i="53" s="1"/>
  <c r="CD116" i="104"/>
  <c r="N81" i="53"/>
  <c r="R81" i="53" s="1"/>
  <c r="N98" i="53"/>
  <c r="R98" i="53" s="1"/>
  <c r="N46" i="53"/>
  <c r="R46" i="53" s="1"/>
  <c r="N108" i="53"/>
  <c r="R108" i="53" s="1"/>
  <c r="F9" i="53"/>
  <c r="N30" i="53"/>
  <c r="N111" i="53"/>
  <c r="R111" i="53" s="1"/>
  <c r="F14" i="53"/>
  <c r="N90" i="53"/>
  <c r="N44" i="53"/>
  <c r="R44" i="53" s="1"/>
  <c r="N35" i="53"/>
  <c r="R35" i="53" s="1"/>
  <c r="N95" i="53"/>
  <c r="R95" i="53" s="1"/>
  <c r="N101" i="53"/>
  <c r="R101" i="53" s="1"/>
  <c r="N74" i="53"/>
  <c r="R74" i="53" s="1"/>
  <c r="N47" i="53"/>
  <c r="R47" i="53" s="1"/>
  <c r="N23" i="53"/>
  <c r="R23" i="53" s="1"/>
  <c r="N38" i="53"/>
  <c r="R38" i="53" s="1"/>
  <c r="N86" i="53"/>
  <c r="R86" i="53" s="1"/>
  <c r="N88" i="53"/>
  <c r="R88" i="53" s="1"/>
  <c r="N39" i="53"/>
  <c r="R39" i="53" s="1"/>
  <c r="N84" i="53"/>
  <c r="R84" i="53" s="1"/>
  <c r="N117" i="53"/>
  <c r="R117" i="53" s="1"/>
  <c r="N63" i="53"/>
  <c r="R63" i="53" s="1"/>
  <c r="N34" i="53"/>
  <c r="R34" i="53" s="1"/>
  <c r="N41" i="53"/>
  <c r="R41" i="53" s="1"/>
  <c r="N72" i="53"/>
  <c r="R72" i="53" s="1"/>
  <c r="F10" i="53"/>
  <c r="N42" i="53"/>
  <c r="CD15" i="104"/>
  <c r="BZ10" i="95"/>
  <c r="CR98" i="104"/>
  <c r="CR85" i="104"/>
  <c r="CR63" i="104"/>
  <c r="X10" i="104"/>
  <c r="BN121" i="104"/>
  <c r="CD30" i="104"/>
  <c r="CD9" i="104" s="1"/>
  <c r="CR112" i="104"/>
  <c r="CO14" i="104"/>
  <c r="AG11" i="104"/>
  <c r="AN54" i="104"/>
  <c r="CJ30" i="104"/>
  <c r="CE9" i="104"/>
  <c r="CL14" i="95"/>
  <c r="CT90" i="95"/>
  <c r="Y48" i="60"/>
  <c r="P16" i="60"/>
  <c r="B22" i="102"/>
  <c r="H22" i="102" s="1"/>
  <c r="Y126" i="60"/>
  <c r="BK8" i="104"/>
  <c r="AX16" i="104"/>
  <c r="G16" i="104"/>
  <c r="N114" i="104"/>
  <c r="K14" i="104"/>
  <c r="N46" i="104"/>
  <c r="N66" i="104"/>
  <c r="G12" i="104"/>
  <c r="BN64" i="104"/>
  <c r="K13" i="104"/>
  <c r="Y115" i="60"/>
  <c r="B11" i="102"/>
  <c r="H11" i="102" s="1"/>
  <c r="AA122" i="104"/>
  <c r="AA30" i="104"/>
  <c r="T9" i="104"/>
  <c r="BN73" i="104"/>
  <c r="AA121" i="104"/>
  <c r="CR121" i="104" s="1"/>
  <c r="CF10" i="104"/>
  <c r="CT127" i="95"/>
  <c r="CJ107" i="104"/>
  <c r="CR107" i="104" s="1"/>
  <c r="AX12" i="104"/>
  <c r="AA106" i="104"/>
  <c r="BR15" i="104"/>
  <c r="Y125" i="60"/>
  <c r="B21" i="102"/>
  <c r="H21" i="102" s="1"/>
  <c r="N42" i="104"/>
  <c r="G10" i="104"/>
  <c r="BA66" i="104"/>
  <c r="CJ42" i="104"/>
  <c r="CE10" i="104"/>
  <c r="BK16" i="104"/>
  <c r="BR10" i="104"/>
  <c r="N86" i="104"/>
  <c r="CJ18" i="104"/>
  <c r="CE8" i="104"/>
  <c r="N120" i="49"/>
  <c r="M136" i="49"/>
  <c r="AT10" i="104"/>
  <c r="BA46" i="104"/>
  <c r="BA10" i="104" s="1"/>
  <c r="X12" i="104"/>
  <c r="CJ104" i="104"/>
  <c r="CR104" i="104" s="1"/>
  <c r="BN108" i="104"/>
  <c r="AN120" i="104"/>
  <c r="CR120" i="104" s="1"/>
  <c r="T16" i="104"/>
  <c r="AA114" i="104"/>
  <c r="AA64" i="104"/>
  <c r="M9" i="51"/>
  <c r="N10" i="51"/>
  <c r="N9" i="51" s="1"/>
  <c r="AN122" i="104"/>
  <c r="X22" i="60"/>
  <c r="N119" i="104"/>
  <c r="BA110" i="104"/>
  <c r="AT12" i="104"/>
  <c r="X9" i="104"/>
  <c r="BA41" i="104"/>
  <c r="AT16" i="104"/>
  <c r="AN34" i="104"/>
  <c r="CJ33" i="104"/>
  <c r="CR33" i="104" s="1"/>
  <c r="AT15" i="104"/>
  <c r="AN84" i="104"/>
  <c r="BK15" i="104"/>
  <c r="BN25" i="104"/>
  <c r="CR111" i="104"/>
  <c r="AA32" i="104"/>
  <c r="Y95" i="60"/>
  <c r="AA44" i="104"/>
  <c r="CJ84" i="104"/>
  <c r="CR84" i="104" s="1"/>
  <c r="CO9" i="104"/>
  <c r="AA100" i="104"/>
  <c r="BA93" i="104"/>
  <c r="BA14" i="104" s="1"/>
  <c r="BG8" i="104"/>
  <c r="AN21" i="104"/>
  <c r="AN82" i="104"/>
  <c r="CJ65" i="104"/>
  <c r="CR65" i="104" s="1"/>
  <c r="AA105" i="104"/>
  <c r="M9" i="55"/>
  <c r="BR8" i="104"/>
  <c r="Y31" i="60"/>
  <c r="Q16" i="60"/>
  <c r="BZ14" i="104"/>
  <c r="CJ90" i="104"/>
  <c r="CE14" i="104"/>
  <c r="BZ11" i="104"/>
  <c r="Y51" i="60"/>
  <c r="AG9" i="104"/>
  <c r="AN30" i="104"/>
  <c r="AX14" i="104"/>
  <c r="AX9" i="104"/>
  <c r="S21" i="60"/>
  <c r="Y103" i="60"/>
  <c r="W14" i="60"/>
  <c r="AT14" i="104"/>
  <c r="Y79" i="60"/>
  <c r="AN37" i="104"/>
  <c r="AA61" i="104"/>
  <c r="CO11" i="104"/>
  <c r="AN104" i="104"/>
  <c r="Y90" i="60"/>
  <c r="X18" i="60"/>
  <c r="CT51" i="95"/>
  <c r="Y69" i="60"/>
  <c r="Y47" i="60"/>
  <c r="AN85" i="104"/>
  <c r="N85" i="104"/>
  <c r="BN102" i="104"/>
  <c r="BN15" i="104" s="1"/>
  <c r="U18" i="60"/>
  <c r="CD54" i="104"/>
  <c r="CD11" i="104" s="1"/>
  <c r="Y71" i="60"/>
  <c r="BA54" i="104"/>
  <c r="BA11" i="104" s="1"/>
  <c r="Y108" i="60"/>
  <c r="P21" i="60"/>
  <c r="BN18" i="104"/>
  <c r="Y58" i="60"/>
  <c r="AN72" i="104"/>
  <c r="BR9" i="104"/>
  <c r="BA114" i="104"/>
  <c r="AN98" i="104"/>
  <c r="BA34" i="104"/>
  <c r="T19" i="60"/>
  <c r="V20" i="60"/>
  <c r="AN86" i="104"/>
  <c r="BA116" i="104"/>
  <c r="AA43" i="104"/>
  <c r="U17" i="60"/>
  <c r="T20" i="60"/>
  <c r="BA89" i="104"/>
  <c r="CJ93" i="104"/>
  <c r="CR93" i="104" s="1"/>
  <c r="AN40" i="104"/>
  <c r="AG13" i="104"/>
  <c r="AN78" i="104"/>
  <c r="Y32" i="60"/>
  <c r="AA75" i="104"/>
  <c r="N35" i="104"/>
  <c r="X20" i="60"/>
  <c r="CJ35" i="104"/>
  <c r="CR35" i="104" s="1"/>
  <c r="BA77" i="104"/>
  <c r="N28" i="104"/>
  <c r="AG8" i="104"/>
  <c r="AN18" i="104"/>
  <c r="CJ27" i="104"/>
  <c r="CR27" i="104" s="1"/>
  <c r="N68" i="104"/>
  <c r="N80" i="104"/>
  <c r="Y84" i="60"/>
  <c r="P19" i="60"/>
  <c r="L18" i="60"/>
  <c r="BN40" i="104"/>
  <c r="BN9" i="104" s="1"/>
  <c r="CT33" i="95"/>
  <c r="AA25" i="104"/>
  <c r="N72" i="104"/>
  <c r="AA26" i="104"/>
  <c r="N98" i="104"/>
  <c r="AN118" i="104"/>
  <c r="BN82" i="104"/>
  <c r="BN13" i="104" s="1"/>
  <c r="BR13" i="104"/>
  <c r="AN49" i="104"/>
  <c r="CT104" i="95"/>
  <c r="CT36" i="95"/>
  <c r="CP16" i="95"/>
  <c r="B136" i="41"/>
  <c r="D17" i="41"/>
  <c r="AA52" i="104"/>
  <c r="CJ47" i="104"/>
  <c r="CR47" i="104" s="1"/>
  <c r="CM15" i="95"/>
  <c r="Y40" i="60"/>
  <c r="Y30" i="60"/>
  <c r="T21" i="60"/>
  <c r="AA28" i="104"/>
  <c r="CJ81" i="104"/>
  <c r="CR81" i="104" s="1"/>
  <c r="CT119" i="95"/>
  <c r="BA27" i="104"/>
  <c r="Y42" i="60"/>
  <c r="CP13" i="95"/>
  <c r="AX11" i="104"/>
  <c r="CJ16" i="104"/>
  <c r="V14" i="60"/>
  <c r="CT95" i="95"/>
  <c r="Y56" i="60"/>
  <c r="CT47" i="95"/>
  <c r="CF8" i="104"/>
  <c r="CT29" i="95"/>
  <c r="F136" i="41"/>
  <c r="CS12" i="95"/>
  <c r="BA48" i="104"/>
  <c r="Y106" i="60"/>
  <c r="AN109" i="104"/>
  <c r="AA39" i="104"/>
  <c r="N99" i="104"/>
  <c r="CL15" i="95"/>
  <c r="CT102" i="95"/>
  <c r="S16" i="60"/>
  <c r="AA48" i="104"/>
  <c r="BA78" i="104"/>
  <c r="AA23" i="104"/>
  <c r="N22" i="104"/>
  <c r="BZ16" i="104"/>
  <c r="AA57" i="104"/>
  <c r="X21" i="60"/>
  <c r="S18" i="60"/>
  <c r="CT32" i="95"/>
  <c r="R21" i="60"/>
  <c r="AH9" i="95"/>
  <c r="Y102" i="60"/>
  <c r="N84" i="104"/>
  <c r="N93" i="104"/>
  <c r="AN75" i="104"/>
  <c r="AN43" i="104"/>
  <c r="S20" i="60"/>
  <c r="AK11" i="104"/>
  <c r="X16" i="60"/>
  <c r="N96" i="104"/>
  <c r="AN107" i="104"/>
  <c r="Q14" i="60"/>
  <c r="CT97" i="95"/>
  <c r="W15" i="60"/>
  <c r="Y41" i="60"/>
  <c r="CT45" i="95"/>
  <c r="CT39" i="95"/>
  <c r="E136" i="41"/>
  <c r="I17" i="41"/>
  <c r="I136" i="41" s="1"/>
  <c r="R14" i="60"/>
  <c r="T16" i="60"/>
  <c r="CT56" i="95"/>
  <c r="S14" i="60"/>
  <c r="BA21" i="104"/>
  <c r="CJ46" i="104"/>
  <c r="CR46" i="104" s="1"/>
  <c r="V17" i="60"/>
  <c r="N57" i="104"/>
  <c r="CT112" i="95"/>
  <c r="N39" i="104"/>
  <c r="T15" i="60"/>
  <c r="AN71" i="104"/>
  <c r="CT67" i="95"/>
  <c r="CS16" i="95"/>
  <c r="V19" i="60"/>
  <c r="Y37" i="60"/>
  <c r="CS15" i="95"/>
  <c r="CP11" i="95"/>
  <c r="AN88" i="104"/>
  <c r="L20" i="60"/>
  <c r="P20" i="60"/>
  <c r="Y96" i="60"/>
  <c r="CM10" i="95"/>
  <c r="CT118" i="95"/>
  <c r="T13" i="104"/>
  <c r="AA78" i="104"/>
  <c r="U20" i="60"/>
  <c r="CT69" i="95"/>
  <c r="AN23" i="104"/>
  <c r="AA35" i="104"/>
  <c r="X19" i="60"/>
  <c r="CL12" i="95"/>
  <c r="CT66" i="95"/>
  <c r="AN50" i="104"/>
  <c r="CT72" i="95"/>
  <c r="C135" i="53"/>
  <c r="Y49" i="60"/>
  <c r="CT61" i="95"/>
  <c r="CS11" i="95"/>
  <c r="BG13" i="104"/>
  <c r="CT100" i="95"/>
  <c r="CT60" i="95"/>
  <c r="Q21" i="60"/>
  <c r="W18" i="60"/>
  <c r="L135" i="53"/>
  <c r="CT74" i="95"/>
  <c r="Y112" i="60"/>
  <c r="L22" i="60"/>
  <c r="P22" i="60"/>
  <c r="Y120" i="60"/>
  <c r="B16" i="102"/>
  <c r="H16" i="102" s="1"/>
  <c r="Y118" i="60"/>
  <c r="B14" i="102"/>
  <c r="H14" i="102" s="1"/>
  <c r="Y117" i="60"/>
  <c r="B13" i="102"/>
  <c r="H13" i="102" s="1"/>
  <c r="BN55" i="104"/>
  <c r="Y94" i="60"/>
  <c r="N108" i="104"/>
  <c r="R20" i="60"/>
  <c r="Y91" i="60"/>
  <c r="CT73" i="95"/>
  <c r="Q20" i="60"/>
  <c r="CT103" i="95"/>
  <c r="Y111" i="60"/>
  <c r="Y28" i="60"/>
  <c r="AA22" i="104"/>
  <c r="Q17" i="60"/>
  <c r="AN25" i="104"/>
  <c r="CT86" i="95"/>
  <c r="AA72" i="104"/>
  <c r="M10" i="49"/>
  <c r="N42" i="49"/>
  <c r="N10" i="49" s="1"/>
  <c r="W20" i="60"/>
  <c r="CL8" i="95"/>
  <c r="CT18" i="95"/>
  <c r="CT111" i="95"/>
  <c r="BR14" i="104"/>
  <c r="N10" i="54"/>
  <c r="N9" i="54" s="1"/>
  <c r="M9" i="54"/>
  <c r="CT46" i="95"/>
  <c r="Y82" i="60"/>
  <c r="Y97" i="60"/>
  <c r="N10" i="50"/>
  <c r="N9" i="50" s="1"/>
  <c r="M9" i="50"/>
  <c r="D10" i="59"/>
  <c r="E10" i="59" s="1"/>
  <c r="E53" i="59"/>
  <c r="N77" i="104"/>
  <c r="CT38" i="95"/>
  <c r="CJ19" i="104"/>
  <c r="CR19" i="104" s="1"/>
  <c r="CT31" i="95"/>
  <c r="CT21" i="95"/>
  <c r="Y59" i="60"/>
  <c r="AH16" i="95"/>
  <c r="M16" i="49"/>
  <c r="N114" i="49"/>
  <c r="N16" i="49" s="1"/>
  <c r="T18" i="60"/>
  <c r="N90" i="49"/>
  <c r="N14" i="49" s="1"/>
  <c r="M14" i="49"/>
  <c r="I15" i="41"/>
  <c r="E29" i="59"/>
  <c r="D8" i="59"/>
  <c r="E8" i="59" s="1"/>
  <c r="BR16" i="104"/>
  <c r="AT13" i="104"/>
  <c r="I13" i="41"/>
  <c r="Y89" i="60"/>
  <c r="Y86" i="60"/>
  <c r="AN32" i="104"/>
  <c r="K135" i="49"/>
  <c r="CM16" i="95"/>
  <c r="B10" i="102"/>
  <c r="H10" i="102" s="1"/>
  <c r="Y114" i="60"/>
  <c r="CT20" i="95"/>
  <c r="Y43" i="60"/>
  <c r="Y75" i="60"/>
  <c r="CT88" i="95"/>
  <c r="BK9" i="104"/>
  <c r="V15" i="60"/>
  <c r="D7" i="59"/>
  <c r="E7" i="59" s="1"/>
  <c r="E17" i="59"/>
  <c r="AN94" i="104"/>
  <c r="CM12" i="95"/>
  <c r="D135" i="49"/>
  <c r="Y78" i="60"/>
  <c r="N10" i="55"/>
  <c r="N9" i="55" s="1"/>
  <c r="N31" i="104"/>
  <c r="D12" i="59"/>
  <c r="E12" i="59" s="1"/>
  <c r="E77" i="59"/>
  <c r="CT94" i="95"/>
  <c r="X15" i="60"/>
  <c r="CJ89" i="104"/>
  <c r="CR89" i="104" s="1"/>
  <c r="CJ88" i="104"/>
  <c r="CR88" i="104" s="1"/>
  <c r="Y61" i="60"/>
  <c r="CT79" i="95"/>
  <c r="CT75" i="95"/>
  <c r="CT116" i="95"/>
  <c r="D14" i="41"/>
  <c r="Y92" i="60"/>
  <c r="AH13" i="95"/>
  <c r="M9" i="52"/>
  <c r="N10" i="52"/>
  <c r="N9" i="52" s="1"/>
  <c r="AN97" i="104"/>
  <c r="CS10" i="95"/>
  <c r="CL16" i="95"/>
  <c r="CT114" i="95"/>
  <c r="Y50" i="60"/>
  <c r="D135" i="59"/>
  <c r="E119" i="59"/>
  <c r="S22" i="60"/>
  <c r="BN114" i="104"/>
  <c r="BN16" i="104" s="1"/>
  <c r="CT64" i="95"/>
  <c r="D137" i="41"/>
  <c r="S121" i="41"/>
  <c r="S137" i="41" s="1"/>
  <c r="E101" i="59"/>
  <c r="D14" i="59"/>
  <c r="E14" i="59" s="1"/>
  <c r="D13" i="41"/>
  <c r="S13" i="41" s="1"/>
  <c r="Q135" i="53"/>
  <c r="N136" i="41"/>
  <c r="CT59" i="95"/>
  <c r="AT9" i="104"/>
  <c r="E113" i="59"/>
  <c r="D15" i="59"/>
  <c r="L14" i="41"/>
  <c r="X11" i="104"/>
  <c r="AN46" i="104"/>
  <c r="CF9" i="104"/>
  <c r="H134" i="59"/>
  <c r="CT40" i="95"/>
  <c r="E65" i="59"/>
  <c r="D11" i="59"/>
  <c r="E11" i="59" s="1"/>
  <c r="B24" i="102"/>
  <c r="H24" i="102" s="1"/>
  <c r="Y128" i="60"/>
  <c r="AG15" i="104"/>
  <c r="AN102" i="104"/>
  <c r="CT124" i="95"/>
  <c r="Y135" i="60"/>
  <c r="B31" i="102"/>
  <c r="H31" i="102" s="1"/>
  <c r="T10" i="104"/>
  <c r="AA42" i="104"/>
  <c r="N102" i="104"/>
  <c r="G15" i="104"/>
  <c r="AA54" i="104"/>
  <c r="T11" i="104"/>
  <c r="AN59" i="104"/>
  <c r="T14" i="104"/>
  <c r="AA90" i="104"/>
  <c r="AA14" i="104" s="1"/>
  <c r="BA8" i="104"/>
  <c r="N92" i="104"/>
  <c r="AG16" i="104"/>
  <c r="AN114" i="104"/>
  <c r="BK10" i="104"/>
  <c r="G13" i="104"/>
  <c r="N78" i="104"/>
  <c r="BA15" i="104"/>
  <c r="BZ15" i="104"/>
  <c r="CE15" i="104"/>
  <c r="CJ102" i="104"/>
  <c r="AG12" i="104"/>
  <c r="AN66" i="104"/>
  <c r="Q22" i="60"/>
  <c r="BZ10" i="104"/>
  <c r="CO16" i="104"/>
  <c r="Y54" i="60"/>
  <c r="BK12" i="104"/>
  <c r="BZ8" i="104"/>
  <c r="CR110" i="104"/>
  <c r="BG9" i="104"/>
  <c r="AG14" i="104"/>
  <c r="AN90" i="104"/>
  <c r="N105" i="104"/>
  <c r="CE13" i="104"/>
  <c r="CJ78" i="104"/>
  <c r="BZ13" i="104"/>
  <c r="X15" i="104"/>
  <c r="CO10" i="104"/>
  <c r="BA118" i="104"/>
  <c r="BN87" i="104"/>
  <c r="AA80" i="104"/>
  <c r="AN62" i="104"/>
  <c r="N53" i="104"/>
  <c r="AA102" i="104"/>
  <c r="T15" i="104"/>
  <c r="G8" i="104"/>
  <c r="N18" i="104"/>
  <c r="N8" i="104" s="1"/>
  <c r="AA109" i="104"/>
  <c r="CR109" i="104" s="1"/>
  <c r="Y127" i="60"/>
  <c r="B23" i="102"/>
  <c r="H23" i="102" s="1"/>
  <c r="BK11" i="104"/>
  <c r="N95" i="104"/>
  <c r="B15" i="102"/>
  <c r="H15" i="102" s="1"/>
  <c r="Y119" i="60"/>
  <c r="BN99" i="104"/>
  <c r="CF11" i="104"/>
  <c r="BA99" i="104"/>
  <c r="AN51" i="104"/>
  <c r="AK15" i="104"/>
  <c r="BA73" i="104"/>
  <c r="AN83" i="104"/>
  <c r="K16" i="104"/>
  <c r="CF14" i="104"/>
  <c r="AA38" i="104"/>
  <c r="CO8" i="104"/>
  <c r="G11" i="104"/>
  <c r="N54" i="104"/>
  <c r="N11" i="104" s="1"/>
  <c r="BK14" i="104"/>
  <c r="Y62" i="60"/>
  <c r="AA56" i="104"/>
  <c r="CJ54" i="104"/>
  <c r="CE11" i="104"/>
  <c r="CJ105" i="104"/>
  <c r="CR105" i="104" s="1"/>
  <c r="AN119" i="104"/>
  <c r="CD14" i="104"/>
  <c r="W17" i="60"/>
  <c r="CL13" i="95"/>
  <c r="CT78" i="95"/>
  <c r="Q19" i="60"/>
  <c r="BN28" i="104"/>
  <c r="AA34" i="104"/>
  <c r="Y63" i="60"/>
  <c r="BG15" i="104"/>
  <c r="X8" i="104"/>
  <c r="N101" i="104"/>
  <c r="CD12" i="104"/>
  <c r="BG16" i="104"/>
  <c r="BK13" i="104"/>
  <c r="BG14" i="104"/>
  <c r="CP12" i="95"/>
  <c r="AN42" i="104"/>
  <c r="AG10" i="104"/>
  <c r="Y121" i="60"/>
  <c r="B17" i="102"/>
  <c r="H17" i="102" s="1"/>
  <c r="AX8" i="104"/>
  <c r="CJ79" i="104"/>
  <c r="CR79" i="104" s="1"/>
  <c r="AA108" i="104"/>
  <c r="AX10" i="104"/>
  <c r="BA88" i="104"/>
  <c r="AN24" i="104"/>
  <c r="Y55" i="60"/>
  <c r="AN108" i="104"/>
  <c r="L21" i="60"/>
  <c r="AA27" i="104"/>
  <c r="BN69" i="104"/>
  <c r="BN12" i="104" s="1"/>
  <c r="CT30" i="95"/>
  <c r="CL9" i="95"/>
  <c r="S15" i="60"/>
  <c r="Y38" i="60"/>
  <c r="AA18" i="104"/>
  <c r="T8" i="104"/>
  <c r="Y113" i="60"/>
  <c r="AT8" i="104"/>
  <c r="AA40" i="104"/>
  <c r="BN23" i="104"/>
  <c r="Y88" i="60"/>
  <c r="N88" i="104"/>
  <c r="Y45" i="60"/>
  <c r="AA71" i="104"/>
  <c r="AN91" i="104"/>
  <c r="Y66" i="60"/>
  <c r="AN35" i="104"/>
  <c r="AA116" i="104"/>
  <c r="BN46" i="104"/>
  <c r="R15" i="60"/>
  <c r="Y85" i="60"/>
  <c r="Y80" i="60"/>
  <c r="BN42" i="104"/>
  <c r="BN10" i="104" s="1"/>
  <c r="BN95" i="104"/>
  <c r="BN14" i="104" s="1"/>
  <c r="AN27" i="104"/>
  <c r="AA67" i="104"/>
  <c r="K12" i="104"/>
  <c r="BZ12" i="104"/>
  <c r="CE12" i="104"/>
  <c r="CJ66" i="104"/>
  <c r="Y100" i="60"/>
  <c r="BA96" i="104"/>
  <c r="AK14" i="104"/>
  <c r="AN93" i="104"/>
  <c r="AN39" i="104"/>
  <c r="L19" i="60"/>
  <c r="Y72" i="60"/>
  <c r="P18" i="60"/>
  <c r="CJ20" i="104"/>
  <c r="CR20" i="104" s="1"/>
  <c r="BG11" i="104"/>
  <c r="Y83" i="60"/>
  <c r="T12" i="104"/>
  <c r="AA66" i="104"/>
  <c r="G9" i="104"/>
  <c r="N30" i="104"/>
  <c r="Y53" i="60"/>
  <c r="AA87" i="104"/>
  <c r="Y73" i="60"/>
  <c r="AN81" i="104"/>
  <c r="S17" i="60"/>
  <c r="L15" i="41"/>
  <c r="Y27" i="60"/>
  <c r="Y109" i="60"/>
  <c r="N90" i="104"/>
  <c r="N14" i="104" s="1"/>
  <c r="G14" i="104"/>
  <c r="BA53" i="104"/>
  <c r="BR12" i="104"/>
  <c r="Y64" i="60"/>
  <c r="Y68" i="60"/>
  <c r="Y52" i="60"/>
  <c r="M12" i="49"/>
  <c r="N66" i="49"/>
  <c r="N12" i="49" s="1"/>
  <c r="AH11" i="95"/>
  <c r="N117" i="104"/>
  <c r="CR117" i="104" s="1"/>
  <c r="I9" i="41"/>
  <c r="R19" i="60"/>
  <c r="AH8" i="95"/>
  <c r="S16" i="41"/>
  <c r="N71" i="104"/>
  <c r="CL10" i="95"/>
  <c r="CT42" i="95"/>
  <c r="CS9" i="95"/>
  <c r="Y29" i="60"/>
  <c r="U19" i="60"/>
  <c r="AA45" i="104"/>
  <c r="AA115" i="104"/>
  <c r="CR115" i="104" s="1"/>
  <c r="AK13" i="104"/>
  <c r="CJ25" i="104"/>
  <c r="CR25" i="104" s="1"/>
  <c r="CJ55" i="104"/>
  <c r="CR55" i="104" s="1"/>
  <c r="M11" i="49"/>
  <c r="N54" i="49"/>
  <c r="N11" i="49" s="1"/>
  <c r="AA83" i="104"/>
  <c r="AN28" i="104"/>
  <c r="AH10" i="95"/>
  <c r="CJ95" i="104"/>
  <c r="CR95" i="104" s="1"/>
  <c r="N34" i="104"/>
  <c r="AN48" i="104"/>
  <c r="N89" i="104"/>
  <c r="AK9" i="104"/>
  <c r="CT113" i="95"/>
  <c r="CJ40" i="104"/>
  <c r="CR40" i="104" s="1"/>
  <c r="O135" i="53"/>
  <c r="N104" i="104"/>
  <c r="AA51" i="104"/>
  <c r="U21" i="60"/>
  <c r="Y67" i="60"/>
  <c r="N9" i="56"/>
  <c r="CJ80" i="104"/>
  <c r="CR80" i="104" s="1"/>
  <c r="CL11" i="95"/>
  <c r="CT54" i="95"/>
  <c r="B135" i="49"/>
  <c r="AK16" i="104"/>
  <c r="T17" i="60"/>
  <c r="AN56" i="104"/>
  <c r="CT65" i="95"/>
  <c r="T22" i="60"/>
  <c r="CP14" i="95"/>
  <c r="CJ29" i="104"/>
  <c r="CR29" i="104" s="1"/>
  <c r="W22" i="60"/>
  <c r="Y104" i="60"/>
  <c r="AN77" i="104"/>
  <c r="BA31" i="104"/>
  <c r="BA9" i="104" s="1"/>
  <c r="CM8" i="95"/>
  <c r="N78" i="49"/>
  <c r="N13" i="49" s="1"/>
  <c r="M13" i="49"/>
  <c r="CJ24" i="104"/>
  <c r="CR24" i="104" s="1"/>
  <c r="U16" i="60"/>
  <c r="X14" i="60"/>
  <c r="K9" i="104"/>
  <c r="S19" i="60"/>
  <c r="CT37" i="95"/>
  <c r="P17" i="60"/>
  <c r="Y60" i="60"/>
  <c r="L17" i="60"/>
  <c r="CJ75" i="104"/>
  <c r="CR75" i="104" s="1"/>
  <c r="W19" i="60"/>
  <c r="Q15" i="60"/>
  <c r="B20" i="102"/>
  <c r="H20" i="102" s="1"/>
  <c r="Y124" i="60"/>
  <c r="T14" i="60"/>
  <c r="M8" i="49"/>
  <c r="N18" i="49"/>
  <c r="N8" i="49" s="1"/>
  <c r="Y34" i="60"/>
  <c r="AA89" i="104"/>
  <c r="Y74" i="60"/>
  <c r="CF13" i="104"/>
  <c r="CJ103" i="104"/>
  <c r="CR103" i="104" s="1"/>
  <c r="M9" i="49"/>
  <c r="N30" i="49"/>
  <c r="N9" i="49" s="1"/>
  <c r="E136" i="40"/>
  <c r="Y98" i="60"/>
  <c r="CT110" i="95"/>
  <c r="CJ44" i="104"/>
  <c r="CR44" i="104" s="1"/>
  <c r="G135" i="49"/>
  <c r="I10" i="41"/>
  <c r="S10" i="41" s="1"/>
  <c r="CJ43" i="104"/>
  <c r="CR43" i="104" s="1"/>
  <c r="D11" i="41"/>
  <c r="S11" i="41" s="1"/>
  <c r="N41" i="104"/>
  <c r="K8" i="104"/>
  <c r="AA107" i="104"/>
  <c r="U15" i="60"/>
  <c r="Q18" i="60"/>
  <c r="CT44" i="95"/>
  <c r="CJ62" i="104"/>
  <c r="CR62" i="104" s="1"/>
  <c r="CT28" i="95"/>
  <c r="AA21" i="104"/>
  <c r="Y25" i="60"/>
  <c r="CT92" i="95"/>
  <c r="CJ48" i="104"/>
  <c r="CR48" i="104" s="1"/>
  <c r="CP15" i="95"/>
  <c r="U22" i="60"/>
  <c r="B12" i="102"/>
  <c r="H12" i="102" s="1"/>
  <c r="Y116" i="60"/>
  <c r="AK12" i="104"/>
  <c r="AA69" i="104"/>
  <c r="CT25" i="95"/>
  <c r="CM11" i="95"/>
  <c r="CJ23" i="104"/>
  <c r="CR23" i="104" s="1"/>
  <c r="B136" i="40"/>
  <c r="R22" i="60"/>
  <c r="L14" i="60"/>
  <c r="P14" i="60"/>
  <c r="Y14" i="60" s="1"/>
  <c r="Y24" i="60"/>
  <c r="AH15" i="95"/>
  <c r="N74" i="104"/>
  <c r="V22" i="60"/>
  <c r="CS14" i="95"/>
  <c r="Y26" i="60"/>
  <c r="CT107" i="95"/>
  <c r="L15" i="60"/>
  <c r="P15" i="60"/>
  <c r="Y15" i="60" s="1"/>
  <c r="Y36" i="60"/>
  <c r="CJ64" i="104"/>
  <c r="CR64" i="104" s="1"/>
  <c r="AH12" i="95"/>
  <c r="BN54" i="104"/>
  <c r="BN11" i="104" s="1"/>
  <c r="AA104" i="104"/>
  <c r="CT117" i="95"/>
  <c r="BG10" i="104"/>
  <c r="L10" i="41"/>
  <c r="S9" i="41"/>
  <c r="CT41" i="95"/>
  <c r="Y44" i="60"/>
  <c r="AN116" i="104"/>
  <c r="CJ51" i="104"/>
  <c r="CR51" i="104" s="1"/>
  <c r="E41" i="59"/>
  <c r="D9" i="59"/>
  <c r="E9" i="59" s="1"/>
  <c r="G136" i="41"/>
  <c r="C136" i="41"/>
  <c r="K15" i="104"/>
  <c r="CT128" i="95"/>
  <c r="Y110" i="60"/>
  <c r="R18" i="60"/>
  <c r="I14" i="41"/>
  <c r="AH14" i="95"/>
  <c r="CP8" i="95"/>
  <c r="CJ37" i="104"/>
  <c r="CR37" i="104" s="1"/>
  <c r="B19" i="102"/>
  <c r="H19" i="102" s="1"/>
  <c r="Y123" i="60"/>
  <c r="CT62" i="95"/>
  <c r="AK10" i="104"/>
  <c r="BR11" i="104"/>
  <c r="CO12" i="104"/>
  <c r="CT81" i="95"/>
  <c r="CP10" i="95"/>
  <c r="M15" i="49"/>
  <c r="N102" i="49"/>
  <c r="N15" i="49" s="1"/>
  <c r="CJ36" i="104"/>
  <c r="CR36" i="104" s="1"/>
  <c r="V18" i="60"/>
  <c r="Y107" i="60"/>
  <c r="R17" i="60"/>
  <c r="CO13" i="104"/>
  <c r="N118" i="104"/>
  <c r="CR118" i="104" s="1"/>
  <c r="L17" i="41"/>
  <c r="L136" i="41" s="1"/>
  <c r="J136" i="41"/>
  <c r="AA31" i="104"/>
  <c r="P135" i="49"/>
  <c r="D12" i="41"/>
  <c r="S12" i="41" s="1"/>
  <c r="C134" i="59"/>
  <c r="CM13" i="95"/>
  <c r="CM14" i="95"/>
  <c r="I135" i="49"/>
  <c r="T135" i="53"/>
  <c r="D13" i="59"/>
  <c r="E13" i="59" s="1"/>
  <c r="E89" i="59"/>
  <c r="V21" i="60"/>
  <c r="CJ60" i="104"/>
  <c r="CR60" i="104" s="1"/>
  <c r="P136" i="41"/>
  <c r="R16" i="60"/>
  <c r="CT35" i="95"/>
  <c r="I134" i="59"/>
  <c r="Y87" i="60"/>
  <c r="W16" i="60"/>
  <c r="CT48" i="95"/>
  <c r="CT108" i="95"/>
  <c r="B134" i="59"/>
  <c r="Y33" i="60"/>
  <c r="B18" i="102"/>
  <c r="H18" i="102" s="1"/>
  <c r="Y122" i="60"/>
  <c r="CS8" i="95"/>
  <c r="D15" i="41"/>
  <c r="S15" i="41" s="1"/>
  <c r="CJ56" i="104"/>
  <c r="CR56" i="104" s="1"/>
  <c r="AA84" i="104"/>
  <c r="CP9" i="95"/>
  <c r="CO15" i="104"/>
  <c r="CT80" i="95"/>
  <c r="Y99" i="60"/>
  <c r="M9" i="56"/>
  <c r="CT129" i="95"/>
  <c r="V47" i="95"/>
  <c r="F32" i="95"/>
  <c r="BB32" i="95"/>
  <c r="C10" i="95"/>
  <c r="F42" i="95"/>
  <c r="AA10" i="95"/>
  <c r="AD42" i="95"/>
  <c r="BB81" i="95"/>
  <c r="F81" i="95"/>
  <c r="V100" i="95"/>
  <c r="AD117" i="95"/>
  <c r="F117" i="95"/>
  <c r="AD87" i="95"/>
  <c r="BB87" i="95"/>
  <c r="BB55" i="95"/>
  <c r="F55" i="95"/>
  <c r="R82" i="95"/>
  <c r="F58" i="95"/>
  <c r="R58" i="95"/>
  <c r="BB25" i="95"/>
  <c r="R25" i="95"/>
  <c r="F44" i="95"/>
  <c r="AD44" i="95"/>
  <c r="AD23" i="95"/>
  <c r="BB23" i="95"/>
  <c r="U10" i="95"/>
  <c r="U13" i="95"/>
  <c r="BB92" i="95"/>
  <c r="R92" i="95"/>
  <c r="AD50" i="95"/>
  <c r="F50" i="95"/>
  <c r="R41" i="95"/>
  <c r="BB41" i="95"/>
  <c r="AD74" i="95"/>
  <c r="F74" i="95"/>
  <c r="F36" i="95"/>
  <c r="AD36" i="95"/>
  <c r="F27" i="95"/>
  <c r="AD27" i="95"/>
  <c r="BB91" i="95"/>
  <c r="R91" i="95"/>
  <c r="AD37" i="95"/>
  <c r="R37" i="95"/>
  <c r="AD19" i="95"/>
  <c r="R19" i="95"/>
  <c r="R51" i="95"/>
  <c r="F51" i="95"/>
  <c r="U14" i="95"/>
  <c r="AD29" i="95"/>
  <c r="F29" i="95"/>
  <c r="R57" i="95"/>
  <c r="AD57" i="95"/>
  <c r="R52" i="95"/>
  <c r="BB52" i="95"/>
  <c r="AD43" i="95"/>
  <c r="R43" i="95"/>
  <c r="R61" i="95"/>
  <c r="F75" i="95"/>
  <c r="AD75" i="95"/>
  <c r="AD86" i="95"/>
  <c r="F86" i="95"/>
  <c r="AD39" i="95"/>
  <c r="F39" i="95"/>
  <c r="R84" i="95"/>
  <c r="R46" i="95"/>
  <c r="AD46" i="95"/>
  <c r="AD126" i="95"/>
  <c r="F126" i="95"/>
  <c r="BB126" i="95"/>
  <c r="V68" i="95"/>
  <c r="V76" i="95"/>
  <c r="V115" i="95"/>
  <c r="V125" i="95"/>
  <c r="AD127" i="95"/>
  <c r="F127" i="95"/>
  <c r="V132" i="95"/>
  <c r="R110" i="95"/>
  <c r="F110" i="95"/>
  <c r="BB110" i="95"/>
  <c r="F115" i="95"/>
  <c r="AP115" i="95"/>
  <c r="F111" i="95"/>
  <c r="AP111" i="95"/>
  <c r="R111" i="95"/>
  <c r="V111" i="95"/>
  <c r="BB125" i="95"/>
  <c r="R125" i="95"/>
  <c r="U11" i="95"/>
  <c r="BB128" i="95"/>
  <c r="R128" i="95"/>
  <c r="AP128" i="95"/>
  <c r="V112" i="95"/>
  <c r="V123" i="95"/>
  <c r="V127" i="95"/>
  <c r="F123" i="95"/>
  <c r="R123" i="95"/>
  <c r="R122" i="95"/>
  <c r="BB122" i="95"/>
  <c r="AD122" i="95"/>
  <c r="R121" i="95"/>
  <c r="AP121" i="95"/>
  <c r="F26" i="95"/>
  <c r="AD26" i="95"/>
  <c r="R40" i="95"/>
  <c r="AD40" i="95"/>
  <c r="R47" i="95"/>
  <c r="F47" i="95"/>
  <c r="R22" i="95"/>
  <c r="F22" i="95"/>
  <c r="BB31" i="95"/>
  <c r="R31" i="95"/>
  <c r="AA8" i="95"/>
  <c r="AD18" i="95"/>
  <c r="AY8" i="95"/>
  <c r="BB18" i="95"/>
  <c r="R77" i="95"/>
  <c r="F77" i="95"/>
  <c r="R21" i="95"/>
  <c r="AD21" i="95"/>
  <c r="U8" i="95"/>
  <c r="BB38" i="95"/>
  <c r="AD38" i="95"/>
  <c r="BB95" i="95"/>
  <c r="AD95" i="95"/>
  <c r="U12" i="95"/>
  <c r="F34" i="95"/>
  <c r="R34" i="95"/>
  <c r="R56" i="95"/>
  <c r="F56" i="95"/>
  <c r="U15" i="95"/>
  <c r="AD28" i="95"/>
  <c r="F28" i="95"/>
  <c r="R49" i="95"/>
  <c r="BB49" i="95"/>
  <c r="AD53" i="95"/>
  <c r="BB53" i="95"/>
  <c r="F35" i="95"/>
  <c r="R35" i="95"/>
  <c r="AD45" i="95"/>
  <c r="R45" i="95"/>
  <c r="F48" i="95"/>
  <c r="R48" i="95"/>
  <c r="F63" i="95"/>
  <c r="AD63" i="95"/>
  <c r="BB20" i="95"/>
  <c r="F20" i="95"/>
  <c r="AD24" i="95"/>
  <c r="F24" i="95"/>
  <c r="AY9" i="95"/>
  <c r="BB30" i="95"/>
  <c r="AA9" i="95"/>
  <c r="AD30" i="95"/>
  <c r="BB93" i="95"/>
  <c r="AD93" i="95"/>
  <c r="R59" i="95"/>
  <c r="BB59" i="95"/>
  <c r="F108" i="95"/>
  <c r="AM15" i="95"/>
  <c r="AP108" i="95"/>
  <c r="R108" i="95"/>
  <c r="V88" i="95"/>
  <c r="R33" i="95"/>
  <c r="BB33" i="95"/>
  <c r="R94" i="95"/>
  <c r="AD94" i="95"/>
  <c r="V97" i="95"/>
  <c r="V20" i="95"/>
  <c r="V103" i="95"/>
  <c r="V45" i="95"/>
  <c r="V19" i="95"/>
  <c r="V35" i="95"/>
  <c r="V84" i="95"/>
  <c r="BB120" i="95"/>
  <c r="R120" i="95"/>
  <c r="AD112" i="95"/>
  <c r="AP112" i="95"/>
  <c r="R112" i="95"/>
  <c r="V118" i="95"/>
  <c r="F119" i="95"/>
  <c r="BB119" i="95"/>
  <c r="R118" i="95"/>
  <c r="AP118" i="95"/>
  <c r="BB118" i="95"/>
  <c r="V119" i="95"/>
  <c r="V75" i="95"/>
  <c r="V71" i="95"/>
  <c r="V95" i="95"/>
  <c r="F109" i="95"/>
  <c r="AD109" i="95"/>
  <c r="U16" i="95"/>
  <c r="F129" i="95"/>
  <c r="AP129" i="95"/>
  <c r="BB129" i="95"/>
  <c r="V124" i="95"/>
  <c r="V126" i="95"/>
  <c r="T9" i="95"/>
  <c r="V30" i="95"/>
  <c r="V116" i="95"/>
  <c r="V120" i="95"/>
  <c r="AY16" i="95"/>
  <c r="BB114" i="95"/>
  <c r="AM16" i="95"/>
  <c r="AP114" i="95"/>
  <c r="R116" i="95"/>
  <c r="AP116" i="95"/>
  <c r="BB116" i="95"/>
  <c r="V130" i="95"/>
  <c r="V121" i="95"/>
  <c r="V129" i="95"/>
  <c r="F76" i="95"/>
  <c r="BB76" i="95"/>
  <c r="R106" i="95"/>
  <c r="F106" i="95"/>
  <c r="AD106" i="95"/>
  <c r="R107" i="95"/>
  <c r="AD107" i="95"/>
  <c r="BB107" i="95"/>
  <c r="AD70" i="95"/>
  <c r="BB70" i="95"/>
  <c r="F98" i="95"/>
  <c r="BB98" i="95"/>
  <c r="BB67" i="95"/>
  <c r="R67" i="95"/>
  <c r="BN67" i="95"/>
  <c r="BU10" i="104"/>
  <c r="BB96" i="95"/>
  <c r="AD96" i="95"/>
  <c r="AR15" i="95"/>
  <c r="AD100" i="95"/>
  <c r="R100" i="95"/>
  <c r="BN100" i="95"/>
  <c r="F99" i="95"/>
  <c r="R99" i="95"/>
  <c r="BN99" i="95"/>
  <c r="C11" i="95"/>
  <c r="F54" i="95"/>
  <c r="AA11" i="95"/>
  <c r="AD54" i="95"/>
  <c r="F72" i="95"/>
  <c r="BB72" i="95"/>
  <c r="C13" i="95"/>
  <c r="F78" i="95"/>
  <c r="AA13" i="95"/>
  <c r="AD78" i="95"/>
  <c r="BN78" i="95"/>
  <c r="AD68" i="95"/>
  <c r="F68" i="95"/>
  <c r="BN68" i="95"/>
  <c r="BB64" i="95"/>
  <c r="R64" i="95"/>
  <c r="BN64" i="95"/>
  <c r="BB89" i="95"/>
  <c r="AD89" i="95"/>
  <c r="BN89" i="95"/>
  <c r="R73" i="95"/>
  <c r="AD73" i="95"/>
  <c r="BN73" i="95"/>
  <c r="F83" i="95"/>
  <c r="AD83" i="95"/>
  <c r="R62" i="95"/>
  <c r="BB62" i="95"/>
  <c r="R65" i="95"/>
  <c r="AD65" i="95"/>
  <c r="F69" i="95"/>
  <c r="BB69" i="95"/>
  <c r="BN69" i="95"/>
  <c r="BU9" i="104"/>
  <c r="AD113" i="95"/>
  <c r="F113" i="95"/>
  <c r="AP113" i="95"/>
  <c r="AD85" i="95"/>
  <c r="BN85" i="95"/>
  <c r="BN102" i="95"/>
  <c r="AA15" i="95"/>
  <c r="AD102" i="95"/>
  <c r="AY15" i="95"/>
  <c r="BB102" i="95"/>
  <c r="AA14" i="95"/>
  <c r="AD90" i="95"/>
  <c r="AY14" i="95"/>
  <c r="BB90" i="95"/>
  <c r="BN90" i="95"/>
  <c r="BA11" i="95"/>
  <c r="O12" i="95"/>
  <c r="R66" i="95"/>
  <c r="AY12" i="95"/>
  <c r="BB66" i="95"/>
  <c r="BN66" i="95"/>
  <c r="R71" i="95"/>
  <c r="BB71" i="95"/>
  <c r="BU12" i="104"/>
  <c r="R104" i="95"/>
  <c r="BN104" i="95"/>
  <c r="BB104" i="95"/>
  <c r="R103" i="95"/>
  <c r="F103" i="95"/>
  <c r="BB103" i="95"/>
  <c r="BB101" i="95"/>
  <c r="R101" i="95"/>
  <c r="BN101" i="95"/>
  <c r="R88" i="95"/>
  <c r="F88" i="95"/>
  <c r="BN88" i="95"/>
  <c r="R97" i="95"/>
  <c r="AD97" i="95"/>
  <c r="BN97" i="95"/>
  <c r="F60" i="95"/>
  <c r="BB60" i="95"/>
  <c r="BN60" i="95"/>
  <c r="AD80" i="95"/>
  <c r="F80" i="95"/>
  <c r="BN80" i="95"/>
  <c r="BA8" i="95"/>
  <c r="R124" i="95"/>
  <c r="BB124" i="95"/>
  <c r="F124" i="95"/>
  <c r="BN105" i="95"/>
  <c r="F105" i="95"/>
  <c r="BB105" i="95"/>
  <c r="AD79" i="95"/>
  <c r="R79" i="95"/>
  <c r="BN79" i="95"/>
  <c r="R32" i="95"/>
  <c r="AD32" i="95"/>
  <c r="AY10" i="95"/>
  <c r="BB42" i="95"/>
  <c r="O10" i="95"/>
  <c r="R42" i="95"/>
  <c r="AD81" i="95"/>
  <c r="R81" i="95"/>
  <c r="R117" i="95"/>
  <c r="AP117" i="95"/>
  <c r="BB117" i="95"/>
  <c r="V41" i="95"/>
  <c r="V51" i="95"/>
  <c r="R87" i="95"/>
  <c r="F87" i="95"/>
  <c r="V70" i="95"/>
  <c r="R55" i="95"/>
  <c r="AD55" i="95"/>
  <c r="V77" i="95"/>
  <c r="V69" i="95"/>
  <c r="F82" i="95"/>
  <c r="AD82" i="95"/>
  <c r="V91" i="95"/>
  <c r="V85" i="95"/>
  <c r="V49" i="95"/>
  <c r="BB58" i="95"/>
  <c r="AD58" i="95"/>
  <c r="F25" i="95"/>
  <c r="AD25" i="95"/>
  <c r="BB44" i="95"/>
  <c r="R44" i="95"/>
  <c r="V29" i="95"/>
  <c r="R23" i="95"/>
  <c r="F23" i="95"/>
  <c r="T10" i="95"/>
  <c r="V42" i="95"/>
  <c r="T13" i="95"/>
  <c r="V78" i="95"/>
  <c r="V79" i="95"/>
  <c r="F92" i="95"/>
  <c r="AD92" i="95"/>
  <c r="V57" i="95"/>
  <c r="V44" i="95"/>
  <c r="BB50" i="95"/>
  <c r="R50" i="95"/>
  <c r="V32" i="95"/>
  <c r="V38" i="95"/>
  <c r="V52" i="95"/>
  <c r="F41" i="95"/>
  <c r="AD41" i="95"/>
  <c r="V64" i="95"/>
  <c r="R74" i="95"/>
  <c r="BB74" i="95"/>
  <c r="BB36" i="95"/>
  <c r="R36" i="95"/>
  <c r="R27" i="95"/>
  <c r="BB27" i="95"/>
  <c r="V81" i="95"/>
  <c r="AD91" i="95"/>
  <c r="F91" i="95"/>
  <c r="V33" i="95"/>
  <c r="F37" i="95"/>
  <c r="BB37" i="95"/>
  <c r="F19" i="95"/>
  <c r="BB19" i="95"/>
  <c r="V89" i="95"/>
  <c r="AD51" i="95"/>
  <c r="BB51" i="95"/>
  <c r="V27" i="95"/>
  <c r="T14" i="95"/>
  <c r="V90" i="95"/>
  <c r="BB29" i="95"/>
  <c r="R29" i="95"/>
  <c r="V87" i="95"/>
  <c r="F57" i="95"/>
  <c r="BB57" i="95"/>
  <c r="AD52" i="95"/>
  <c r="F52" i="95"/>
  <c r="V65" i="95"/>
  <c r="V56" i="95"/>
  <c r="V50" i="95"/>
  <c r="BB43" i="95"/>
  <c r="F43" i="95"/>
  <c r="V22" i="95"/>
  <c r="V107" i="95"/>
  <c r="V39" i="95"/>
  <c r="V59" i="95"/>
  <c r="V63" i="95"/>
  <c r="F61" i="95"/>
  <c r="AD61" i="95"/>
  <c r="BB75" i="95"/>
  <c r="R75" i="95"/>
  <c r="V93" i="95"/>
  <c r="V60" i="95"/>
  <c r="V36" i="95"/>
  <c r="V40" i="95"/>
  <c r="V23" i="95"/>
  <c r="R86" i="95"/>
  <c r="BB39" i="95"/>
  <c r="R39" i="95"/>
  <c r="AD84" i="95"/>
  <c r="F84" i="95"/>
  <c r="V74" i="95"/>
  <c r="BB46" i="95"/>
  <c r="F46" i="95"/>
  <c r="V31" i="95"/>
  <c r="V61" i="95"/>
  <c r="V117" i="95"/>
  <c r="V46" i="95"/>
  <c r="AP126" i="95"/>
  <c r="R126" i="95"/>
  <c r="BB127" i="95"/>
  <c r="R127" i="95"/>
  <c r="AP127" i="95"/>
  <c r="V113" i="95"/>
  <c r="V122" i="95"/>
  <c r="V110" i="95"/>
  <c r="AP110" i="95"/>
  <c r="AD110" i="95"/>
  <c r="AD115" i="95"/>
  <c r="BB115" i="95"/>
  <c r="R115" i="95"/>
  <c r="BB111" i="95"/>
  <c r="AD111" i="95"/>
  <c r="F125" i="95"/>
  <c r="AP125" i="95"/>
  <c r="AD125" i="95"/>
  <c r="T11" i="95"/>
  <c r="V54" i="95"/>
  <c r="V43" i="95"/>
  <c r="F128" i="95"/>
  <c r="AD128" i="95"/>
  <c r="V131" i="95"/>
  <c r="BB123" i="95"/>
  <c r="AD123" i="95"/>
  <c r="AP123" i="95"/>
  <c r="AP122" i="95"/>
  <c r="F122" i="95"/>
  <c r="AD121" i="95"/>
  <c r="BB121" i="95"/>
  <c r="F121" i="95"/>
  <c r="V62" i="95"/>
  <c r="V98" i="95"/>
  <c r="BB26" i="95"/>
  <c r="R26" i="95"/>
  <c r="V86" i="95"/>
  <c r="V37" i="95"/>
  <c r="V105" i="95"/>
  <c r="F40" i="95"/>
  <c r="BB40" i="95"/>
  <c r="BB47" i="95"/>
  <c r="AD47" i="95"/>
  <c r="BB22" i="95"/>
  <c r="AD22" i="95"/>
  <c r="AD31" i="95"/>
  <c r="F31" i="95"/>
  <c r="V24" i="95"/>
  <c r="V101" i="95"/>
  <c r="O8" i="95"/>
  <c r="R18" i="95"/>
  <c r="C8" i="95"/>
  <c r="F18" i="95"/>
  <c r="V25" i="95"/>
  <c r="V94" i="95"/>
  <c r="BB77" i="95"/>
  <c r="AD77" i="95"/>
  <c r="V67" i="95"/>
  <c r="V53" i="95"/>
  <c r="V96" i="95"/>
  <c r="V55" i="95"/>
  <c r="V26" i="95"/>
  <c r="BB21" i="95"/>
  <c r="F21" i="95"/>
  <c r="V82" i="95"/>
  <c r="V18" i="95"/>
  <c r="T8" i="95"/>
  <c r="V99" i="95"/>
  <c r="R38" i="95"/>
  <c r="F38" i="95"/>
  <c r="V21" i="95"/>
  <c r="V80" i="95"/>
  <c r="V92" i="95"/>
  <c r="F95" i="95"/>
  <c r="R95" i="95"/>
  <c r="V73" i="95"/>
  <c r="T12" i="95"/>
  <c r="V66" i="95"/>
  <c r="AD34" i="95"/>
  <c r="BB34" i="95"/>
  <c r="BB56" i="95"/>
  <c r="AD56" i="95"/>
  <c r="T15" i="95"/>
  <c r="V102" i="95"/>
  <c r="R28" i="95"/>
  <c r="BB28" i="95"/>
  <c r="V58" i="95"/>
  <c r="AD49" i="95"/>
  <c r="F49" i="95"/>
  <c r="V106" i="95"/>
  <c r="F53" i="95"/>
  <c r="R53" i="95"/>
  <c r="AD35" i="95"/>
  <c r="BB35" i="95"/>
  <c r="BB45" i="95"/>
  <c r="F45" i="95"/>
  <c r="V48" i="95"/>
  <c r="AD48" i="95"/>
  <c r="BB48" i="95"/>
  <c r="R63" i="95"/>
  <c r="V34" i="95"/>
  <c r="V109" i="95"/>
  <c r="AD20" i="95"/>
  <c r="R20" i="95"/>
  <c r="BB24" i="95"/>
  <c r="R24" i="95"/>
  <c r="V108" i="95"/>
  <c r="O9" i="95"/>
  <c r="R30" i="95"/>
  <c r="R9" i="95" s="1"/>
  <c r="C9" i="95"/>
  <c r="F30" i="95"/>
  <c r="V83" i="95"/>
  <c r="R93" i="95"/>
  <c r="F93" i="95"/>
  <c r="F59" i="95"/>
  <c r="AD59" i="95"/>
  <c r="V104" i="95"/>
  <c r="AD108" i="95"/>
  <c r="BB108" i="95"/>
  <c r="F33" i="95"/>
  <c r="AD33" i="95"/>
  <c r="F94" i="95"/>
  <c r="BB94" i="95"/>
  <c r="AD120" i="95"/>
  <c r="F120" i="95"/>
  <c r="AP120" i="95"/>
  <c r="F112" i="95"/>
  <c r="BB112" i="95"/>
  <c r="R119" i="95"/>
  <c r="AP119" i="95"/>
  <c r="AD119" i="95"/>
  <c r="V72" i="95"/>
  <c r="V28" i="95"/>
  <c r="F118" i="95"/>
  <c r="AD118" i="95"/>
  <c r="AP109" i="95"/>
  <c r="R109" i="95"/>
  <c r="BB109" i="95"/>
  <c r="T16" i="95"/>
  <c r="V114" i="95"/>
  <c r="V16" i="95" s="1"/>
  <c r="R129" i="95"/>
  <c r="AD129" i="95"/>
  <c r="U9" i="95"/>
  <c r="C16" i="95"/>
  <c r="F114" i="95"/>
  <c r="O16" i="95"/>
  <c r="R114" i="95"/>
  <c r="AA16" i="95"/>
  <c r="AD114" i="95"/>
  <c r="F116" i="95"/>
  <c r="AD116" i="95"/>
  <c r="V133" i="95"/>
  <c r="AD76" i="95"/>
  <c r="R76" i="95"/>
  <c r="BN76" i="95"/>
  <c r="BA10" i="95"/>
  <c r="BN106" i="95"/>
  <c r="BB106" i="95"/>
  <c r="F107" i="95"/>
  <c r="BN107" i="95"/>
  <c r="R70" i="95"/>
  <c r="F70" i="95"/>
  <c r="BN70" i="95"/>
  <c r="AD98" i="95"/>
  <c r="R98" i="95"/>
  <c r="BN98" i="95"/>
  <c r="F67" i="95"/>
  <c r="AD67" i="95"/>
  <c r="R96" i="95"/>
  <c r="F96" i="95"/>
  <c r="BN96" i="95"/>
  <c r="BB100" i="95"/>
  <c r="F100" i="95"/>
  <c r="AD99" i="95"/>
  <c r="BB99" i="95"/>
  <c r="AY11" i="95"/>
  <c r="BB54" i="95"/>
  <c r="O11" i="95"/>
  <c r="R54" i="95"/>
  <c r="BN54" i="95"/>
  <c r="R72" i="95"/>
  <c r="AD72" i="95"/>
  <c r="BN72" i="95"/>
  <c r="O13" i="95"/>
  <c r="R78" i="95"/>
  <c r="AY13" i="95"/>
  <c r="BB78" i="95"/>
  <c r="R68" i="95"/>
  <c r="BB68" i="95"/>
  <c r="AD64" i="95"/>
  <c r="F64" i="95"/>
  <c r="F89" i="95"/>
  <c r="R89" i="95"/>
  <c r="F73" i="95"/>
  <c r="BB73" i="95"/>
  <c r="BU15" i="104"/>
  <c r="R83" i="95"/>
  <c r="BB83" i="95"/>
  <c r="BN83" i="95"/>
  <c r="F62" i="95"/>
  <c r="AD62" i="95"/>
  <c r="BN62" i="95"/>
  <c r="F65" i="95"/>
  <c r="BB65" i="95"/>
  <c r="BN65" i="95"/>
  <c r="BU11" i="104"/>
  <c r="R69" i="95"/>
  <c r="AD69" i="95"/>
  <c r="BB113" i="95"/>
  <c r="BN113" i="95"/>
  <c r="R113" i="95"/>
  <c r="R85" i="95"/>
  <c r="F85" i="95"/>
  <c r="O15" i="95"/>
  <c r="R102" i="95"/>
  <c r="C15" i="95"/>
  <c r="F102" i="95"/>
  <c r="C14" i="95"/>
  <c r="F90" i="95"/>
  <c r="O14" i="95"/>
  <c r="R90" i="95"/>
  <c r="BU13" i="104"/>
  <c r="C12" i="95"/>
  <c r="F66" i="95"/>
  <c r="AA12" i="95"/>
  <c r="AD66" i="95"/>
  <c r="F71" i="95"/>
  <c r="AD71" i="95"/>
  <c r="BN71" i="95"/>
  <c r="AD104" i="95"/>
  <c r="F104" i="95"/>
  <c r="BN103" i="95"/>
  <c r="AD103" i="95"/>
  <c r="BA13" i="95"/>
  <c r="AD101" i="95"/>
  <c r="F101" i="95"/>
  <c r="BB88" i="95"/>
  <c r="AD88" i="95"/>
  <c r="BB97" i="95"/>
  <c r="F97" i="95"/>
  <c r="R60" i="95"/>
  <c r="AD60" i="95"/>
  <c r="R80" i="95"/>
  <c r="BA12" i="95"/>
  <c r="BU14" i="104"/>
  <c r="AD124" i="95"/>
  <c r="AD16" i="95" s="1"/>
  <c r="AP124" i="95"/>
  <c r="AP16" i="95" s="1"/>
  <c r="BN124" i="95"/>
  <c r="BN16" i="95" s="1"/>
  <c r="R105" i="95"/>
  <c r="AD105" i="95"/>
  <c r="F79" i="95"/>
  <c r="BB79" i="95"/>
  <c r="BU8" i="104"/>
  <c r="BN8" i="95"/>
  <c r="AR16" i="95"/>
  <c r="BN9" i="95"/>
  <c r="BZ16" i="95"/>
  <c r="BZ11" i="95"/>
  <c r="CP11" i="104"/>
  <c r="CP14" i="104"/>
  <c r="CP8" i="104"/>
  <c r="BZ8" i="95"/>
  <c r="BZ9" i="95"/>
  <c r="BA9" i="95"/>
  <c r="CP10" i="104"/>
  <c r="BB82" i="95"/>
  <c r="BB63" i="95"/>
  <c r="BZ13" i="95"/>
  <c r="AP8" i="95"/>
  <c r="AP13" i="95"/>
  <c r="CP15" i="104"/>
  <c r="BB61" i="95"/>
  <c r="CP9" i="104"/>
  <c r="BB86" i="95"/>
  <c r="BB85" i="95"/>
  <c r="BB80" i="95"/>
  <c r="BZ15" i="95"/>
  <c r="BZ14" i="95"/>
  <c r="CP13" i="104"/>
  <c r="BZ12" i="95"/>
  <c r="CP12" i="104"/>
  <c r="BB84" i="95"/>
  <c r="AP14" i="95"/>
  <c r="Y17" i="60" l="1"/>
  <c r="CT11" i="95"/>
  <c r="Y18" i="60"/>
  <c r="CR66" i="104"/>
  <c r="CR12" i="104" s="1"/>
  <c r="CJ12" i="104"/>
  <c r="CR116" i="104"/>
  <c r="AN10" i="104"/>
  <c r="CJ11" i="104"/>
  <c r="CR54" i="104"/>
  <c r="CR11" i="104" s="1"/>
  <c r="CJ13" i="104"/>
  <c r="CR78" i="104"/>
  <c r="CR13" i="104" s="1"/>
  <c r="AN16" i="104"/>
  <c r="AA11" i="104"/>
  <c r="N15" i="104"/>
  <c r="AN15" i="104"/>
  <c r="E15" i="59"/>
  <c r="E134" i="59" s="1"/>
  <c r="D134" i="59"/>
  <c r="E135" i="59"/>
  <c r="N135" i="49"/>
  <c r="CT8" i="95"/>
  <c r="Y22" i="60"/>
  <c r="CT12" i="95"/>
  <c r="Y20" i="60"/>
  <c r="CT15" i="95"/>
  <c r="AN8" i="104"/>
  <c r="Y21" i="60"/>
  <c r="CR90" i="104"/>
  <c r="CR14" i="104" s="1"/>
  <c r="CJ14" i="104"/>
  <c r="N136" i="49"/>
  <c r="CJ8" i="104"/>
  <c r="CR18" i="104"/>
  <c r="CR8" i="104" s="1"/>
  <c r="BA12" i="104"/>
  <c r="N10" i="104"/>
  <c r="CR122" i="104"/>
  <c r="N12" i="104"/>
  <c r="CJ9" i="104"/>
  <c r="CR30" i="104"/>
  <c r="CR9" i="104" s="1"/>
  <c r="N10" i="53"/>
  <c r="R42" i="53"/>
  <c r="R10" i="53" s="1"/>
  <c r="R30" i="53"/>
  <c r="R9" i="53" s="1"/>
  <c r="N9" i="53"/>
  <c r="N15" i="53"/>
  <c r="R102" i="53"/>
  <c r="R15" i="53" s="1"/>
  <c r="N136" i="53"/>
  <c r="R120" i="53"/>
  <c r="N16" i="53"/>
  <c r="N135" i="53" s="1"/>
  <c r="R114" i="53"/>
  <c r="R16" i="53" s="1"/>
  <c r="R135" i="53" s="1"/>
  <c r="N13" i="53"/>
  <c r="R78" i="53"/>
  <c r="R13" i="53" s="1"/>
  <c r="F12" i="95"/>
  <c r="CT10" i="95"/>
  <c r="N9" i="104"/>
  <c r="AA12" i="104"/>
  <c r="AA8" i="104"/>
  <c r="CT9" i="95"/>
  <c r="CT13" i="95"/>
  <c r="AA15" i="104"/>
  <c r="AN14" i="104"/>
  <c r="AN12" i="104"/>
  <c r="CR102" i="104"/>
  <c r="CJ15" i="104"/>
  <c r="N13" i="104"/>
  <c r="AA10" i="104"/>
  <c r="CT16" i="95"/>
  <c r="S14" i="41"/>
  <c r="M135" i="49"/>
  <c r="CR108" i="104"/>
  <c r="AA13" i="104"/>
  <c r="BA13" i="104"/>
  <c r="D136" i="41"/>
  <c r="S17" i="41"/>
  <c r="S136" i="41" s="1"/>
  <c r="Y19" i="60"/>
  <c r="AN13" i="104"/>
  <c r="BA16" i="104"/>
  <c r="BN8" i="104"/>
  <c r="AN9" i="104"/>
  <c r="CR119" i="104"/>
  <c r="AA16" i="104"/>
  <c r="CJ10" i="104"/>
  <c r="CR42" i="104"/>
  <c r="CR10" i="104" s="1"/>
  <c r="AA9" i="104"/>
  <c r="CR114" i="104"/>
  <c r="N16" i="104"/>
  <c r="Y16" i="60"/>
  <c r="CT14" i="95"/>
  <c r="AN11" i="104"/>
  <c r="N14" i="53"/>
  <c r="R90" i="53"/>
  <c r="R14" i="53" s="1"/>
  <c r="N8" i="53"/>
  <c r="R18" i="53"/>
  <c r="R8" i="53" s="1"/>
  <c r="R54" i="53"/>
  <c r="R11" i="53" s="1"/>
  <c r="N11" i="53"/>
  <c r="N12" i="53"/>
  <c r="R66" i="53"/>
  <c r="R12" i="53" s="1"/>
  <c r="F135" i="53"/>
  <c r="CD16" i="104"/>
  <c r="D140" i="61"/>
  <c r="C140" i="61"/>
  <c r="G140" i="61"/>
  <c r="I20" i="61"/>
  <c r="K16" i="61"/>
  <c r="G16" i="61"/>
  <c r="E19" i="61"/>
  <c r="I15" i="61"/>
  <c r="F14" i="61"/>
  <c r="H140" i="61"/>
  <c r="K140" i="61"/>
  <c r="J15" i="61"/>
  <c r="J140" i="61"/>
  <c r="J22" i="61"/>
  <c r="H16" i="61"/>
  <c r="F15" i="95"/>
  <c r="R15" i="95"/>
  <c r="BB13" i="95"/>
  <c r="R13" i="95"/>
  <c r="R11" i="95"/>
  <c r="BB11" i="95"/>
  <c r="F14" i="95"/>
  <c r="F9" i="95"/>
  <c r="F8" i="95"/>
  <c r="R8" i="95"/>
  <c r="V13" i="95"/>
  <c r="V10" i="95"/>
  <c r="R10" i="95"/>
  <c r="BB10" i="95"/>
  <c r="F16" i="95"/>
  <c r="R16" i="95"/>
  <c r="BN12" i="95"/>
  <c r="AP15" i="95"/>
  <c r="AD13" i="95"/>
  <c r="F13" i="95"/>
  <c r="AD11" i="95"/>
  <c r="F11" i="95"/>
  <c r="R14" i="95"/>
  <c r="AD9" i="95"/>
  <c r="BB9" i="95"/>
  <c r="AD12" i="95"/>
  <c r="BN11" i="95"/>
  <c r="BB14" i="95"/>
  <c r="V15" i="95"/>
  <c r="V12" i="95"/>
  <c r="V8" i="95"/>
  <c r="V11" i="95"/>
  <c r="V14" i="95"/>
  <c r="BB16" i="95"/>
  <c r="BB12" i="95"/>
  <c r="R12" i="95"/>
  <c r="BB15" i="95"/>
  <c r="AD15" i="95"/>
  <c r="BN15" i="95"/>
  <c r="BN13" i="95"/>
  <c r="BN14" i="95"/>
  <c r="AD14" i="95"/>
  <c r="V9" i="95"/>
  <c r="BB8" i="95"/>
  <c r="AD8" i="95"/>
  <c r="AD10" i="95"/>
  <c r="F10" i="95"/>
  <c r="L14" i="61"/>
  <c r="CR16" i="104" l="1"/>
  <c r="CR15" i="104"/>
  <c r="R136" i="53"/>
  <c r="L21" i="61"/>
  <c r="L15" i="61"/>
  <c r="L20" i="61"/>
  <c r="L140" i="61"/>
  <c r="L17" i="61"/>
  <c r="G18" i="61"/>
  <c r="G17" i="61"/>
  <c r="I16" i="61"/>
  <c r="F15" i="61"/>
  <c r="C22" i="61"/>
  <c r="C14" i="61"/>
  <c r="D22" i="61"/>
  <c r="H21" i="61"/>
  <c r="E14" i="61"/>
  <c r="F16" i="61"/>
  <c r="H14" i="61"/>
  <c r="K15" i="61"/>
  <c r="J16" i="61"/>
  <c r="I21" i="61"/>
  <c r="J17" i="61"/>
  <c r="H17" i="61"/>
  <c r="D21" i="61"/>
  <c r="E21" i="61"/>
  <c r="E15" i="61"/>
  <c r="I17" i="61"/>
  <c r="G21" i="61"/>
  <c r="G15" i="61"/>
  <c r="C15" i="61"/>
  <c r="H15" i="61"/>
  <c r="K14" i="61"/>
  <c r="H19" i="61"/>
  <c r="G20" i="61"/>
  <c r="E20" i="61"/>
  <c r="C18" i="61"/>
  <c r="F19" i="61"/>
  <c r="D18" i="61"/>
  <c r="E18" i="61"/>
  <c r="F22" i="61"/>
  <c r="I140" i="61"/>
  <c r="D16" i="61"/>
  <c r="L22" i="61"/>
  <c r="L19" i="61"/>
  <c r="L18" i="61"/>
  <c r="L16" i="61"/>
  <c r="K19" i="61"/>
  <c r="K18" i="61"/>
  <c r="K17" i="61"/>
  <c r="F21" i="61"/>
  <c r="G22" i="61"/>
  <c r="F18" i="61"/>
  <c r="D20" i="61"/>
  <c r="I14" i="61"/>
  <c r="D15" i="61"/>
  <c r="I19" i="61"/>
  <c r="D17" i="61"/>
  <c r="J14" i="61"/>
  <c r="J18" i="61"/>
  <c r="C19" i="61"/>
  <c r="I18" i="61"/>
  <c r="E16" i="61"/>
  <c r="K21" i="61"/>
  <c r="G19" i="61"/>
  <c r="I22" i="61"/>
  <c r="K20" i="61"/>
  <c r="F17" i="61"/>
  <c r="H22" i="61"/>
  <c r="F20" i="61"/>
  <c r="G14" i="61"/>
  <c r="F140" i="61"/>
  <c r="D14" i="61"/>
  <c r="J20" i="61"/>
  <c r="C16" i="61"/>
  <c r="E17" i="61"/>
  <c r="C20" i="61"/>
  <c r="C21" i="61"/>
  <c r="D19" i="61"/>
  <c r="E140" i="61"/>
  <c r="K22" i="61"/>
  <c r="J19" i="61"/>
  <c r="C17" i="61"/>
  <c r="E22" i="61"/>
  <c r="J21" i="61"/>
  <c r="H18" i="61"/>
  <c r="H20" i="61"/>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<sst xmlns="http://schemas.openxmlformats.org/spreadsheetml/2006/main" count="4487" uniqueCount="734">
  <si>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</si>
  <si>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</si>
  <si>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</si>
  <si>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</si>
  <si>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</si>
  <si>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</si>
  <si>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</si>
  <si>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</si>
  <si>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</si>
  <si>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</si>
  <si>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</si>
  <si>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</si>
  <si>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</si>
  <si>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</si>
  <si>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</si>
  <si>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</si>
  <si>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</si>
  <si>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</si>
  <si>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</si>
  <si>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</si>
  <si>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</si>
  <si>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</si>
  <si>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</si>
  <si>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</si>
  <si>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</si>
  <si>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</si>
  <si>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</si>
  <si>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</si>
  <si>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</si>
  <si>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</si>
  <si>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</si>
  <si>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</si>
  <si>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</si>
  <si>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</si>
  <si>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</si>
  <si>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</si>
  <si>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</si>
  <si>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</si>
  <si>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</si>
  <si>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</si>
  <si>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</si>
  <si>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</si>
  <si>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</si>
  <si>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</si>
  <si>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</si>
  <si>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</si>
  <si>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</si>
  <si>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</si>
  <si>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</si>
  <si>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</si>
  <si>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</si>
  <si>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</si>
  <si>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</si>
  <si>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</si>
  <si>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</si>
  <si>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</si>
  <si>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</si>
  <si>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</si>
  <si>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</si>
  <si>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</si>
  <si>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</si>
  <si>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</si>
  <si>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</si>
  <si>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</si>
  <si>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</si>
  <si>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</si>
  <si>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</si>
  <si>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</si>
  <si>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</si>
  <si>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</si>
  <si>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</si>
  <si>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</si>
  <si>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</si>
  <si>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</si>
  <si>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</si>
  <si>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</si>
  <si>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</si>
  <si>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</si>
  <si>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</si>
  <si>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</si>
  <si>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</si>
  <si>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</si>
  <si>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</si>
  <si>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</si>
  <si>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</si>
  <si>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</si>
  <si>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</si>
  <si>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</si>
  <si>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</si>
  <si>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</si>
  <si>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</si>
  <si>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</si>
  <si>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</si>
  <si>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</si>
  <si>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</si>
  <si>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</si>
  <si>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</si>
  <si>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</si>
  <si>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</si>
  <si>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</si>
  <si>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</si>
  <si>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</si>
  <si>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</si>
  <si>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</si>
  <si>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</si>
  <si>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</si>
  <si>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</si>
  <si>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</si>
  <si>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</si>
  <si>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</si>
  <si>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</si>
  <si>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</si>
  <si>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</si>
  <si>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</si>
  <si>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</si>
  <si>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</si>
  <si>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</si>
  <si>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</si>
  <si>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</si>
  <si>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</si>
  <si>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</si>
  <si>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</si>
  <si>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</si>
  <si>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</si>
  <si>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</si>
  <si>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</si>
  <si>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</si>
  <si>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</si>
  <si>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</si>
  <si>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</si>
  <si>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</si>
  <si>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</si>
  <si>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</si>
  <si>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</si>
  <si>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</si>
  <si>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</si>
  <si>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</si>
  <si>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</si>
  <si>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</si>
  <si>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</si>
  <si>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</si>
  <si>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</si>
  <si>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</si>
  <si>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</si>
  <si>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</si>
  <si>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</si>
  <si>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</si>
  <si>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</si>
  <si>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</si>
  <si>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</si>
  <si>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</si>
  <si>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</si>
  <si>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</si>
  <si>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</si>
  <si>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</si>
  <si>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</si>
  <si>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</si>
  <si>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</si>
  <si>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</si>
  <si>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</si>
  <si>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</si>
  <si>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</si>
  <si>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</si>
  <si>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</si>
  <si>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</si>
  <si>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</si>
  <si>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</si>
  <si>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</si>
  <si>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</si>
  <si>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</si>
  <si>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</si>
  <si>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</si>
  <si>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</si>
  <si>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</si>
  <si>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</si>
  <si>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</si>
  <si>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</si>
  <si>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</si>
  <si>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</si>
  <si>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</si>
  <si>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</si>
  <si>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</si>
  <si>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</si>
  <si>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</si>
  <si>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</si>
  <si>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</si>
  <si>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</si>
  <si>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</si>
  <si>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</si>
  <si>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</si>
  <si>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</si>
  <si>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</si>
  <si>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</si>
  <si>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</si>
  <si>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</si>
  <si>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</si>
  <si>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</si>
  <si>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</si>
  <si>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</si>
  <si>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</si>
  <si>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</si>
  <si>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</si>
  <si>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</si>
  <si>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</si>
  <si>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</si>
  <si>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</si>
  <si>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</si>
  <si>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</si>
  <si>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</si>
  <si>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</si>
  <si>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</si>
  <si>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</si>
  <si>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</si>
  <si>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</si>
  <si>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</si>
  <si>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</si>
  <si>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</si>
  <si>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</si>
  <si>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</si>
  <si>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</si>
  <si>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</si>
  <si>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</si>
  <si>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</si>
  <si>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</si>
  <si>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</si>
  <si>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</si>
  <si>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</si>
  <si>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</si>
  <si>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</si>
  <si>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</si>
  <si>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</si>
  <si>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</si>
  <si>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</si>
  <si>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</si>
  <si>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</si>
  <si>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</si>
  <si>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</si>
  <si>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</si>
  <si>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</si>
  <si>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</si>
  <si>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</si>
  <si>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</si>
  <si>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</si>
  <si>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</si>
  <si>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</si>
  <si>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</si>
  <si>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</si>
  <si>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</si>
  <si>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</si>
  <si>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</si>
  <si>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</si>
  <si>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</si>
  <si>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</si>
  <si>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</si>
  <si>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</si>
  <si>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</si>
  <si>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</si>
  <si>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</si>
  <si>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</si>
  <si>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</si>
  <si>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</si>
  <si>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</si>
  <si>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</si>
  <si>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</si>
  <si>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</si>
  <si>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</si>
  <si>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</si>
  <si>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</si>
  <si>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</si>
  <si>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</si>
  <si>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</si>
  <si>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</si>
  <si>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</si>
  <si>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</si>
  <si>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</si>
  <si>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</si>
  <si>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</si>
  <si>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</si>
  <si>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</si>
  <si>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</si>
  <si>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</si>
  <si>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</si>
  <si>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</si>
  <si>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</si>
  <si>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</si>
  <si>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</si>
  <si>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</si>
  <si>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</si>
  <si>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</si>
  <si>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</si>
  <si>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</si>
  <si>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</si>
  <si>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</si>
  <si>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</si>
  <si>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</si>
  <si>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</si>
  <si>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</si>
  <si>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</si>
  <si>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</si>
  <si>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</si>
  <si>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</si>
  <si>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</si>
  <si>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</si>
  <si>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</si>
  <si>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</si>
  <si>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</si>
  <si>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</si>
  <si>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</si>
  <si>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</si>
  <si>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</si>
  <si>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</si>
  <si>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</si>
  <si>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</si>
  <si>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</si>
  <si>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</si>
  <si>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</si>
  <si>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</si>
  <si>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</si>
  <si>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</si>
  <si>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</si>
  <si>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</si>
  <si>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</si>
  <si>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</si>
  <si>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</si>
  <si>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</si>
  <si>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</si>
  <si>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</si>
  <si>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</si>
  <si>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</si>
  <si>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</si>
  <si>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</si>
  <si>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</si>
  <si>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</si>
  <si>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</si>
  <si>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</si>
  <si>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</si>
  <si>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</si>
  <si>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</si>
  <si>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</si>
  <si>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</si>
  <si>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</si>
  <si>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</si>
  <si>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</si>
  <si>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</si>
  <si>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</si>
  <si>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</si>
  <si>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</si>
  <si>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</si>
  <si>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</si>
  <si>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</si>
  <si>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</si>
  <si>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</si>
  <si>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</si>
  <si>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</si>
  <si>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</si>
  <si>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</si>
  <si>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</si>
  <si>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</si>
  <si>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</si>
  <si>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</si>
  <si>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</si>
  <si>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</si>
  <si>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</si>
  <si>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</si>
  <si>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</si>
  <si>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</si>
  <si>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</si>
  <si>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</si>
  <si>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</si>
  <si>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</si>
  <si>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</si>
  <si>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</si>
  <si>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</si>
  <si>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</si>
  <si>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</si>
  <si>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</si>
  <si>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</si>
  <si>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</si>
  <si>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</si>
  <si>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</si>
  <si>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</si>
  <si>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</si>
  <si>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</si>
  <si>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</si>
  <si>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</si>
  <si>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</si>
  <si>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</si>
  <si>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</si>
  <si>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</si>
  <si>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</si>
  <si>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</si>
  <si>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</si>
  <si>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</si>
  <si>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</si>
  <si>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</si>
  <si>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</si>
  <si>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</si>
  <si>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</si>
  <si>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</si>
  <si>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</si>
  <si>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</si>
  <si>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</si>
  <si>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</si>
  <si>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</si>
  <si>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</si>
  <si>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</si>
  <si>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</si>
  <si>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</si>
  <si>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</si>
  <si>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</si>
  <si>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</si>
  <si>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</si>
  <si>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</si>
  <si>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</si>
  <si>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</si>
  <si>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</si>
  <si>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</si>
  <si>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</si>
  <si>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</si>
  <si>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</si>
  <si>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</si>
  <si>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</si>
  <si>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</si>
  <si>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</si>
  <si>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</si>
  <si>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</si>
  <si>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</si>
  <si>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</si>
  <si>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</si>
  <si>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</si>
  <si>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</si>
  <si>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</si>
  <si>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</si>
  <si>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</si>
  <si>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</si>
  <si>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</si>
  <si>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</si>
  <si>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</si>
  <si>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</si>
  <si>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</si>
  <si>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</si>
  <si>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</si>
  <si>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</si>
  <si>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</si>
  <si>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</si>
  <si>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</si>
  <si>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</si>
  <si>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</si>
  <si>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</si>
  <si>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</si>
  <si>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</si>
  <si>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</si>
  <si>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</si>
  <si>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</si>
  <si>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</si>
  <si>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</si>
  <si>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</si>
  <si>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</si>
  <si>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</si>
  <si>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</si>
  <si>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</si>
  <si>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</si>
  <si>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</si>
  <si>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</si>
  <si>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</si>
  <si>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</si>
  <si>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</si>
  <si>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</si>
  <si>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</si>
  <si>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</si>
  <si>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</si>
  <si>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</si>
  <si>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</si>
  <si>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</si>
  <si>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</si>
  <si>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</si>
  <si>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</si>
  <si>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</si>
  <si>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</si>
  <si>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</si>
  <si>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</si>
  <si>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</si>
  <si>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</si>
  <si>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</si>
  <si>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</si>
  <si>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</si>
  <si>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</si>
  <si>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</si>
  <si>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</si>
  <si>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</si>
  <si>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</si>
  <si>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</si>
  <si>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</si>
  <si>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</si>
  <si>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</si>
  <si>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</si>
  <si>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</si>
  <si>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</si>
  <si>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</si>
  <si>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</si>
  <si>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</si>
  <si>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</si>
  <si>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</si>
  <si>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</si>
  <si>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</si>
  <si>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</si>
  <si>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</si>
  <si>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</si>
  <si>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</si>
  <si>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</si>
  <si>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</si>
  <si>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</si>
  <si>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</si>
  <si>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</si>
  <si>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</si>
  <si>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</si>
  <si>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</si>
  <si>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</si>
  <si>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</si>
  <si>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</si>
  <si>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</si>
  <si>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</si>
  <si>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</si>
  <si>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</si>
  <si>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</si>
  <si>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</si>
  <si>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</si>
  <si>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</si>
  <si>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</si>
  <si>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</si>
  <si>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</si>
  <si>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</si>
  <si>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</si>
  <si>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</si>
  <si>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</si>
  <si>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</si>
  <si>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</si>
  <si>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</si>
  <si>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</si>
  <si>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</si>
  <si>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</si>
  <si>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</si>
  <si>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</si>
  <si>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</si>
  <si>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</si>
  <si>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</si>
  <si>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</si>
  <si>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</si>
  <si>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</si>
  <si>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</si>
  <si>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</si>
  <si>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</si>
  <si>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</si>
  <si>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</si>
  <si>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</si>
  <si>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</si>
  <si>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</si>
  <si>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</si>
  <si>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</si>
  <si>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</si>
  <si>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</si>
  <si>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</si>
  <si>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</si>
  <si>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</si>
  <si>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</si>
  <si>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</si>
  <si>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</si>
  <si>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</si>
  <si>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</si>
  <si>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</si>
  <si>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</si>
  <si>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</si>
  <si>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</si>
  <si>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</si>
  <si>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</si>
  <si>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</si>
  <si>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</si>
  <si>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</si>
  <si>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</si>
  <si>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</si>
  <si>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</si>
  <si>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</si>
  <si>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</si>
  <si>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</si>
  <si>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</si>
  <si>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</si>
  <si>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</si>
  <si>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</si>
  <si>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</si>
  <si>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</si>
  <si>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</si>
  <si>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</si>
  <si>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</si>
  <si>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</si>
  <si>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</si>
  <si>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</si>
  <si>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</si>
  <si>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</si>
  <si>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</si>
  <si>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</si>
  <si>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</si>
  <si>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</si>
  <si>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</si>
  <si>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</si>
  <si>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</si>
  <si>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</si>
  <si>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</si>
  <si>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</si>
  <si>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</si>
  <si>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</si>
  <si>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</si>
  <si>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</si>
  <si>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</si>
  <si>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</si>
  <si>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</si>
  <si>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</si>
  <si>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</si>
  <si>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</si>
  <si>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</si>
  <si>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</si>
  <si>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</si>
  <si>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</si>
  <si>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</si>
  <si>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</si>
  <si>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</si>
  <si>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</si>
  <si>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</si>
  <si>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</si>
  <si>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</si>
  <si>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</si>
  <si>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</si>
  <si>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</si>
  <si>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</si>
  <si>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</si>
  <si>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</si>
  <si>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</si>
  <si>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</si>
  <si>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</si>
  <si>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</si>
  <si>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</si>
  <si>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</si>
  <si>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</si>
  <si>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</si>
  <si>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</si>
  <si>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</si>
  <si>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</si>
  <si>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</si>
  <si>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</si>
  <si>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</si>
  <si>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</si>
  <si>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</si>
  <si>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</si>
  <si>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</si>
  <si>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</si>
  <si>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</si>
  <si>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</si>
  <si>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</si>
  <si>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</si>
  <si>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</si>
  <si>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</si>
  <si>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</si>
  <si>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</si>
  <si>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</si>
  <si>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</si>
  <si>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</si>
  <si>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</si>
  <si>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</si>
  <si>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</si>
  <si>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</si>
  <si>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</si>
  <si>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</si>
  <si>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</si>
  <si>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</si>
  <si>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</si>
  <si>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</si>
  <si>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</si>
  <si>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</si>
  <si>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</si>
  <si>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</si>
  <si>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</si>
  <si>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</si>
  <si>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</si>
  <si>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</si>
  <si>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</si>
  <si>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</si>
  <si>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</si>
  <si>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</si>
  <si>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</si>
  <si>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</si>
  <si>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</si>
  <si>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</si>
  <si>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</si>
  <si>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</si>
  <si>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</si>
  <si>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</si>
  <si>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</si>
  <si>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</si>
  <si>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</si>
  <si>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</si>
  <si>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</si>
  <si>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</si>
  <si>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</si>
  <si>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</si>
  <si>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</si>
  <si>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</si>
  <si>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</si>
  <si>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</si>
  <si>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</si>
  <si>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</si>
  <si>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</si>
  <si>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</si>
  <si>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</si>
  <si>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</si>
  <si>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</si>
  <si>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</si>
  <si>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Table 8B. Comparison of retail fuel prices and taxes in OECD countries - September Quarter 2019</t>
  </si>
  <si>
    <t>Figure 8B. Comparison of retail fuel prices and taxes in OECD countries - September Quarter 2019</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</si>
  <si>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</si>
  <si>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</si>
  <si>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</si>
  <si>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</si>
  <si>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</si>
  <si>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</si>
  <si>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</si>
  <si>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</si>
  <si>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</si>
  <si>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</si>
  <si>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</si>
  <si>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</si>
  <si>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</si>
  <si>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</si>
  <si>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Vol.9 no.2</t>
  </si>
  <si>
    <t>Australian Petroleum Statistics, Department of Industry, Science, Energy and Resources, Canberra, 15-04-2020.</t>
  </si>
  <si>
    <t>Selected Country Details CHIN FIJI JAP        No State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</si>
</sst>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0">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0">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cellStyleXfs>
  <cellXfs count="78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49" fontId="32" fillId="0" borderId="0" xfId="0" applyNumberFormat="1" applyFont="1"/>
    <xf numFmtId="17" fontId="32" fillId="0" borderId="0" xfId="0" applyNumberFormat="1" applyFont="1"/>
    <xf numFmtId="0" fontId="30" fillId="0" borderId="0" xfId="0" applyFont="1"/>
    <xf numFmtId="0" fontId="35" fillId="0" borderId="0" xfId="15" applyFont="1" applyFill="1" applyAlignment="1">
      <alignment horizontal="left"/>
    </xf>
    <xf numFmtId="17" fontId="18" fillId="0" borderId="0" xfId="23" applyNumberFormat="1" applyFont="1"/>
    <xf numFmtId="0" fontId="18" fillId="0" borderId="0" xfId="23" applyFont="1"/>
    <xf numFmtId="0" fontId="18" fillId="0" borderId="0" xfId="35" applyFont="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0">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8B'!$B$8:$B$39</c:f>
              <c:numCache>
                <c:formatCode>General</c:formatCode>
                <c:ptCount val="32"/>
                <c:pt idx="0">
                  <c:v>94</c:v>
                </c:pt>
                <c:pt idx="1">
                  <c:v>103</c:v>
                </c:pt>
                <c:pt idx="2">
                  <c:v>100</c:v>
                </c:pt>
                <c:pt idx="3">
                  <c:v>86</c:v>
                </c:pt>
                <c:pt idx="4">
                  <c:v>91</c:v>
                </c:pt>
                <c:pt idx="5">
                  <c:v>93</c:v>
                </c:pt>
                <c:pt idx="6">
                  <c:v>90</c:v>
                </c:pt>
                <c:pt idx="7">
                  <c:v>95</c:v>
                </c:pt>
                <c:pt idx="8">
                  <c:v>89</c:v>
                </c:pt>
                <c:pt idx="9">
                  <c:v>88</c:v>
                </c:pt>
                <c:pt idx="10">
                  <c:v>93</c:v>
                </c:pt>
                <c:pt idx="11">
                  <c:v>84</c:v>
                </c:pt>
                <c:pt idx="12">
                  <c:v>100</c:v>
                </c:pt>
                <c:pt idx="13">
                  <c:v>114</c:v>
                </c:pt>
                <c:pt idx="14">
                  <c:v>107</c:v>
                </c:pt>
                <c:pt idx="15">
                  <c:v>91</c:v>
                </c:pt>
                <c:pt idx="16">
                  <c:v>99</c:v>
                </c:pt>
                <c:pt idx="17">
                  <c:v>110</c:v>
                </c:pt>
                <c:pt idx="18">
                  <c:v>88</c:v>
                </c:pt>
                <c:pt idx="19">
                  <c:v>89</c:v>
                </c:pt>
                <c:pt idx="20">
                  <c:v>93</c:v>
                </c:pt>
                <c:pt idx="21">
                  <c:v>111</c:v>
                </c:pt>
                <c:pt idx="22">
                  <c:v>92</c:v>
                </c:pt>
                <c:pt idx="23">
                  <c:v>103</c:v>
                </c:pt>
                <c:pt idx="24">
                  <c:v>91</c:v>
                </c:pt>
                <c:pt idx="25">
                  <c:v>94</c:v>
                </c:pt>
                <c:pt idx="26">
                  <c:v>89</c:v>
                </c:pt>
                <c:pt idx="27">
                  <c:v>92</c:v>
                </c:pt>
                <c:pt idx="28">
                  <c:v>106</c:v>
                </c:pt>
                <c:pt idx="29">
                  <c:v>97</c:v>
                </c:pt>
                <c:pt idx="30">
                  <c:v>106</c:v>
                </c:pt>
                <c:pt idx="31">
                  <c:v>95</c:v>
                </c:pt>
              </c:numCache>
            </c:numRef>
          </c:val>
          <c:extLst/>
        </c:ser>
        <c:ser>
          <c:idx val="1"/>
          <c:order val="1"/>
          <c:spPr>
            <a:solidFill>
              <a:srgbClr val="9ED9DF"/>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8B'!$C$8:$C$39</c:f>
              <c:numCache>
                <c:formatCode>General</c:formatCode>
                <c:ptCount val="32"/>
                <c:pt idx="0">
                  <c:v>23</c:v>
                </c:pt>
                <c:pt idx="1">
                  <c:v>50</c:v>
                </c:pt>
                <c:pt idx="2">
                  <c:v>56</c:v>
                </c:pt>
                <c:pt idx="3">
                  <c:v>81</c:v>
                </c:pt>
                <c:pt idx="4">
                  <c:v>88</c:v>
                </c:pt>
                <c:pt idx="5">
                  <c:v>98</c:v>
                </c:pt>
                <c:pt idx="6">
                  <c:v>101</c:v>
                </c:pt>
                <c:pt idx="7">
                  <c:v>105</c:v>
                </c:pt>
                <c:pt idx="8">
                  <c:v>114</c:v>
                </c:pt>
                <c:pt idx="9">
                  <c:v>116</c:v>
                </c:pt>
                <c:pt idx="10">
                  <c:v>115</c:v>
                </c:pt>
                <c:pt idx="11">
                  <c:v>127</c:v>
                </c:pt>
                <c:pt idx="12">
                  <c:v>114</c:v>
                </c:pt>
                <c:pt idx="13">
                  <c:v>101</c:v>
                </c:pt>
                <c:pt idx="14">
                  <c:v>109</c:v>
                </c:pt>
                <c:pt idx="15">
                  <c:v>128</c:v>
                </c:pt>
                <c:pt idx="16">
                  <c:v>120</c:v>
                </c:pt>
                <c:pt idx="17">
                  <c:v>111</c:v>
                </c:pt>
                <c:pt idx="18">
                  <c:v>142</c:v>
                </c:pt>
                <c:pt idx="19">
                  <c:v>141</c:v>
                </c:pt>
                <c:pt idx="20">
                  <c:v>144</c:v>
                </c:pt>
                <c:pt idx="21">
                  <c:v>129</c:v>
                </c:pt>
                <c:pt idx="22">
                  <c:v>148</c:v>
                </c:pt>
                <c:pt idx="23">
                  <c:v>139</c:v>
                </c:pt>
                <c:pt idx="24">
                  <c:v>152</c:v>
                </c:pt>
                <c:pt idx="25">
                  <c:v>149</c:v>
                </c:pt>
                <c:pt idx="26">
                  <c:v>164</c:v>
                </c:pt>
                <c:pt idx="27">
                  <c:v>164</c:v>
                </c:pt>
                <c:pt idx="28">
                  <c:v>153</c:v>
                </c:pt>
                <c:pt idx="29">
                  <c:v>165</c:v>
                </c:pt>
                <c:pt idx="30">
                  <c:v>157</c:v>
                </c:pt>
                <c:pt idx="31">
                  <c:v>174</c:v>
                </c:pt>
              </c:numCache>
            </c:numRef>
          </c:val>
          <c:extLst/>
        </c:ser>
        <c:dLbls>
          <c:showLegendKey val="0"/>
          <c:showVal val="0"/>
          <c:showCatName val="0"/>
          <c:showSerName val="0"/>
          <c:showPercent val="0"/>
          <c:showBubbleSize val="0"/>
        </c:dLbls>
        <c:gapWidth val="150"/>
        <c:overlap val="100"/>
        <c:axId val="162760552"/>
        <c:axId val="162759768"/>
      </c:barChart>
      <c:catAx>
        <c:axId val="162760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59768"/>
        <c:crosses val="autoZero"/>
        <c:auto val="1"/>
        <c:lblAlgn val="ctr"/>
        <c:lblOffset val="100"/>
        <c:noMultiLvlLbl val="0"/>
      </c:catAx>
      <c:valAx>
        <c:axId val="162759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8B'!$G$8:$G$15</c:f>
              <c:numCache>
                <c:formatCode>General</c:formatCode>
                <c:ptCount val="8"/>
                <c:pt idx="0">
                  <c:v>79</c:v>
                </c:pt>
                <c:pt idx="1">
                  <c:v>88</c:v>
                </c:pt>
                <c:pt idx="2">
                  <c:v>88</c:v>
                </c:pt>
                <c:pt idx="3">
                  <c:v>83</c:v>
                </c:pt>
                <c:pt idx="4">
                  <c:v>80</c:v>
                </c:pt>
                <c:pt idx="5">
                  <c:v>105</c:v>
                </c:pt>
                <c:pt idx="6">
                  <c:v>101</c:v>
                </c:pt>
                <c:pt idx="7">
                  <c:v>89</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8B'!$H$8:$H$15</c:f>
              <c:numCache>
                <c:formatCode>General</c:formatCode>
                <c:ptCount val="8"/>
                <c:pt idx="0">
                  <c:v>23</c:v>
                </c:pt>
                <c:pt idx="1">
                  <c:v>48</c:v>
                </c:pt>
                <c:pt idx="2">
                  <c:v>55</c:v>
                </c:pt>
                <c:pt idx="3">
                  <c:v>78</c:v>
                </c:pt>
                <c:pt idx="4">
                  <c:v>104</c:v>
                </c:pt>
                <c:pt idx="5">
                  <c:v>92</c:v>
                </c:pt>
                <c:pt idx="6">
                  <c:v>99</c:v>
                </c:pt>
                <c:pt idx="7">
                  <c:v>114</c:v>
                </c:pt>
              </c:numCache>
            </c:numRef>
          </c:val>
          <c:extLst/>
        </c:ser>
        <c:dLbls>
          <c:showLegendKey val="0"/>
          <c:showVal val="0"/>
          <c:showCatName val="0"/>
          <c:showSerName val="0"/>
          <c:showPercent val="0"/>
          <c:showBubbleSize val="0"/>
        </c:dLbls>
        <c:gapWidth val="150"/>
        <c:overlap val="100"/>
        <c:axId val="162761728"/>
        <c:axId val="162762904"/>
      </c:barChart>
      <c:catAx>
        <c:axId val="16276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2904"/>
        <c:crosses val="autoZero"/>
        <c:auto val="1"/>
        <c:lblAlgn val="ctr"/>
        <c:lblOffset val="100"/>
        <c:noMultiLvlLbl val="0"/>
      </c:catAx>
      <c:valAx>
        <c:axId val="162762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8B'!$L$8:$L$41</c:f>
              <c:numCache>
                <c:formatCode>General</c:formatCode>
                <c:ptCount val="34"/>
                <c:pt idx="0">
                  <c:v>94</c:v>
                </c:pt>
                <c:pt idx="1">
                  <c:v>86</c:v>
                </c:pt>
                <c:pt idx="2">
                  <c:v>91</c:v>
                </c:pt>
                <c:pt idx="3">
                  <c:v>112</c:v>
                </c:pt>
                <c:pt idx="4">
                  <c:v>91</c:v>
                </c:pt>
                <c:pt idx="5">
                  <c:v>94</c:v>
                </c:pt>
                <c:pt idx="6">
                  <c:v>89</c:v>
                </c:pt>
                <c:pt idx="7">
                  <c:v>114</c:v>
                </c:pt>
                <c:pt idx="8">
                  <c:v>96</c:v>
                </c:pt>
                <c:pt idx="9">
                  <c:v>96</c:v>
                </c:pt>
                <c:pt idx="10">
                  <c:v>98</c:v>
                </c:pt>
                <c:pt idx="11">
                  <c:v>97</c:v>
                </c:pt>
                <c:pt idx="12">
                  <c:v>96</c:v>
                </c:pt>
                <c:pt idx="13">
                  <c:v>100</c:v>
                </c:pt>
                <c:pt idx="14">
                  <c:v>100</c:v>
                </c:pt>
                <c:pt idx="15">
                  <c:v>96</c:v>
                </c:pt>
                <c:pt idx="16">
                  <c:v>108</c:v>
                </c:pt>
                <c:pt idx="17">
                  <c:v>89</c:v>
                </c:pt>
                <c:pt idx="18">
                  <c:v>98</c:v>
                </c:pt>
                <c:pt idx="19">
                  <c:v>92</c:v>
                </c:pt>
                <c:pt idx="20">
                  <c:v>99</c:v>
                </c:pt>
                <c:pt idx="21">
                  <c:v>105</c:v>
                </c:pt>
                <c:pt idx="22">
                  <c:v>101</c:v>
                </c:pt>
                <c:pt idx="23">
                  <c:v>99</c:v>
                </c:pt>
                <c:pt idx="24">
                  <c:v>114</c:v>
                </c:pt>
                <c:pt idx="25">
                  <c:v>94</c:v>
                </c:pt>
                <c:pt idx="26">
                  <c:v>92</c:v>
                </c:pt>
                <c:pt idx="27">
                  <c:v>119</c:v>
                </c:pt>
                <c:pt idx="28">
                  <c:v>93</c:v>
                </c:pt>
                <c:pt idx="29">
                  <c:v>95</c:v>
                </c:pt>
                <c:pt idx="30">
                  <c:v>106</c:v>
                </c:pt>
                <c:pt idx="31">
                  <c:v>112</c:v>
                </c:pt>
                <c:pt idx="32">
                  <c:v>125</c:v>
                </c:pt>
                <c:pt idx="33">
                  <c:v>113</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8B'!$M$8:$M$41</c:f>
              <c:numCache>
                <c:formatCode>General</c:formatCode>
                <c:ptCount val="34"/>
                <c:pt idx="0">
                  <c:v>23</c:v>
                </c:pt>
                <c:pt idx="1">
                  <c:v>34</c:v>
                </c:pt>
                <c:pt idx="2">
                  <c:v>41</c:v>
                </c:pt>
                <c:pt idx="3">
                  <c:v>22</c:v>
                </c:pt>
                <c:pt idx="4">
                  <c:v>55</c:v>
                </c:pt>
                <c:pt idx="5">
                  <c:v>71</c:v>
                </c:pt>
                <c:pt idx="6">
                  <c:v>77</c:v>
                </c:pt>
                <c:pt idx="7">
                  <c:v>57</c:v>
                </c:pt>
                <c:pt idx="8">
                  <c:v>84</c:v>
                </c:pt>
                <c:pt idx="9">
                  <c:v>89</c:v>
                </c:pt>
                <c:pt idx="10">
                  <c:v>90</c:v>
                </c:pt>
                <c:pt idx="11">
                  <c:v>96</c:v>
                </c:pt>
                <c:pt idx="12">
                  <c:v>99</c:v>
                </c:pt>
                <c:pt idx="13">
                  <c:v>96</c:v>
                </c:pt>
                <c:pt idx="14">
                  <c:v>98</c:v>
                </c:pt>
                <c:pt idx="15">
                  <c:v>104</c:v>
                </c:pt>
                <c:pt idx="16">
                  <c:v>92</c:v>
                </c:pt>
                <c:pt idx="17">
                  <c:v>112</c:v>
                </c:pt>
                <c:pt idx="18">
                  <c:v>110</c:v>
                </c:pt>
                <c:pt idx="19">
                  <c:v>120</c:v>
                </c:pt>
                <c:pt idx="20">
                  <c:v>115</c:v>
                </c:pt>
                <c:pt idx="21">
                  <c:v>113</c:v>
                </c:pt>
                <c:pt idx="22">
                  <c:v>118</c:v>
                </c:pt>
                <c:pt idx="23">
                  <c:v>120</c:v>
                </c:pt>
                <c:pt idx="24">
                  <c:v>110</c:v>
                </c:pt>
                <c:pt idx="25">
                  <c:v>130</c:v>
                </c:pt>
                <c:pt idx="26">
                  <c:v>138</c:v>
                </c:pt>
                <c:pt idx="27">
                  <c:v>118</c:v>
                </c:pt>
                <c:pt idx="28">
                  <c:v>144</c:v>
                </c:pt>
                <c:pt idx="29">
                  <c:v>143</c:v>
                </c:pt>
                <c:pt idx="30">
                  <c:v>139</c:v>
                </c:pt>
                <c:pt idx="31">
                  <c:v>133</c:v>
                </c:pt>
                <c:pt idx="32">
                  <c:v>130</c:v>
                </c:pt>
                <c:pt idx="33">
                  <c:v>161</c:v>
                </c:pt>
              </c:numCache>
            </c:numRef>
          </c:val>
          <c:extLst/>
        </c:ser>
        <c:dLbls>
          <c:showLegendKey val="0"/>
          <c:showVal val="0"/>
          <c:showCatName val="0"/>
          <c:showSerName val="0"/>
          <c:showPercent val="0"/>
          <c:showBubbleSize val="0"/>
        </c:dLbls>
        <c:gapWidth val="150"/>
        <c:overlap val="100"/>
        <c:axId val="162760160"/>
        <c:axId val="162762512"/>
      </c:barChart>
      <c:catAx>
        <c:axId val="1627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2512"/>
        <c:crosses val="autoZero"/>
        <c:auto val="1"/>
        <c:lblAlgn val="ctr"/>
        <c:lblOffset val="100"/>
        <c:noMultiLvlLbl val="0"/>
      </c:catAx>
      <c:valAx>
        <c:axId val="162762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8B'!$Q$8:$Q$28</c:f>
              <c:numCache>
                <c:formatCode>General</c:formatCode>
                <c:ptCount val="21"/>
                <c:pt idx="0">
                  <c:v>42</c:v>
                </c:pt>
                <c:pt idx="1">
                  <c:v>56</c:v>
                </c:pt>
                <c:pt idx="2">
                  <c:v>52</c:v>
                </c:pt>
                <c:pt idx="3">
                  <c:v>62</c:v>
                </c:pt>
                <c:pt idx="4">
                  <c:v>43</c:v>
                </c:pt>
                <c:pt idx="5">
                  <c:v>42</c:v>
                </c:pt>
                <c:pt idx="6">
                  <c:v>58</c:v>
                </c:pt>
                <c:pt idx="7">
                  <c:v>50</c:v>
                </c:pt>
                <c:pt idx="8">
                  <c:v>60</c:v>
                </c:pt>
                <c:pt idx="9">
                  <c:v>61</c:v>
                </c:pt>
                <c:pt idx="10">
                  <c:v>55</c:v>
                </c:pt>
                <c:pt idx="11">
                  <c:v>50</c:v>
                </c:pt>
                <c:pt idx="12">
                  <c:v>80</c:v>
                </c:pt>
                <c:pt idx="13">
                  <c:v>68</c:v>
                </c:pt>
                <c:pt idx="14">
                  <c:v>57</c:v>
                </c:pt>
                <c:pt idx="15">
                  <c:v>52</c:v>
                </c:pt>
                <c:pt idx="16">
                  <c:v>74</c:v>
                </c:pt>
                <c:pt idx="17">
                  <c:v>91</c:v>
                </c:pt>
                <c:pt idx="18">
                  <c:v>83</c:v>
                </c:pt>
                <c:pt idx="19">
                  <c:v>105</c:v>
                </c:pt>
                <c:pt idx="20">
                  <c:v>99</c:v>
                </c:pt>
              </c:numCache>
            </c:numRef>
          </c:val>
          <c:extLst/>
        </c:ser>
        <c:ser>
          <c:idx val="1"/>
          <c:order val="1"/>
          <c:spPr>
            <a:solidFill>
              <a:srgbClr val="9ED9DF"/>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8B'!$R$8:$R$28</c:f>
              <c:numCache>
                <c:formatCode>General</c:formatCode>
                <c:ptCount val="21"/>
                <c:pt idx="0">
                  <c:v>26</c:v>
                </c:pt>
                <c:pt idx="1">
                  <c:v>15</c:v>
                </c:pt>
                <c:pt idx="2">
                  <c:v>20</c:v>
                </c:pt>
                <c:pt idx="3">
                  <c:v>13</c:v>
                </c:pt>
                <c:pt idx="4">
                  <c:v>32</c:v>
                </c:pt>
                <c:pt idx="5">
                  <c:v>41</c:v>
                </c:pt>
                <c:pt idx="6">
                  <c:v>29</c:v>
                </c:pt>
                <c:pt idx="7">
                  <c:v>39</c:v>
                </c:pt>
                <c:pt idx="8">
                  <c:v>36</c:v>
                </c:pt>
                <c:pt idx="9">
                  <c:v>35</c:v>
                </c:pt>
                <c:pt idx="10">
                  <c:v>42</c:v>
                </c:pt>
                <c:pt idx="11">
                  <c:v>47</c:v>
                </c:pt>
                <c:pt idx="12">
                  <c:v>18</c:v>
                </c:pt>
                <c:pt idx="13">
                  <c:v>31</c:v>
                </c:pt>
                <c:pt idx="14">
                  <c:v>42</c:v>
                </c:pt>
                <c:pt idx="15">
                  <c:v>49</c:v>
                </c:pt>
                <c:pt idx="16">
                  <c:v>41</c:v>
                </c:pt>
                <c:pt idx="17">
                  <c:v>26</c:v>
                </c:pt>
                <c:pt idx="18">
                  <c:v>45</c:v>
                </c:pt>
                <c:pt idx="19">
                  <c:v>23</c:v>
                </c:pt>
                <c:pt idx="20">
                  <c:v>42</c:v>
                </c:pt>
              </c:numCache>
            </c:numRef>
          </c:val>
          <c:extLst/>
        </c:ser>
        <c:dLbls>
          <c:showLegendKey val="0"/>
          <c:showVal val="0"/>
          <c:showCatName val="0"/>
          <c:showSerName val="0"/>
          <c:showPercent val="0"/>
          <c:showBubbleSize val="0"/>
        </c:dLbls>
        <c:gapWidth val="150"/>
        <c:overlap val="100"/>
        <c:axId val="487545272"/>
        <c:axId val="487548016"/>
      </c:barChart>
      <c:catAx>
        <c:axId val="487545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48016"/>
        <c:crosses val="autoZero"/>
        <c:auto val="1"/>
        <c:lblAlgn val="ctr"/>
        <c:lblOffset val="100"/>
        <c:noMultiLvlLbl val="0"/>
      </c:catAx>
      <c:valAx>
        <c:axId val="48754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45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283, February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0.03268</cdr:x>
      <cdr:y>0.83123</cdr:y>
    </cdr:from>
    <cdr:to>
      <cdr:x>0.08552</cdr:x>
      <cdr:y>0.86672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416" y="5059247"/>
          <a:ext cx="223821"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0.03887</cdr:x>
      <cdr:y>0.78032</cdr:y>
    </cdr:from>
    <cdr:to>
      <cdr:x>0.09171</cdr:x>
      <cdr:y>0.81581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380" y="4749425"/>
          <a:ext cx="224828"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0.03164</cdr:x>
      <cdr:y>0.79309</cdr:y>
    </cdr:from>
    <cdr:to>
      <cdr:x>0.08448</cdr:x>
      <cdr:y>0.82858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4926" y="4827144"/>
          <a:ext cx="225330"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BREE/_Programs_and_Themes/_Data%20&amp;%20Statistics/_Projects/Energy/Petroleum/IEA%20Prices%20and%20Taxes/OECD%20Prices%20for%20APS/OECD%20Prices%20and%20Taxes%202019/Q4%202019/APS%20Table%208%20builder%20-%20Q3%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94</v>
          </cell>
          <cell r="C8">
            <v>23</v>
          </cell>
          <cell r="F8" t="str">
            <v>United States</v>
          </cell>
          <cell r="G8">
            <v>79</v>
          </cell>
          <cell r="H8">
            <v>23</v>
          </cell>
          <cell r="K8" t="str">
            <v>United States</v>
          </cell>
          <cell r="L8">
            <v>94</v>
          </cell>
          <cell r="M8">
            <v>23</v>
          </cell>
          <cell r="P8" t="str">
            <v>Slovak Republic</v>
          </cell>
          <cell r="Q8">
            <v>42</v>
          </cell>
          <cell r="R8">
            <v>26</v>
          </cell>
        </row>
        <row r="9">
          <cell r="A9" t="str">
            <v>Canada</v>
          </cell>
          <cell r="B9">
            <v>103</v>
          </cell>
          <cell r="C9">
            <v>50</v>
          </cell>
          <cell r="F9" t="str">
            <v>Canada</v>
          </cell>
          <cell r="G9">
            <v>88</v>
          </cell>
          <cell r="H9">
            <v>48</v>
          </cell>
          <cell r="K9" t="str">
            <v>Chile</v>
          </cell>
          <cell r="L9">
            <v>86</v>
          </cell>
          <cell r="M9">
            <v>34</v>
          </cell>
          <cell r="P9" t="str">
            <v>Luxembourg</v>
          </cell>
          <cell r="Q9">
            <v>56</v>
          </cell>
          <cell r="R9">
            <v>15</v>
          </cell>
        </row>
        <row r="10">
          <cell r="A10" t="str">
            <v>Australia</v>
          </cell>
          <cell r="B10">
            <v>100</v>
          </cell>
          <cell r="C10">
            <v>56</v>
          </cell>
          <cell r="F10" t="str">
            <v>Australia</v>
          </cell>
          <cell r="G10">
            <v>88</v>
          </cell>
          <cell r="H10">
            <v>55</v>
          </cell>
          <cell r="K10" t="str">
            <v>Canada</v>
          </cell>
          <cell r="L10">
            <v>91</v>
          </cell>
          <cell r="M10">
            <v>41</v>
          </cell>
          <cell r="P10" t="str">
            <v>Australia</v>
          </cell>
          <cell r="Q10">
            <v>52</v>
          </cell>
          <cell r="R10">
            <v>20</v>
          </cell>
        </row>
        <row r="11">
          <cell r="A11" t="str">
            <v>Chile</v>
          </cell>
          <cell r="B11">
            <v>86</v>
          </cell>
          <cell r="C11">
            <v>81</v>
          </cell>
          <cell r="F11" t="str">
            <v>Chile</v>
          </cell>
          <cell r="G11">
            <v>83</v>
          </cell>
          <cell r="H11">
            <v>78</v>
          </cell>
          <cell r="K11" t="str">
            <v>New Zealand</v>
          </cell>
          <cell r="L11">
            <v>112</v>
          </cell>
          <cell r="M11">
            <v>22</v>
          </cell>
          <cell r="P11" t="str">
            <v>Belgium</v>
          </cell>
          <cell r="Q11">
            <v>62</v>
          </cell>
          <cell r="R11">
            <v>13</v>
          </cell>
        </row>
        <row r="12">
          <cell r="A12" t="str">
            <v>Turkey</v>
          </cell>
          <cell r="B12">
            <v>91</v>
          </cell>
          <cell r="C12">
            <v>88</v>
          </cell>
          <cell r="F12" t="str">
            <v>Korea</v>
          </cell>
          <cell r="G12">
            <v>80</v>
          </cell>
          <cell r="H12">
            <v>104</v>
          </cell>
          <cell r="K12" t="str">
            <v>Australia</v>
          </cell>
          <cell r="L12">
            <v>91</v>
          </cell>
          <cell r="M12">
            <v>55</v>
          </cell>
          <cell r="P12" t="str">
            <v>Poland</v>
          </cell>
          <cell r="Q12">
            <v>43</v>
          </cell>
          <cell r="R12">
            <v>32</v>
          </cell>
        </row>
        <row r="13">
          <cell r="A13" t="str">
            <v>Poland</v>
          </cell>
          <cell r="B13">
            <v>93</v>
          </cell>
          <cell r="C13">
            <v>98</v>
          </cell>
          <cell r="F13" t="str">
            <v>Japan</v>
          </cell>
          <cell r="G13">
            <v>105</v>
          </cell>
          <cell r="H13">
            <v>92</v>
          </cell>
          <cell r="K13" t="str">
            <v>Turkey</v>
          </cell>
          <cell r="L13">
            <v>94</v>
          </cell>
          <cell r="M13">
            <v>71</v>
          </cell>
          <cell r="P13" t="str">
            <v>Lithuania</v>
          </cell>
          <cell r="Q13">
            <v>42</v>
          </cell>
          <cell r="R13">
            <v>41</v>
          </cell>
        </row>
        <row r="14">
          <cell r="A14" t="str">
            <v>Hungary</v>
          </cell>
          <cell r="B14">
            <v>90</v>
          </cell>
          <cell r="C14">
            <v>101</v>
          </cell>
          <cell r="F14" t="str">
            <v>New Zealand</v>
          </cell>
          <cell r="G14">
            <v>101</v>
          </cell>
          <cell r="H14">
            <v>99</v>
          </cell>
          <cell r="K14" t="str">
            <v>Korea</v>
          </cell>
          <cell r="L14">
            <v>89</v>
          </cell>
          <cell r="M14">
            <v>77</v>
          </cell>
          <cell r="P14" t="str">
            <v>Czech Republic</v>
          </cell>
          <cell r="Q14">
            <v>58</v>
          </cell>
          <cell r="R14">
            <v>29</v>
          </cell>
        </row>
        <row r="15">
          <cell r="A15" t="str">
            <v>Lithuania</v>
          </cell>
          <cell r="B15">
            <v>95</v>
          </cell>
          <cell r="C15">
            <v>105</v>
          </cell>
          <cell r="F15" t="str">
            <v>Austria</v>
          </cell>
          <cell r="G15">
            <v>89</v>
          </cell>
          <cell r="H15">
            <v>114</v>
          </cell>
          <cell r="K15" t="str">
            <v>Japan</v>
          </cell>
          <cell r="L15">
            <v>114</v>
          </cell>
          <cell r="M15">
            <v>57</v>
          </cell>
          <cell r="P15" t="str">
            <v>Latvia</v>
          </cell>
          <cell r="Q15">
            <v>50</v>
          </cell>
          <cell r="R15">
            <v>39</v>
          </cell>
        </row>
        <row r="16">
          <cell r="A16" t="str">
            <v>Austria</v>
          </cell>
          <cell r="B16">
            <v>89</v>
          </cell>
          <cell r="C16">
            <v>114</v>
          </cell>
          <cell r="K16" t="str">
            <v>Luxembourg</v>
          </cell>
          <cell r="L16">
            <v>96</v>
          </cell>
          <cell r="M16">
            <v>84</v>
          </cell>
          <cell r="P16" t="str">
            <v>Slovenia</v>
          </cell>
          <cell r="Q16">
            <v>60</v>
          </cell>
          <cell r="R16">
            <v>36</v>
          </cell>
        </row>
        <row r="17">
          <cell r="A17" t="str">
            <v>Czech Republic</v>
          </cell>
          <cell r="B17">
            <v>88</v>
          </cell>
          <cell r="C17">
            <v>116</v>
          </cell>
          <cell r="K17" t="str">
            <v>Lithuania</v>
          </cell>
          <cell r="L17">
            <v>96</v>
          </cell>
          <cell r="M17">
            <v>89</v>
          </cell>
          <cell r="P17" t="str">
            <v>Korea</v>
          </cell>
          <cell r="Q17">
            <v>61</v>
          </cell>
          <cell r="R17">
            <v>35</v>
          </cell>
        </row>
        <row r="18">
          <cell r="A18" t="str">
            <v>Latvia</v>
          </cell>
          <cell r="B18">
            <v>93</v>
          </cell>
          <cell r="C18">
            <v>115</v>
          </cell>
          <cell r="K18" t="str">
            <v>Poland</v>
          </cell>
          <cell r="L18">
            <v>98</v>
          </cell>
          <cell r="M18">
            <v>90</v>
          </cell>
          <cell r="P18" t="str">
            <v>Portugal</v>
          </cell>
          <cell r="Q18">
            <v>55</v>
          </cell>
          <cell r="R18">
            <v>42</v>
          </cell>
        </row>
        <row r="19">
          <cell r="A19" t="str">
            <v>Slovenia</v>
          </cell>
          <cell r="B19">
            <v>84</v>
          </cell>
          <cell r="C19">
            <v>127</v>
          </cell>
          <cell r="K19" t="str">
            <v>Latvia</v>
          </cell>
          <cell r="L19">
            <v>97</v>
          </cell>
          <cell r="M19">
            <v>96</v>
          </cell>
          <cell r="P19" t="str">
            <v>Netherlands</v>
          </cell>
          <cell r="Q19">
            <v>50</v>
          </cell>
          <cell r="R19">
            <v>47</v>
          </cell>
        </row>
        <row r="20">
          <cell r="A20" t="str">
            <v>Spain</v>
          </cell>
          <cell r="B20">
            <v>100</v>
          </cell>
          <cell r="C20">
            <v>114</v>
          </cell>
          <cell r="K20" t="str">
            <v>Austria</v>
          </cell>
          <cell r="L20">
            <v>96</v>
          </cell>
          <cell r="M20">
            <v>99</v>
          </cell>
          <cell r="P20" t="str">
            <v>Canada</v>
          </cell>
          <cell r="Q20">
            <v>80</v>
          </cell>
          <cell r="R20">
            <v>18</v>
          </cell>
        </row>
        <row r="21">
          <cell r="A21" t="str">
            <v>New Zealand</v>
          </cell>
          <cell r="B21">
            <v>114</v>
          </cell>
          <cell r="C21">
            <v>101</v>
          </cell>
          <cell r="K21" t="str">
            <v>Spain</v>
          </cell>
          <cell r="L21">
            <v>100</v>
          </cell>
          <cell r="M21">
            <v>96</v>
          </cell>
          <cell r="P21" t="str">
            <v>Germany</v>
          </cell>
          <cell r="Q21">
            <v>68</v>
          </cell>
          <cell r="R21">
            <v>31</v>
          </cell>
        </row>
        <row r="22">
          <cell r="A22" t="str">
            <v>Luxembourg</v>
          </cell>
          <cell r="B22">
            <v>107</v>
          </cell>
          <cell r="C22">
            <v>109</v>
          </cell>
          <cell r="K22" t="str">
            <v>Hungary</v>
          </cell>
          <cell r="L22">
            <v>100</v>
          </cell>
          <cell r="M22">
            <v>98</v>
          </cell>
          <cell r="P22" t="str">
            <v>Italy</v>
          </cell>
          <cell r="Q22">
            <v>57</v>
          </cell>
          <cell r="R22">
            <v>42</v>
          </cell>
        </row>
        <row r="23">
          <cell r="A23" t="str">
            <v>Estonia</v>
          </cell>
          <cell r="B23">
            <v>91</v>
          </cell>
          <cell r="C23">
            <v>128</v>
          </cell>
          <cell r="K23" t="str">
            <v>Czech Republic</v>
          </cell>
          <cell r="L23">
            <v>96</v>
          </cell>
          <cell r="M23">
            <v>104</v>
          </cell>
          <cell r="P23" t="str">
            <v>Estonia</v>
          </cell>
          <cell r="Q23">
            <v>52</v>
          </cell>
          <cell r="R23">
            <v>49</v>
          </cell>
        </row>
        <row r="24">
          <cell r="A24" t="str">
            <v>Slovak Republic</v>
          </cell>
          <cell r="B24">
            <v>99</v>
          </cell>
          <cell r="C24">
            <v>120</v>
          </cell>
          <cell r="K24" t="str">
            <v>Slovak Republic</v>
          </cell>
          <cell r="L24">
            <v>108</v>
          </cell>
          <cell r="M24">
            <v>92</v>
          </cell>
          <cell r="P24" t="str">
            <v>Hungary</v>
          </cell>
          <cell r="Q24">
            <v>74</v>
          </cell>
          <cell r="R24">
            <v>41</v>
          </cell>
        </row>
        <row r="25">
          <cell r="A25" t="str">
            <v>Korea</v>
          </cell>
          <cell r="B25">
            <v>110</v>
          </cell>
          <cell r="C25">
            <v>111</v>
          </cell>
          <cell r="K25" t="str">
            <v>Slovenia</v>
          </cell>
          <cell r="L25">
            <v>89</v>
          </cell>
          <cell r="M25">
            <v>112</v>
          </cell>
          <cell r="P25" t="str">
            <v>Spain</v>
          </cell>
          <cell r="Q25">
            <v>91</v>
          </cell>
          <cell r="R25">
            <v>26</v>
          </cell>
        </row>
        <row r="26">
          <cell r="A26" t="str">
            <v>United Kingdom</v>
          </cell>
          <cell r="B26">
            <v>88</v>
          </cell>
          <cell r="C26">
            <v>142</v>
          </cell>
          <cell r="K26" t="str">
            <v>Germany</v>
          </cell>
          <cell r="L26">
            <v>98</v>
          </cell>
          <cell r="M26">
            <v>110</v>
          </cell>
          <cell r="P26" t="str">
            <v>Turkey</v>
          </cell>
          <cell r="Q26">
            <v>83</v>
          </cell>
          <cell r="R26">
            <v>45</v>
          </cell>
        </row>
        <row r="27">
          <cell r="A27" t="str">
            <v>Ireland</v>
          </cell>
          <cell r="B27">
            <v>89</v>
          </cell>
          <cell r="C27">
            <v>141</v>
          </cell>
          <cell r="K27" t="str">
            <v>Ireland</v>
          </cell>
          <cell r="L27">
            <v>92</v>
          </cell>
          <cell r="M27">
            <v>120</v>
          </cell>
          <cell r="P27" t="str">
            <v>Japan</v>
          </cell>
          <cell r="Q27">
            <v>105</v>
          </cell>
          <cell r="R27">
            <v>23</v>
          </cell>
        </row>
        <row r="28">
          <cell r="A28" t="str">
            <v>Germany</v>
          </cell>
          <cell r="B28">
            <v>93</v>
          </cell>
          <cell r="C28">
            <v>144</v>
          </cell>
          <cell r="K28" t="str">
            <v>Estonia</v>
          </cell>
          <cell r="L28">
            <v>99</v>
          </cell>
          <cell r="M28">
            <v>115</v>
          </cell>
          <cell r="P28" t="str">
            <v>France</v>
          </cell>
          <cell r="Q28">
            <v>99</v>
          </cell>
          <cell r="R28">
            <v>42</v>
          </cell>
        </row>
        <row r="29">
          <cell r="A29" t="str">
            <v>Switzerland</v>
          </cell>
          <cell r="B29">
            <v>111</v>
          </cell>
          <cell r="C29">
            <v>129</v>
          </cell>
          <cell r="K29" t="str">
            <v>Denmark</v>
          </cell>
          <cell r="L29">
            <v>105</v>
          </cell>
          <cell r="M29">
            <v>113</v>
          </cell>
        </row>
        <row r="30">
          <cell r="A30" t="str">
            <v>Sweden</v>
          </cell>
          <cell r="B30">
            <v>92</v>
          </cell>
          <cell r="C30">
            <v>148</v>
          </cell>
          <cell r="K30" t="str">
            <v>Netherlands</v>
          </cell>
          <cell r="L30">
            <v>101</v>
          </cell>
          <cell r="M30">
            <v>118</v>
          </cell>
        </row>
        <row r="31">
          <cell r="A31" t="str">
            <v>Belgium</v>
          </cell>
          <cell r="B31">
            <v>103</v>
          </cell>
          <cell r="C31">
            <v>139</v>
          </cell>
          <cell r="K31" t="str">
            <v>Portugal</v>
          </cell>
          <cell r="L31">
            <v>99</v>
          </cell>
          <cell r="M31">
            <v>120</v>
          </cell>
        </row>
        <row r="32">
          <cell r="A32" t="str">
            <v>France</v>
          </cell>
          <cell r="B32">
            <v>91</v>
          </cell>
          <cell r="C32">
            <v>152</v>
          </cell>
          <cell r="K32" t="str">
            <v>Greece</v>
          </cell>
          <cell r="L32">
            <v>114</v>
          </cell>
          <cell r="M32">
            <v>110</v>
          </cell>
        </row>
        <row r="33">
          <cell r="A33" t="str">
            <v>Portugal</v>
          </cell>
          <cell r="B33">
            <v>94</v>
          </cell>
          <cell r="C33">
            <v>149</v>
          </cell>
          <cell r="K33" t="str">
            <v>Finland</v>
          </cell>
          <cell r="L33">
            <v>94</v>
          </cell>
          <cell r="M33">
            <v>130</v>
          </cell>
        </row>
        <row r="34">
          <cell r="A34" t="str">
            <v>Finland</v>
          </cell>
          <cell r="B34">
            <v>89</v>
          </cell>
          <cell r="C34">
            <v>164</v>
          </cell>
          <cell r="K34" t="str">
            <v>France</v>
          </cell>
          <cell r="L34">
            <v>92</v>
          </cell>
          <cell r="M34">
            <v>138</v>
          </cell>
        </row>
        <row r="35">
          <cell r="A35" t="str">
            <v>Italy</v>
          </cell>
          <cell r="B35">
            <v>92</v>
          </cell>
          <cell r="C35">
            <v>164</v>
          </cell>
          <cell r="K35" t="str">
            <v>Sweden</v>
          </cell>
          <cell r="L35">
            <v>119</v>
          </cell>
          <cell r="M35">
            <v>118</v>
          </cell>
        </row>
        <row r="36">
          <cell r="A36" t="str">
            <v>Denmark</v>
          </cell>
          <cell r="B36">
            <v>106</v>
          </cell>
          <cell r="C36">
            <v>153</v>
          </cell>
          <cell r="K36" t="str">
            <v>United Kingdom</v>
          </cell>
          <cell r="L36">
            <v>93</v>
          </cell>
          <cell r="M36">
            <v>144</v>
          </cell>
        </row>
        <row r="37">
          <cell r="A37" t="str">
            <v>Israel</v>
          </cell>
          <cell r="B37">
            <v>97</v>
          </cell>
          <cell r="C37">
            <v>165</v>
          </cell>
          <cell r="K37" t="str">
            <v>Italy</v>
          </cell>
          <cell r="L37">
            <v>95</v>
          </cell>
          <cell r="M37">
            <v>143</v>
          </cell>
        </row>
        <row r="38">
          <cell r="A38" t="str">
            <v>Norway</v>
          </cell>
          <cell r="B38">
            <v>106</v>
          </cell>
          <cell r="C38">
            <v>157</v>
          </cell>
          <cell r="K38" t="str">
            <v>Belgium</v>
          </cell>
          <cell r="L38">
            <v>106</v>
          </cell>
          <cell r="M38">
            <v>139</v>
          </cell>
        </row>
        <row r="39">
          <cell r="A39" t="str">
            <v>Netherlands</v>
          </cell>
          <cell r="B39">
            <v>95</v>
          </cell>
          <cell r="C39">
            <v>174</v>
          </cell>
          <cell r="K39" t="str">
            <v>Norway</v>
          </cell>
          <cell r="L39">
            <v>112</v>
          </cell>
          <cell r="M39">
            <v>133</v>
          </cell>
        </row>
        <row r="40">
          <cell r="K40" t="str">
            <v>Switzerland</v>
          </cell>
          <cell r="L40">
            <v>125</v>
          </cell>
          <cell r="M40">
            <v>130</v>
          </cell>
        </row>
        <row r="41">
          <cell r="K41" t="str">
            <v>Israel</v>
          </cell>
          <cell r="L41">
            <v>113</v>
          </cell>
          <cell r="M41">
            <v>161</v>
          </cell>
        </row>
      </sheetData>
      <sheetData sheetId="4">
        <row r="1">
          <cell r="A1" t="str">
            <v>Australian Petroleum Statistics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8"/>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43" t="s">
        <v>0</v>
      </c>
      <c r="C1" s="643"/>
      <c r="D1" s="643"/>
      <c r="E1" s="643"/>
      <c r="F1" s="643"/>
      <c r="G1" s="643"/>
      <c r="H1" s="643"/>
      <c r="I1" s="643"/>
      <c r="J1" s="643"/>
      <c r="K1" s="643"/>
      <c r="L1" s="643"/>
      <c r="M1" s="643"/>
      <c r="N1" s="643"/>
      <c r="AO1"/>
      <c r="BF1" s="401"/>
    </row>
    <row r="2" spans="1:98">
      <c r="M2" s="365"/>
      <c r="AO2"/>
    </row>
    <row r="3" spans="1:98">
      <c r="B3" s="731" t="s">
        <v>554</v>
      </c>
      <c r="C3" s="731"/>
      <c r="D3" s="731"/>
      <c r="E3" s="731"/>
      <c r="F3" s="731"/>
      <c r="G3" s="731"/>
      <c r="H3" s="731"/>
      <c r="I3" s="731"/>
      <c r="J3" s="731"/>
      <c r="K3" s="731"/>
      <c r="L3" s="731"/>
      <c r="M3" s="731"/>
      <c r="N3" s="731"/>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15" t="s">
        <v>555</v>
      </c>
      <c r="C5" s="716"/>
      <c r="D5" s="716"/>
      <c r="E5" s="716"/>
      <c r="F5" s="716"/>
      <c r="G5" s="716"/>
      <c r="H5" s="716"/>
      <c r="I5" s="716"/>
      <c r="J5" s="716"/>
      <c r="K5" s="716"/>
      <c r="L5" s="716"/>
      <c r="M5" s="717"/>
      <c r="N5" s="715" t="s">
        <v>417</v>
      </c>
      <c r="O5" s="716"/>
      <c r="P5" s="716"/>
      <c r="Q5" s="716"/>
      <c r="R5" s="716"/>
      <c r="S5" s="716"/>
      <c r="T5" s="716"/>
      <c r="U5" s="716"/>
      <c r="V5" s="716"/>
      <c r="W5" s="716"/>
      <c r="X5" s="716"/>
      <c r="Y5" s="717"/>
      <c r="Z5" s="715" t="s">
        <v>418</v>
      </c>
      <c r="AA5" s="716"/>
      <c r="AB5" s="716"/>
      <c r="AC5" s="716"/>
      <c r="AD5" s="716"/>
      <c r="AE5" s="716"/>
      <c r="AF5" s="716"/>
      <c r="AG5" s="716"/>
      <c r="AH5" s="716"/>
      <c r="AI5" s="716"/>
      <c r="AJ5" s="716"/>
      <c r="AK5" s="717"/>
      <c r="AL5" s="715" t="s">
        <v>419</v>
      </c>
      <c r="AM5" s="716"/>
      <c r="AN5" s="716"/>
      <c r="AO5" s="716"/>
      <c r="AP5" s="716"/>
      <c r="AQ5" s="716"/>
      <c r="AR5" s="716"/>
      <c r="AS5" s="716"/>
      <c r="AT5" s="716"/>
      <c r="AU5" s="716"/>
      <c r="AV5" s="716"/>
      <c r="AW5" s="717"/>
      <c r="AX5" s="715" t="s">
        <v>420</v>
      </c>
      <c r="AY5" s="716"/>
      <c r="AZ5" s="716"/>
      <c r="BA5" s="716"/>
      <c r="BB5" s="716"/>
      <c r="BC5" s="716"/>
      <c r="BD5" s="716"/>
      <c r="BE5" s="716"/>
      <c r="BF5" s="716"/>
      <c r="BG5" s="716"/>
      <c r="BH5" s="716"/>
      <c r="BI5" s="717"/>
      <c r="BJ5" s="715" t="s">
        <v>421</v>
      </c>
      <c r="BK5" s="716"/>
      <c r="BL5" s="716"/>
      <c r="BM5" s="716"/>
      <c r="BN5" s="716"/>
      <c r="BO5" s="716"/>
      <c r="BP5" s="716"/>
      <c r="BQ5" s="716"/>
      <c r="BR5" s="716"/>
      <c r="BS5" s="716"/>
      <c r="BT5" s="716"/>
      <c r="BU5" s="717"/>
      <c r="BV5" s="715" t="s">
        <v>422</v>
      </c>
      <c r="BW5" s="716"/>
      <c r="BX5" s="716"/>
      <c r="BY5" s="716"/>
      <c r="BZ5" s="716"/>
      <c r="CA5" s="716"/>
      <c r="CB5" s="716"/>
      <c r="CC5" s="716"/>
      <c r="CD5" s="716"/>
      <c r="CE5" s="716"/>
      <c r="CF5" s="716"/>
      <c r="CG5" s="717"/>
      <c r="CH5" s="715" t="s">
        <v>423</v>
      </c>
      <c r="CI5" s="716"/>
      <c r="CJ5" s="716"/>
      <c r="CK5" s="716"/>
      <c r="CL5" s="716"/>
      <c r="CM5" s="716"/>
      <c r="CN5" s="716"/>
      <c r="CO5" s="716"/>
      <c r="CP5" s="716"/>
      <c r="CQ5" s="716"/>
      <c r="CR5" s="716"/>
      <c r="CS5" s="717"/>
      <c r="CT5" s="721" t="s">
        <v>213</v>
      </c>
    </row>
    <row r="6" spans="1:98" ht="15" customHeight="1">
      <c r="A6" s="620"/>
      <c r="B6" s="718" t="s">
        <v>66</v>
      </c>
      <c r="C6" s="719"/>
      <c r="D6" s="719"/>
      <c r="E6" s="719"/>
      <c r="F6" s="719"/>
      <c r="G6" s="720"/>
      <c r="H6" s="718" t="s">
        <v>56</v>
      </c>
      <c r="I6" s="719"/>
      <c r="J6" s="720"/>
      <c r="K6" s="725" t="s">
        <v>69</v>
      </c>
      <c r="L6" s="344" t="s">
        <v>374</v>
      </c>
      <c r="M6" s="723" t="s">
        <v>212</v>
      </c>
      <c r="N6" s="718" t="s">
        <v>66</v>
      </c>
      <c r="O6" s="719"/>
      <c r="P6" s="719"/>
      <c r="Q6" s="719"/>
      <c r="R6" s="719"/>
      <c r="S6" s="720"/>
      <c r="T6" s="718" t="s">
        <v>641</v>
      </c>
      <c r="U6" s="719"/>
      <c r="V6" s="720"/>
      <c r="W6" s="725" t="s">
        <v>69</v>
      </c>
      <c r="X6" s="344" t="s">
        <v>374</v>
      </c>
      <c r="Y6" s="723" t="s">
        <v>212</v>
      </c>
      <c r="Z6" s="718" t="s">
        <v>66</v>
      </c>
      <c r="AA6" s="719"/>
      <c r="AB6" s="719"/>
      <c r="AC6" s="719"/>
      <c r="AD6" s="719"/>
      <c r="AE6" s="720"/>
      <c r="AF6" s="718" t="s">
        <v>56</v>
      </c>
      <c r="AG6" s="719"/>
      <c r="AH6" s="720"/>
      <c r="AI6" s="725" t="s">
        <v>69</v>
      </c>
      <c r="AJ6" s="344" t="s">
        <v>374</v>
      </c>
      <c r="AK6" s="723" t="s">
        <v>212</v>
      </c>
      <c r="AL6" s="718" t="s">
        <v>66</v>
      </c>
      <c r="AM6" s="719"/>
      <c r="AN6" s="719"/>
      <c r="AO6" s="719"/>
      <c r="AP6" s="719"/>
      <c r="AQ6" s="720"/>
      <c r="AR6" s="718" t="s">
        <v>56</v>
      </c>
      <c r="AS6" s="719"/>
      <c r="AT6" s="720"/>
      <c r="AU6" s="725" t="s">
        <v>69</v>
      </c>
      <c r="AV6" s="344" t="s">
        <v>374</v>
      </c>
      <c r="AW6" s="723" t="s">
        <v>212</v>
      </c>
      <c r="AX6" s="718" t="s">
        <v>66</v>
      </c>
      <c r="AY6" s="719"/>
      <c r="AZ6" s="719"/>
      <c r="BA6" s="719"/>
      <c r="BB6" s="719"/>
      <c r="BC6" s="720"/>
      <c r="BD6" s="718" t="s">
        <v>56</v>
      </c>
      <c r="BE6" s="719"/>
      <c r="BF6" s="720"/>
      <c r="BG6" s="725" t="s">
        <v>69</v>
      </c>
      <c r="BH6" s="344" t="s">
        <v>374</v>
      </c>
      <c r="BI6" s="723" t="s">
        <v>212</v>
      </c>
      <c r="BJ6" s="718" t="s">
        <v>66</v>
      </c>
      <c r="BK6" s="719"/>
      <c r="BL6" s="719"/>
      <c r="BM6" s="719"/>
      <c r="BN6" s="719"/>
      <c r="BO6" s="720"/>
      <c r="BP6" s="718" t="s">
        <v>56</v>
      </c>
      <c r="BQ6" s="719"/>
      <c r="BR6" s="720"/>
      <c r="BS6" s="725" t="s">
        <v>69</v>
      </c>
      <c r="BT6" s="399" t="s">
        <v>374</v>
      </c>
      <c r="BU6" s="728" t="s">
        <v>212</v>
      </c>
      <c r="BV6" s="718" t="s">
        <v>66</v>
      </c>
      <c r="BW6" s="719"/>
      <c r="BX6" s="719"/>
      <c r="BY6" s="719"/>
      <c r="BZ6" s="719"/>
      <c r="CA6" s="720"/>
      <c r="CB6" s="718" t="s">
        <v>56</v>
      </c>
      <c r="CC6" s="719"/>
      <c r="CD6" s="720"/>
      <c r="CE6" s="725" t="s">
        <v>69</v>
      </c>
      <c r="CF6" s="344" t="s">
        <v>374</v>
      </c>
      <c r="CG6" s="723" t="s">
        <v>212</v>
      </c>
      <c r="CH6" s="718" t="s">
        <v>66</v>
      </c>
      <c r="CI6" s="719"/>
      <c r="CJ6" s="719"/>
      <c r="CK6" s="719"/>
      <c r="CL6" s="719"/>
      <c r="CM6" s="720"/>
      <c r="CN6" s="718" t="s">
        <v>56</v>
      </c>
      <c r="CO6" s="719"/>
      <c r="CP6" s="720"/>
      <c r="CQ6" s="725" t="s">
        <v>69</v>
      </c>
      <c r="CR6" s="344" t="s">
        <v>374</v>
      </c>
      <c r="CS6" s="723" t="s">
        <v>212</v>
      </c>
      <c r="CT6" s="722"/>
    </row>
    <row r="7" spans="1:98" s="231" customFormat="1" ht="34.5">
      <c r="A7" s="621"/>
      <c r="B7" s="622" t="s">
        <v>438</v>
      </c>
      <c r="C7" s="623" t="s">
        <v>437</v>
      </c>
      <c r="D7" s="623" t="s">
        <v>436</v>
      </c>
      <c r="E7" s="623" t="s">
        <v>68</v>
      </c>
      <c r="F7" s="623" t="s">
        <v>51</v>
      </c>
      <c r="G7" s="624" t="s">
        <v>388</v>
      </c>
      <c r="H7" s="625" t="s">
        <v>172</v>
      </c>
      <c r="I7" s="626" t="s">
        <v>170</v>
      </c>
      <c r="J7" s="321" t="s">
        <v>51</v>
      </c>
      <c r="K7" s="727"/>
      <c r="L7" s="624" t="s">
        <v>388</v>
      </c>
      <c r="M7" s="730"/>
      <c r="N7" s="622" t="s">
        <v>438</v>
      </c>
      <c r="O7" s="623" t="s">
        <v>437</v>
      </c>
      <c r="P7" s="623" t="s">
        <v>436</v>
      </c>
      <c r="Q7" s="623" t="s">
        <v>68</v>
      </c>
      <c r="R7" s="623" t="s">
        <v>51</v>
      </c>
      <c r="S7" s="627" t="s">
        <v>389</v>
      </c>
      <c r="T7" s="625" t="s">
        <v>172</v>
      </c>
      <c r="U7" s="626" t="s">
        <v>170</v>
      </c>
      <c r="V7" s="321" t="s">
        <v>51</v>
      </c>
      <c r="W7" s="727"/>
      <c r="X7" s="624" t="s">
        <v>388</v>
      </c>
      <c r="Y7" s="730"/>
      <c r="Z7" s="622" t="s">
        <v>438</v>
      </c>
      <c r="AA7" s="623" t="s">
        <v>437</v>
      </c>
      <c r="AB7" s="623" t="s">
        <v>436</v>
      </c>
      <c r="AC7" s="623" t="s">
        <v>68</v>
      </c>
      <c r="AD7" s="623" t="s">
        <v>51</v>
      </c>
      <c r="AE7" s="624" t="s">
        <v>388</v>
      </c>
      <c r="AF7" s="625" t="s">
        <v>172</v>
      </c>
      <c r="AG7" s="626" t="s">
        <v>170</v>
      </c>
      <c r="AH7" s="321" t="s">
        <v>51</v>
      </c>
      <c r="AI7" s="727"/>
      <c r="AJ7" s="624" t="s">
        <v>388</v>
      </c>
      <c r="AK7" s="730"/>
      <c r="AL7" s="622" t="s">
        <v>438</v>
      </c>
      <c r="AM7" s="623" t="s">
        <v>437</v>
      </c>
      <c r="AN7" s="623" t="s">
        <v>436</v>
      </c>
      <c r="AO7" s="623" t="s">
        <v>68</v>
      </c>
      <c r="AP7" s="623" t="s">
        <v>51</v>
      </c>
      <c r="AQ7" s="624" t="s">
        <v>388</v>
      </c>
      <c r="AR7" s="625" t="s">
        <v>172</v>
      </c>
      <c r="AS7" s="626" t="s">
        <v>170</v>
      </c>
      <c r="AT7" s="321" t="s">
        <v>51</v>
      </c>
      <c r="AU7" s="727"/>
      <c r="AV7" s="624" t="s">
        <v>388</v>
      </c>
      <c r="AW7" s="730"/>
      <c r="AX7" s="622" t="s">
        <v>438</v>
      </c>
      <c r="AY7" s="623" t="s">
        <v>437</v>
      </c>
      <c r="AZ7" s="623" t="s">
        <v>436</v>
      </c>
      <c r="BA7" s="623" t="s">
        <v>68</v>
      </c>
      <c r="BB7" s="623" t="s">
        <v>51</v>
      </c>
      <c r="BC7" s="624" t="s">
        <v>388</v>
      </c>
      <c r="BD7" s="625" t="s">
        <v>172</v>
      </c>
      <c r="BE7" s="626" t="s">
        <v>170</v>
      </c>
      <c r="BF7" s="321" t="s">
        <v>51</v>
      </c>
      <c r="BG7" s="727"/>
      <c r="BH7" s="624" t="s">
        <v>388</v>
      </c>
      <c r="BI7" s="730"/>
      <c r="BJ7" s="622" t="s">
        <v>438</v>
      </c>
      <c r="BK7" s="623" t="s">
        <v>437</v>
      </c>
      <c r="BL7" s="623" t="s">
        <v>436</v>
      </c>
      <c r="BM7" s="623" t="s">
        <v>68</v>
      </c>
      <c r="BN7" s="623" t="s">
        <v>51</v>
      </c>
      <c r="BO7" s="624" t="s">
        <v>388</v>
      </c>
      <c r="BP7" s="625" t="s">
        <v>172</v>
      </c>
      <c r="BQ7" s="626" t="s">
        <v>170</v>
      </c>
      <c r="BR7" s="321" t="s">
        <v>51</v>
      </c>
      <c r="BS7" s="727"/>
      <c r="BT7" s="398" t="s">
        <v>388</v>
      </c>
      <c r="BU7" s="729"/>
      <c r="BV7" s="622" t="s">
        <v>438</v>
      </c>
      <c r="BW7" s="623" t="s">
        <v>437</v>
      </c>
      <c r="BX7" s="623" t="s">
        <v>436</v>
      </c>
      <c r="BY7" s="623" t="s">
        <v>68</v>
      </c>
      <c r="BZ7" s="623" t="s">
        <v>51</v>
      </c>
      <c r="CA7" s="624" t="s">
        <v>388</v>
      </c>
      <c r="CB7" s="625" t="s">
        <v>172</v>
      </c>
      <c r="CC7" s="626" t="s">
        <v>170</v>
      </c>
      <c r="CD7" s="321" t="s">
        <v>51</v>
      </c>
      <c r="CE7" s="727"/>
      <c r="CF7" s="624" t="s">
        <v>388</v>
      </c>
      <c r="CG7" s="730"/>
      <c r="CH7" s="622" t="s">
        <v>438</v>
      </c>
      <c r="CI7" s="623" t="s">
        <v>437</v>
      </c>
      <c r="CJ7" s="623" t="s">
        <v>436</v>
      </c>
      <c r="CK7" s="623" t="s">
        <v>68</v>
      </c>
      <c r="CL7" s="623" t="s">
        <v>51</v>
      </c>
      <c r="CM7" s="628" t="s">
        <v>388</v>
      </c>
      <c r="CN7" s="275" t="s">
        <v>172</v>
      </c>
      <c r="CO7" s="276" t="s">
        <v>170</v>
      </c>
      <c r="CP7" s="277" t="s">
        <v>51</v>
      </c>
      <c r="CQ7" s="726"/>
      <c r="CR7" s="366" t="s">
        <v>388</v>
      </c>
      <c r="CS7" s="724"/>
      <c r="CT7" s="722"/>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4628.0000000000009</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3466.0999999999995</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5894.1000000000013</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1523.8</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416</v>
      </c>
      <c r="BE8" s="255" t="s">
        <v>416</v>
      </c>
      <c r="BF8" s="387">
        <f t="shared" si="0"/>
        <v>836.5</v>
      </c>
      <c r="BG8" s="127">
        <f t="shared" si="0"/>
        <v>4879.8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7">
        <f>SUM(BO18:BO29)</f>
        <v>197.79999999999998</v>
      </c>
      <c r="BP8" s="254" t="s">
        <v>416</v>
      </c>
      <c r="BQ8" s="255" t="s">
        <v>416</v>
      </c>
      <c r="BR8" s="256" t="s">
        <v>416</v>
      </c>
      <c r="BS8" s="127">
        <f t="shared" ref="BS8:CT8" si="1">SUM(BS18:BS29)</f>
        <v>394.9</v>
      </c>
      <c r="BT8" s="63">
        <f t="shared" si="1"/>
        <v>35</v>
      </c>
      <c r="BU8" s="62">
        <f t="shared" si="1"/>
        <v>90.5</v>
      </c>
      <c r="BV8" s="127">
        <f t="shared" si="1"/>
        <v>27.099999999999998</v>
      </c>
      <c r="BW8" s="63" t="s">
        <v>416</v>
      </c>
      <c r="BX8" s="63">
        <f t="shared" si="1"/>
        <v>130.29999999999998</v>
      </c>
      <c r="BY8" s="63">
        <f t="shared" si="1"/>
        <v>0</v>
      </c>
      <c r="BZ8" s="63">
        <f t="shared" si="1"/>
        <v>157.4</v>
      </c>
      <c r="CA8" s="387">
        <f t="shared" si="1"/>
        <v>66.400000000000006</v>
      </c>
      <c r="CB8" s="254" t="s">
        <v>416</v>
      </c>
      <c r="CC8" s="255" t="s">
        <v>416</v>
      </c>
      <c r="CD8" s="387">
        <f t="shared" si="1"/>
        <v>159.29999999999998</v>
      </c>
      <c r="CE8" s="127">
        <f t="shared" si="1"/>
        <v>647.20000000000016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21434.300000000003</v>
      </c>
      <c r="CR8" s="63">
        <f t="shared" si="1"/>
        <v>5599.4</v>
      </c>
      <c r="CS8" s="62">
        <f t="shared" si="1"/>
        <v>6247.6999999999989</v>
      </c>
      <c r="CT8" s="62">
        <f t="shared" si="1"/>
        <v>53675.899999999994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416</v>
      </c>
      <c r="BE9" s="258" t="s">
        <v>416</v>
      </c>
      <c r="BF9" s="67">
        <f t="shared" si="2"/>
        <v>888.8</v>
      </c>
      <c r="BG9" s="66">
        <f t="shared" si="2"/>
        <v>5475.3</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7" t="s">
        <v>416</v>
      </c>
      <c r="BQ9" s="258" t="s">
        <v>416</v>
      </c>
      <c r="BR9" s="259" t="s">
        <v>416</v>
      </c>
      <c r="BS9" s="66">
        <f t="shared" si="3"/>
        <v>390.50000000000006</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7" t="s">
        <v>416</v>
      </c>
      <c r="CC9" s="258" t="s">
        <v>416</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4" t="s">
        <v>43</v>
      </c>
      <c r="B10" s="66">
        <f>SUM(B42:B53)</f>
        <v>1144.7</v>
      </c>
      <c r="C10" s="58">
        <f t="shared" ref="C10:BN10" si="4">SUM(C42:C53)</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416</v>
      </c>
      <c r="BE10" s="258" t="s">
        <v>416</v>
      </c>
      <c r="BF10" s="67">
        <f t="shared" si="4"/>
        <v>990.6</v>
      </c>
      <c r="BG10" s="66">
        <f t="shared" si="4"/>
        <v>5943.3999999999987</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7" t="s">
        <v>416</v>
      </c>
      <c r="BQ10" s="258" t="s">
        <v>416</v>
      </c>
      <c r="BR10" s="259" t="s">
        <v>416</v>
      </c>
      <c r="BS10" s="66">
        <f t="shared" si="5"/>
        <v>400.5</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7" t="s">
        <v>416</v>
      </c>
      <c r="CC10" s="258" t="s">
        <v>416</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4" t="s">
        <v>44</v>
      </c>
      <c r="B11" s="66">
        <f>SUM(B54:B65)</f>
        <v>1158.0999999999999</v>
      </c>
      <c r="C11" s="58">
        <f t="shared" ref="C11:BN11" si="6">SUM(C54:C65)</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SUM(BC54:BC65)</f>
        <v>1746.3000000000002</v>
      </c>
      <c r="BD11" s="257" t="s">
        <v>416</v>
      </c>
      <c r="BE11" s="258" t="s">
        <v>416</v>
      </c>
      <c r="BF11" s="67">
        <f t="shared" si="6"/>
        <v>1066.9000000000001</v>
      </c>
      <c r="BG11" s="66">
        <f t="shared" si="6"/>
        <v>6494.3</v>
      </c>
      <c r="BH11" s="58">
        <f t="shared" si="6"/>
        <v>831.9</v>
      </c>
      <c r="BI11" s="60">
        <f t="shared" si="6"/>
        <v>460.79999999999995</v>
      </c>
      <c r="BJ11" s="66">
        <f t="shared" si="6"/>
        <v>50.3</v>
      </c>
      <c r="BK11" s="58" t="s">
        <v>416</v>
      </c>
      <c r="BL11" s="58">
        <f t="shared" si="6"/>
        <v>399.1</v>
      </c>
      <c r="BM11" s="58">
        <f t="shared" si="6"/>
        <v>0</v>
      </c>
      <c r="BN11" s="58">
        <f t="shared" si="6"/>
        <v>463.75300000000004</v>
      </c>
      <c r="BO11" s="67">
        <f t="shared" ref="BO11:CT11" si="7">SUM(BO54:BO65)</f>
        <v>176.5</v>
      </c>
      <c r="BP11" s="257" t="s">
        <v>416</v>
      </c>
      <c r="BQ11" s="258" t="s">
        <v>416</v>
      </c>
      <c r="BR11" s="259" t="s">
        <v>416</v>
      </c>
      <c r="BS11" s="66">
        <f t="shared" si="7"/>
        <v>433.9</v>
      </c>
      <c r="BT11" s="58">
        <f t="shared" si="7"/>
        <v>45.70000000000001</v>
      </c>
      <c r="BU11" s="60">
        <f>SUM(BU54:BU65)</f>
        <v>91.8</v>
      </c>
      <c r="BV11" s="66">
        <f t="shared" si="7"/>
        <v>20.799999999999997</v>
      </c>
      <c r="BW11" s="58" t="s">
        <v>416</v>
      </c>
      <c r="BX11" s="58">
        <f t="shared" si="7"/>
        <v>106.80000000000001</v>
      </c>
      <c r="BY11" s="58">
        <f t="shared" si="7"/>
        <v>0</v>
      </c>
      <c r="BZ11" s="58">
        <f t="shared" si="7"/>
        <v>129.953</v>
      </c>
      <c r="CA11" s="67">
        <f t="shared" si="7"/>
        <v>64.5</v>
      </c>
      <c r="CB11" s="257" t="s">
        <v>416</v>
      </c>
      <c r="CC11" s="258" t="s">
        <v>416</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4" t="s">
        <v>171</v>
      </c>
      <c r="B12" s="66">
        <f>SUM(B66:B77)</f>
        <v>1148.9000000000001</v>
      </c>
      <c r="C12" s="58">
        <f t="shared" ref="C12:BN12" si="8">SUM(C66:C77)</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SUM(BC66:BC77)</f>
        <v>1724.0000000000002</v>
      </c>
      <c r="BD12" s="257" t="s">
        <v>416</v>
      </c>
      <c r="BE12" s="258" t="s">
        <v>416</v>
      </c>
      <c r="BF12" s="67">
        <f t="shared" si="8"/>
        <v>1074.3999999999999</v>
      </c>
      <c r="BG12" s="66">
        <f t="shared" si="8"/>
        <v>6267.0000000000009</v>
      </c>
      <c r="BH12" s="58">
        <f t="shared" si="8"/>
        <v>889.00000000000011</v>
      </c>
      <c r="BI12" s="60">
        <f t="shared" si="8"/>
        <v>404.4</v>
      </c>
      <c r="BJ12" s="66">
        <f t="shared" si="8"/>
        <v>48.599999999999994</v>
      </c>
      <c r="BK12" s="58" t="s">
        <v>416</v>
      </c>
      <c r="BL12" s="58">
        <f t="shared" si="8"/>
        <v>390.09999999999997</v>
      </c>
      <c r="BM12" s="58">
        <f t="shared" si="8"/>
        <v>0</v>
      </c>
      <c r="BN12" s="58">
        <f t="shared" si="8"/>
        <v>466.12200000000001</v>
      </c>
      <c r="BO12" s="67">
        <f t="shared" ref="BO12:CT12" si="9">SUM(BO66:BO77)</f>
        <v>154.79999999999998</v>
      </c>
      <c r="BP12" s="257" t="s">
        <v>416</v>
      </c>
      <c r="BQ12" s="258" t="s">
        <v>416</v>
      </c>
      <c r="BR12" s="259" t="s">
        <v>416</v>
      </c>
      <c r="BS12" s="66">
        <f t="shared" si="9"/>
        <v>449.49999999999994</v>
      </c>
      <c r="BT12" s="58">
        <f t="shared" si="9"/>
        <v>43.4</v>
      </c>
      <c r="BU12" s="60">
        <f t="shared" si="9"/>
        <v>76.099999999999994</v>
      </c>
      <c r="BV12" s="66">
        <f t="shared" si="9"/>
        <v>20.500000000000004</v>
      </c>
      <c r="BW12" s="58" t="s">
        <v>416</v>
      </c>
      <c r="BX12" s="58">
        <f t="shared" si="9"/>
        <v>102.60000000000001</v>
      </c>
      <c r="BY12" s="58">
        <f t="shared" si="9"/>
        <v>0</v>
      </c>
      <c r="BZ12" s="58">
        <f t="shared" si="9"/>
        <v>127.48400000000001</v>
      </c>
      <c r="CA12" s="67">
        <f t="shared" si="9"/>
        <v>60.599999999999987</v>
      </c>
      <c r="CB12" s="257" t="s">
        <v>416</v>
      </c>
      <c r="CC12" s="258" t="s">
        <v>416</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4" t="s">
        <v>214</v>
      </c>
      <c r="B13" s="66">
        <f>SUM(B78:B89)</f>
        <v>1108.7</v>
      </c>
      <c r="C13" s="58">
        <f t="shared" ref="C13:BN13" si="10">SUM(C78:C89)</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SUM(BC78:BC89)</f>
        <v>1786.8000000000002</v>
      </c>
      <c r="BD13" s="257" t="s">
        <v>416</v>
      </c>
      <c r="BE13" s="258" t="s">
        <v>416</v>
      </c>
      <c r="BF13" s="67">
        <f t="shared" si="10"/>
        <v>1030.1999999999998</v>
      </c>
      <c r="BG13" s="66">
        <f t="shared" si="10"/>
        <v>6304.9999999999982</v>
      </c>
      <c r="BH13" s="58">
        <f t="shared" si="10"/>
        <v>996.19999999999993</v>
      </c>
      <c r="BI13" s="60">
        <f t="shared" si="10"/>
        <v>362.70000000000005</v>
      </c>
      <c r="BJ13" s="66">
        <f t="shared" si="10"/>
        <v>49.999999999999993</v>
      </c>
      <c r="BK13" s="58" t="s">
        <v>416</v>
      </c>
      <c r="BL13" s="58">
        <f t="shared" si="10"/>
        <v>367.7</v>
      </c>
      <c r="BM13" s="58">
        <f t="shared" si="10"/>
        <v>0</v>
      </c>
      <c r="BN13" s="58">
        <f t="shared" si="10"/>
        <v>439.053</v>
      </c>
      <c r="BO13" s="67">
        <f t="shared" ref="BO13:CS13" si="11">SUM(BO78:BO89)</f>
        <v>163.4</v>
      </c>
      <c r="BP13" s="257" t="s">
        <v>416</v>
      </c>
      <c r="BQ13" s="258" t="s">
        <v>416</v>
      </c>
      <c r="BR13" s="259" t="s">
        <v>416</v>
      </c>
      <c r="BS13" s="66">
        <f t="shared" si="11"/>
        <v>465.20000000000005</v>
      </c>
      <c r="BT13" s="58">
        <f t="shared" si="11"/>
        <v>58.899999999999991</v>
      </c>
      <c r="BU13" s="60">
        <f t="shared" si="11"/>
        <v>63.699999999999989</v>
      </c>
      <c r="BV13" s="66">
        <f t="shared" si="11"/>
        <v>19.2</v>
      </c>
      <c r="BW13" s="58" t="s">
        <v>416</v>
      </c>
      <c r="BX13" s="58">
        <f t="shared" si="11"/>
        <v>92.8</v>
      </c>
      <c r="BY13" s="58">
        <f t="shared" si="11"/>
        <v>0</v>
      </c>
      <c r="BZ13" s="58">
        <f t="shared" si="11"/>
        <v>115.14700000000001</v>
      </c>
      <c r="CA13" s="67">
        <f t="shared" si="11"/>
        <v>56.400000000000006</v>
      </c>
      <c r="CB13" s="257" t="s">
        <v>416</v>
      </c>
      <c r="CC13" s="258" t="s">
        <v>416</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SUM(CT78:CT89)</f>
        <v>57645.600000000006</v>
      </c>
    </row>
    <row r="14" spans="1:98" ht="12.75" customHeight="1">
      <c r="A14" s="284" t="s">
        <v>286</v>
      </c>
      <c r="B14" s="66">
        <f>SUM(B90:B101)</f>
        <v>1062.5999999999999</v>
      </c>
      <c r="C14" s="58">
        <f t="shared" ref="C14:BM14" si="12">SUM(C90:C101)</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SUM(O90:O101)</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SUM(AJ90:AJ101)</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SUM(BC90:BC101)</f>
        <v>1915.3</v>
      </c>
      <c r="BD14" s="257" t="s">
        <v>416</v>
      </c>
      <c r="BE14" s="258" t="s">
        <v>416</v>
      </c>
      <c r="BF14" s="67">
        <f t="shared" si="12"/>
        <v>1024.8</v>
      </c>
      <c r="BG14" s="66">
        <f t="shared" si="12"/>
        <v>6519.8</v>
      </c>
      <c r="BH14" s="58">
        <f t="shared" si="12"/>
        <v>1074.4000000000001</v>
      </c>
      <c r="BI14" s="60">
        <f t="shared" si="12"/>
        <v>472.29999999999995</v>
      </c>
      <c r="BJ14" s="66">
        <f t="shared" si="12"/>
        <v>48.4</v>
      </c>
      <c r="BK14" s="58" t="s">
        <v>416</v>
      </c>
      <c r="BL14" s="58">
        <f t="shared" si="12"/>
        <v>357.40000000000003</v>
      </c>
      <c r="BM14" s="58">
        <f t="shared" si="12"/>
        <v>0</v>
      </c>
      <c r="BN14" s="58">
        <f>SUM(BN90:BN101)</f>
        <v>428.24999999999994</v>
      </c>
      <c r="BO14" s="67">
        <f t="shared" ref="BO14:CS14" si="13">SUM(BO90:BO101)</f>
        <v>192.1</v>
      </c>
      <c r="BP14" s="257" t="s">
        <v>416</v>
      </c>
      <c r="BQ14" s="258" t="s">
        <v>416</v>
      </c>
      <c r="BR14" s="259" t="s">
        <v>416</v>
      </c>
      <c r="BS14" s="66">
        <f t="shared" si="13"/>
        <v>468.59999999999997</v>
      </c>
      <c r="BT14" s="58">
        <f t="shared" si="13"/>
        <v>89.300000000000011</v>
      </c>
      <c r="BU14" s="60">
        <f t="shared" si="13"/>
        <v>62.399999999999991</v>
      </c>
      <c r="BV14" s="66">
        <f t="shared" si="13"/>
        <v>17.100000000000001</v>
      </c>
      <c r="BW14" s="58" t="s">
        <v>416</v>
      </c>
      <c r="BX14" s="58">
        <f t="shared" si="13"/>
        <v>89.600000000000009</v>
      </c>
      <c r="BY14" s="58">
        <f t="shared" si="13"/>
        <v>0</v>
      </c>
      <c r="BZ14" s="58">
        <f>SUM(BZ90:BZ101)</f>
        <v>109.79299999999999</v>
      </c>
      <c r="CA14" s="67">
        <f t="shared" si="13"/>
        <v>63.400000000000006</v>
      </c>
      <c r="CB14" s="257" t="s">
        <v>416</v>
      </c>
      <c r="CC14" s="258" t="s">
        <v>416</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SUM(CK90:CK101)</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SUM(CT90:CT101)</f>
        <v>58694.700000000012</v>
      </c>
    </row>
    <row r="15" spans="1:98" ht="12.75" customHeight="1">
      <c r="A15" s="528" t="s">
        <v>633</v>
      </c>
      <c r="B15" s="66">
        <f>SUM(B102:B113)</f>
        <v>1055.8</v>
      </c>
      <c r="C15" s="58">
        <f t="shared" ref="C15:BN15" si="14">SUM(C102:C113)</f>
        <v>1399.1627999999998</v>
      </c>
      <c r="D15" s="58">
        <f t="shared" si="14"/>
        <v>1908.3</v>
      </c>
      <c r="E15" s="58">
        <f t="shared" si="14"/>
        <v>1432.6</v>
      </c>
      <c r="F15" s="58">
        <f t="shared" si="14"/>
        <v>5795.8628000000008</v>
      </c>
      <c r="G15" s="67">
        <f>SUM(G102:G113)</f>
        <v>4615.3999999999996</v>
      </c>
      <c r="H15" s="66">
        <f t="shared" si="14"/>
        <v>960.6</v>
      </c>
      <c r="I15" s="58">
        <f>SUM(I102:I113)</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SUM(BC102:BC113)</f>
        <v>1817.0000000000002</v>
      </c>
      <c r="BD15" s="257" t="s">
        <v>416</v>
      </c>
      <c r="BE15" s="258" t="s">
        <v>416</v>
      </c>
      <c r="BF15" s="67">
        <f t="shared" si="14"/>
        <v>1016.7</v>
      </c>
      <c r="BG15" s="66">
        <f t="shared" si="14"/>
        <v>6636.5</v>
      </c>
      <c r="BH15" s="58">
        <f t="shared" si="14"/>
        <v>1112.5999999999999</v>
      </c>
      <c r="BI15" s="60">
        <f t="shared" si="14"/>
        <v>398.40000000000003</v>
      </c>
      <c r="BJ15" s="66">
        <f t="shared" si="14"/>
        <v>47.1</v>
      </c>
      <c r="BK15" s="58" t="s">
        <v>416</v>
      </c>
      <c r="BL15" s="58">
        <f t="shared" si="14"/>
        <v>318.90000000000003</v>
      </c>
      <c r="BM15" s="58">
        <f t="shared" si="14"/>
        <v>0</v>
      </c>
      <c r="BN15" s="58">
        <f t="shared" si="14"/>
        <v>387.65800000000002</v>
      </c>
      <c r="BO15" s="67">
        <f t="shared" ref="BO15:CT15" si="15">SUM(BO102:BO113)</f>
        <v>235</v>
      </c>
      <c r="BP15" s="257" t="s">
        <v>416</v>
      </c>
      <c r="BQ15" s="258" t="s">
        <v>416</v>
      </c>
      <c r="BR15" s="259" t="s">
        <v>416</v>
      </c>
      <c r="BS15" s="66">
        <f t="shared" si="15"/>
        <v>495.89999999999992</v>
      </c>
      <c r="BT15" s="58">
        <f t="shared" si="15"/>
        <v>115.99999999999999</v>
      </c>
      <c r="BU15" s="60">
        <f t="shared" si="15"/>
        <v>69.800000000000011</v>
      </c>
      <c r="BV15" s="66">
        <f t="shared" si="15"/>
        <v>17.399999999999999</v>
      </c>
      <c r="BW15" s="58" t="s">
        <v>416</v>
      </c>
      <c r="BX15" s="58">
        <f t="shared" si="15"/>
        <v>88.799999999999983</v>
      </c>
      <c r="BY15" s="58">
        <f t="shared" si="15"/>
        <v>0</v>
      </c>
      <c r="BZ15" s="58">
        <f t="shared" si="15"/>
        <v>109.58799999999999</v>
      </c>
      <c r="CA15" s="67">
        <f t="shared" si="15"/>
        <v>88.999999999999986</v>
      </c>
      <c r="CB15" s="257" t="s">
        <v>416</v>
      </c>
      <c r="CC15" s="258" t="s">
        <v>416</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17"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7" t="s">
        <v>416</v>
      </c>
      <c r="BE16" s="258"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7" t="s">
        <v>416</v>
      </c>
      <c r="BQ16" s="258" t="s">
        <v>416</v>
      </c>
      <c r="BR16" s="259"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7" t="s">
        <v>416</v>
      </c>
      <c r="CC16" s="258"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361.9</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267.60000000000002</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526.6</v>
      </c>
      <c r="AJ18" s="63">
        <v>134.5</v>
      </c>
      <c r="AK18" s="62">
        <v>97.5</v>
      </c>
      <c r="AL18" s="127">
        <v>8.1</v>
      </c>
      <c r="AM18" s="63">
        <v>9.1</v>
      </c>
      <c r="AN18" s="63">
        <v>96.2</v>
      </c>
      <c r="AO18" s="521">
        <v>0</v>
      </c>
      <c r="AP18" s="63">
        <f>SUM(AL18:AO18)</f>
        <v>113.4</v>
      </c>
      <c r="AQ18" s="387">
        <v>85.2</v>
      </c>
      <c r="AR18" s="127">
        <v>15.4</v>
      </c>
      <c r="AS18" s="63">
        <v>3.4</v>
      </c>
      <c r="AT18" s="387">
        <v>18.7</v>
      </c>
      <c r="AU18" s="127">
        <v>115.8</v>
      </c>
      <c r="AV18" s="63">
        <v>26.3</v>
      </c>
      <c r="AW18" s="62">
        <v>44.1</v>
      </c>
      <c r="AX18" s="127">
        <v>19.7</v>
      </c>
      <c r="AY18" s="63">
        <v>12.134499999999999</v>
      </c>
      <c r="AZ18" s="63">
        <v>137.1</v>
      </c>
      <c r="BA18" s="63">
        <v>0</v>
      </c>
      <c r="BB18" s="58">
        <f>SUM(AX18:BA18)</f>
        <v>168.93449999999999</v>
      </c>
      <c r="BC18" s="387">
        <v>148.9</v>
      </c>
      <c r="BD18" s="254" t="s">
        <v>416</v>
      </c>
      <c r="BE18" s="255" t="s">
        <v>416</v>
      </c>
      <c r="BF18" s="387">
        <v>66.7</v>
      </c>
      <c r="BG18" s="127">
        <v>371.9</v>
      </c>
      <c r="BH18" s="63">
        <v>49.5</v>
      </c>
      <c r="BI18" s="62">
        <v>50.7</v>
      </c>
      <c r="BJ18" s="127">
        <v>4.8</v>
      </c>
      <c r="BK18" s="63" t="s">
        <v>416</v>
      </c>
      <c r="BL18" s="63">
        <v>28.9</v>
      </c>
      <c r="BM18" s="63">
        <v>0</v>
      </c>
      <c r="BN18" s="63">
        <f t="shared" ref="BN18" si="19">SUM(BJ18:BM18)</f>
        <v>33.699999999999996</v>
      </c>
      <c r="BO18" s="387">
        <v>17.100000000000001</v>
      </c>
      <c r="BP18" s="254" t="s">
        <v>416</v>
      </c>
      <c r="BQ18" s="255" t="s">
        <v>416</v>
      </c>
      <c r="BR18" s="256" t="s">
        <v>416</v>
      </c>
      <c r="BS18" s="127">
        <v>32.1</v>
      </c>
      <c r="BT18" s="63">
        <v>2.9</v>
      </c>
      <c r="BU18" s="62">
        <v>7.2</v>
      </c>
      <c r="BV18" s="127">
        <v>2.5</v>
      </c>
      <c r="BW18" s="63" t="s">
        <v>416</v>
      </c>
      <c r="BX18" s="63">
        <v>14.7</v>
      </c>
      <c r="BY18" s="63">
        <v>0</v>
      </c>
      <c r="BZ18" s="63">
        <f t="shared" ref="BZ18" si="20">SUM(BV18:BY18)</f>
        <v>17.2</v>
      </c>
      <c r="CA18" s="387">
        <v>8</v>
      </c>
      <c r="CB18" s="254" t="s">
        <v>416</v>
      </c>
      <c r="CC18" s="255" t="s">
        <v>416</v>
      </c>
      <c r="CD18" s="387">
        <v>14.6</v>
      </c>
      <c r="CE18" s="127">
        <v>60</v>
      </c>
      <c r="CF18" s="63">
        <v>9.3000000000000007</v>
      </c>
      <c r="CG18" s="62">
        <v>3.9</v>
      </c>
      <c r="CH18" s="127">
        <v>174</v>
      </c>
      <c r="CI18" s="63">
        <v>156</v>
      </c>
      <c r="CJ18" s="63">
        <v>1016.7</v>
      </c>
      <c r="CK18" s="63">
        <v>275.2</v>
      </c>
      <c r="CL18" s="63">
        <f t="shared" ref="CL18:CL81" si="21">SUM(CH18:CK18)</f>
        <v>1621.9</v>
      </c>
      <c r="CM18" s="387">
        <f t="shared" ref="CM18:CM49" si="22">SUM(G18,S18,AE18,AQ18,BC18,BO18,CA18)</f>
        <v>1262.6000000000001</v>
      </c>
      <c r="CN18" s="160">
        <v>237.2</v>
      </c>
      <c r="CO18" s="162">
        <v>355.7</v>
      </c>
      <c r="CP18" s="161">
        <f>SUM(CN18:CO18)</f>
        <v>592.9</v>
      </c>
      <c r="CQ18" s="127">
        <v>1736</v>
      </c>
      <c r="CR18" s="63">
        <v>469.6</v>
      </c>
      <c r="CS18" s="60">
        <f>SUM(M18,Y18,AK18,AW18,BI18,BU18,CG18)</f>
        <v>559.10000000000014</v>
      </c>
      <c r="CT18" s="62">
        <f>SUM(CL18,CP18,CQ18,CS18)</f>
        <v>4509.9000000000005</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362.8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261.2</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523.70000000000005</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116.1</v>
      </c>
      <c r="AV19" s="58">
        <v>26.1</v>
      </c>
      <c r="AW19" s="60">
        <v>40.799999999999997</v>
      </c>
      <c r="AX19" s="66">
        <v>20.2</v>
      </c>
      <c r="AY19" s="58">
        <v>12.6197</v>
      </c>
      <c r="AZ19" s="58">
        <v>136.19999999999999</v>
      </c>
      <c r="BA19" s="58">
        <v>0</v>
      </c>
      <c r="BB19" s="58">
        <f t="shared" ref="BB19:BB82" si="28">SUM(AX19:BA19)</f>
        <v>169.0197</v>
      </c>
      <c r="BC19" s="67">
        <v>149.1</v>
      </c>
      <c r="BD19" s="257" t="s">
        <v>416</v>
      </c>
      <c r="BE19" s="258" t="s">
        <v>416</v>
      </c>
      <c r="BF19" s="67">
        <v>67.2</v>
      </c>
      <c r="BG19" s="66">
        <v>388.5</v>
      </c>
      <c r="BH19" s="58">
        <v>47.9</v>
      </c>
      <c r="BI19" s="60">
        <v>56.3</v>
      </c>
      <c r="BJ19" s="66">
        <v>4.0999999999999996</v>
      </c>
      <c r="BK19" s="58" t="s">
        <v>416</v>
      </c>
      <c r="BL19" s="58">
        <v>28.1</v>
      </c>
      <c r="BM19" s="58">
        <v>0</v>
      </c>
      <c r="BN19" s="58">
        <f t="shared" ref="BN19:BN82" si="29">SUM(BJ19:BM19)</f>
        <v>32.200000000000003</v>
      </c>
      <c r="BO19" s="67">
        <v>17.100000000000001</v>
      </c>
      <c r="BP19" s="257" t="s">
        <v>416</v>
      </c>
      <c r="BQ19" s="258" t="s">
        <v>416</v>
      </c>
      <c r="BR19" s="259" t="s">
        <v>416</v>
      </c>
      <c r="BS19" s="66">
        <v>30.3</v>
      </c>
      <c r="BT19" s="58">
        <v>2.8</v>
      </c>
      <c r="BU19" s="60">
        <v>6.9</v>
      </c>
      <c r="BV19" s="66">
        <v>2.6</v>
      </c>
      <c r="BW19" s="58" t="s">
        <v>416</v>
      </c>
      <c r="BX19" s="58">
        <v>14.4</v>
      </c>
      <c r="BY19" s="58">
        <v>0</v>
      </c>
      <c r="BZ19" s="58">
        <f t="shared" ref="BZ19:BZ82" si="30">SUM(BV19:BY19)</f>
        <v>17</v>
      </c>
      <c r="CA19" s="67">
        <v>8.5</v>
      </c>
      <c r="CB19" s="257" t="s">
        <v>416</v>
      </c>
      <c r="CC19" s="258" t="s">
        <v>416</v>
      </c>
      <c r="CD19" s="67">
        <v>14.3</v>
      </c>
      <c r="CE19" s="66">
        <v>62.8</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1745.4</v>
      </c>
      <c r="CR19" s="58">
        <v>469.2</v>
      </c>
      <c r="CS19" s="60">
        <f t="shared" ref="CS19:CS81" si="32">SUM(M19,Y19,AK19,AW19,BI19,BU19,CG19)</f>
        <v>549.5</v>
      </c>
      <c r="CT19" s="60">
        <f t="shared" ref="CT19:CT82" si="33">SUM(CL19,CP19,CQ19,CS19)</f>
        <v>4510.2000000000007</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393.2</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265.2</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489.3</v>
      </c>
      <c r="AJ20" s="58">
        <v>126.3</v>
      </c>
      <c r="AK20" s="60">
        <v>94.6</v>
      </c>
      <c r="AL20" s="66">
        <v>7.1</v>
      </c>
      <c r="AM20" s="58">
        <v>9.4</v>
      </c>
      <c r="AN20" s="58">
        <v>90.7</v>
      </c>
      <c r="AO20" s="71" t="s">
        <v>416</v>
      </c>
      <c r="AP20" s="58">
        <f t="shared" si="27"/>
        <v>107.2</v>
      </c>
      <c r="AQ20" s="67">
        <v>79.3</v>
      </c>
      <c r="AR20" s="66">
        <v>14.8</v>
      </c>
      <c r="AS20" s="58">
        <v>3.2</v>
      </c>
      <c r="AT20" s="67">
        <v>18</v>
      </c>
      <c r="AU20" s="66">
        <v>116.6</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362.3</v>
      </c>
      <c r="BH20" s="58">
        <v>42.1</v>
      </c>
      <c r="BI20" s="60">
        <v>56.9</v>
      </c>
      <c r="BJ20" s="66">
        <v>3.9</v>
      </c>
      <c r="BK20" s="58" t="s">
        <v>416</v>
      </c>
      <c r="BL20" s="58">
        <v>26</v>
      </c>
      <c r="BM20" s="58">
        <v>0</v>
      </c>
      <c r="BN20" s="58">
        <f t="shared" si="29"/>
        <v>29.9</v>
      </c>
      <c r="BO20" s="67">
        <v>14.8</v>
      </c>
      <c r="BP20" s="257" t="s">
        <v>416</v>
      </c>
      <c r="BQ20" s="258" t="s">
        <v>416</v>
      </c>
      <c r="BR20" s="67" t="s">
        <v>416</v>
      </c>
      <c r="BS20" s="66">
        <v>29.8</v>
      </c>
      <c r="BT20" s="58">
        <v>2.5</v>
      </c>
      <c r="BU20" s="60">
        <v>7.1</v>
      </c>
      <c r="BV20" s="66">
        <v>2.4</v>
      </c>
      <c r="BW20" s="58" t="s">
        <v>416</v>
      </c>
      <c r="BX20" s="58">
        <v>12.6</v>
      </c>
      <c r="BY20" s="58">
        <v>0</v>
      </c>
      <c r="BZ20" s="58">
        <f t="shared" si="30"/>
        <v>15</v>
      </c>
      <c r="CA20" s="67">
        <v>7.1</v>
      </c>
      <c r="CB20" s="257" t="s">
        <v>416</v>
      </c>
      <c r="CC20" s="258" t="s">
        <v>416</v>
      </c>
      <c r="CD20" s="67">
        <v>14.3</v>
      </c>
      <c r="CE20" s="66">
        <v>62.6</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1719.2</v>
      </c>
      <c r="CR20" s="58">
        <v>450.5</v>
      </c>
      <c r="CS20" s="60">
        <f t="shared" si="32"/>
        <v>534.30000000000007</v>
      </c>
      <c r="CT20" s="60">
        <f t="shared" si="33"/>
        <v>4349.8</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379.6</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289.8</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509.4</v>
      </c>
      <c r="AJ21" s="58">
        <v>126.5</v>
      </c>
      <c r="AK21" s="60">
        <v>93.7</v>
      </c>
      <c r="AL21" s="66">
        <v>7.4</v>
      </c>
      <c r="AM21" s="58">
        <v>9.6</v>
      </c>
      <c r="AN21" s="58">
        <v>89.7</v>
      </c>
      <c r="AO21" s="71">
        <v>0</v>
      </c>
      <c r="AP21" s="58">
        <f t="shared" si="27"/>
        <v>106.7</v>
      </c>
      <c r="AQ21" s="67">
        <v>77.099999999999994</v>
      </c>
      <c r="AR21" s="66">
        <v>14.3</v>
      </c>
      <c r="AS21" s="58">
        <v>3.1</v>
      </c>
      <c r="AT21" s="67">
        <v>17.5</v>
      </c>
      <c r="AU21" s="66">
        <v>124.7</v>
      </c>
      <c r="AV21" s="58">
        <v>24.7</v>
      </c>
      <c r="AW21" s="60">
        <v>45.9</v>
      </c>
      <c r="AX21" s="66">
        <v>21.9</v>
      </c>
      <c r="AY21" s="58">
        <v>13.1287</v>
      </c>
      <c r="AZ21" s="58">
        <v>140.69999999999999</v>
      </c>
      <c r="BA21" s="58">
        <v>0</v>
      </c>
      <c r="BB21" s="58">
        <f t="shared" si="28"/>
        <v>175.7287</v>
      </c>
      <c r="BC21" s="67">
        <v>149.5</v>
      </c>
      <c r="BD21" s="257" t="s">
        <v>416</v>
      </c>
      <c r="BE21" s="258" t="s">
        <v>416</v>
      </c>
      <c r="BF21" s="67">
        <v>67.2</v>
      </c>
      <c r="BG21" s="66">
        <v>415.7</v>
      </c>
      <c r="BH21" s="58">
        <v>58</v>
      </c>
      <c r="BI21" s="60">
        <v>53.4</v>
      </c>
      <c r="BJ21" s="66">
        <v>3.9</v>
      </c>
      <c r="BK21" s="58" t="s">
        <v>416</v>
      </c>
      <c r="BL21" s="58">
        <v>27.3</v>
      </c>
      <c r="BM21" s="58">
        <v>0</v>
      </c>
      <c r="BN21" s="58">
        <f t="shared" si="29"/>
        <v>31.2</v>
      </c>
      <c r="BO21" s="67">
        <v>15.2</v>
      </c>
      <c r="BP21" s="257" t="s">
        <v>416</v>
      </c>
      <c r="BQ21" s="258" t="s">
        <v>416</v>
      </c>
      <c r="BR21" s="67" t="s">
        <v>416</v>
      </c>
      <c r="BS21" s="66">
        <v>34.4</v>
      </c>
      <c r="BT21" s="58">
        <v>2.5</v>
      </c>
      <c r="BU21" s="60">
        <v>7.6</v>
      </c>
      <c r="BV21" s="66">
        <v>2.2999999999999998</v>
      </c>
      <c r="BW21" s="58" t="s">
        <v>416</v>
      </c>
      <c r="BX21" s="58">
        <v>10.4</v>
      </c>
      <c r="BY21" s="58">
        <v>0</v>
      </c>
      <c r="BZ21" s="58">
        <f t="shared" si="30"/>
        <v>12.7</v>
      </c>
      <c r="CA21" s="67">
        <v>5</v>
      </c>
      <c r="CB21" s="257" t="s">
        <v>416</v>
      </c>
      <c r="CC21" s="258" t="s">
        <v>416</v>
      </c>
      <c r="CD21" s="67">
        <v>14.2</v>
      </c>
      <c r="CE21" s="66">
        <v>57.4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1811</v>
      </c>
      <c r="CR21" s="58">
        <v>480.4</v>
      </c>
      <c r="CS21" s="60">
        <f t="shared" si="32"/>
        <v>516.69999999999993</v>
      </c>
      <c r="CT21" s="60">
        <f t="shared" si="33"/>
        <v>4560</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410.2</v>
      </c>
      <c r="L22" s="58">
        <v>143.80000000000001</v>
      </c>
      <c r="M22" s="60">
        <v>156</v>
      </c>
      <c r="N22" s="66">
        <v>33.1</v>
      </c>
      <c r="O22" s="58">
        <v>44.4039</v>
      </c>
      <c r="P22" s="58">
        <v>309.3</v>
      </c>
      <c r="Q22" s="58">
        <v>28.5</v>
      </c>
      <c r="R22" s="58">
        <f t="shared" si="34"/>
        <v>415.3039</v>
      </c>
      <c r="S22" s="67">
        <v>319.8</v>
      </c>
      <c r="T22" s="66">
        <v>49.6</v>
      </c>
      <c r="U22" s="58">
        <v>57.9</v>
      </c>
      <c r="V22" s="67">
        <f t="shared" si="24"/>
        <v>107.5</v>
      </c>
      <c r="W22" s="66">
        <v>312.10000000000002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504.6</v>
      </c>
      <c r="AJ22" s="58">
        <v>130.30000000000001</v>
      </c>
      <c r="AK22" s="60">
        <v>90.2</v>
      </c>
      <c r="AL22" s="66">
        <v>7.3</v>
      </c>
      <c r="AM22" s="58">
        <v>10.4</v>
      </c>
      <c r="AN22" s="58">
        <v>91.6</v>
      </c>
      <c r="AO22" s="71">
        <v>0</v>
      </c>
      <c r="AP22" s="58">
        <f t="shared" si="27"/>
        <v>109.3</v>
      </c>
      <c r="AQ22" s="67">
        <v>80.8</v>
      </c>
      <c r="AR22" s="66">
        <v>14.7</v>
      </c>
      <c r="AS22" s="58">
        <v>3.4</v>
      </c>
      <c r="AT22" s="67">
        <v>18.2</v>
      </c>
      <c r="AU22" s="66">
        <v>137.69999999999999</v>
      </c>
      <c r="AV22" s="58">
        <v>25.6</v>
      </c>
      <c r="AW22" s="60">
        <v>41.5</v>
      </c>
      <c r="AX22" s="66">
        <v>20.6</v>
      </c>
      <c r="AY22" s="58">
        <v>12.578899999999999</v>
      </c>
      <c r="AZ22" s="58">
        <v>132.69999999999999</v>
      </c>
      <c r="BA22" s="58">
        <v>0</v>
      </c>
      <c r="BB22" s="58">
        <f t="shared" si="28"/>
        <v>165.87889999999999</v>
      </c>
      <c r="BC22" s="67">
        <v>140.9</v>
      </c>
      <c r="BD22" s="257" t="s">
        <v>416</v>
      </c>
      <c r="BE22" s="258" t="s">
        <v>416</v>
      </c>
      <c r="BF22" s="67">
        <v>69.5</v>
      </c>
      <c r="BG22" s="66">
        <v>437.7</v>
      </c>
      <c r="BH22" s="58">
        <v>45.9</v>
      </c>
      <c r="BI22" s="60">
        <v>53.2</v>
      </c>
      <c r="BJ22" s="66">
        <v>4.5</v>
      </c>
      <c r="BK22" s="58" t="s">
        <v>416</v>
      </c>
      <c r="BL22" s="58">
        <v>29.6</v>
      </c>
      <c r="BM22" s="58">
        <v>0</v>
      </c>
      <c r="BN22" s="58">
        <f t="shared" si="29"/>
        <v>34.1</v>
      </c>
      <c r="BO22" s="67">
        <v>17.5</v>
      </c>
      <c r="BP22" s="257" t="s">
        <v>416</v>
      </c>
      <c r="BQ22" s="258" t="s">
        <v>416</v>
      </c>
      <c r="BR22" s="67" t="s">
        <v>416</v>
      </c>
      <c r="BS22" s="66">
        <v>36.6</v>
      </c>
      <c r="BT22" s="58">
        <v>3</v>
      </c>
      <c r="BU22" s="60">
        <v>7.7</v>
      </c>
      <c r="BV22" s="66">
        <v>2.2000000000000002</v>
      </c>
      <c r="BW22" s="58" t="s">
        <v>416</v>
      </c>
      <c r="BX22" s="58">
        <v>10.199999999999999</v>
      </c>
      <c r="BY22" s="58">
        <v>0</v>
      </c>
      <c r="BZ22" s="58">
        <f t="shared" si="30"/>
        <v>12.399999999999999</v>
      </c>
      <c r="CA22" s="67">
        <v>4.9000000000000004</v>
      </c>
      <c r="CB22" s="257" t="s">
        <v>416</v>
      </c>
      <c r="CC22" s="258" t="s">
        <v>416</v>
      </c>
      <c r="CD22" s="67">
        <v>12.4</v>
      </c>
      <c r="CE22" s="66">
        <v>50.2</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1889.1</v>
      </c>
      <c r="CR22" s="58">
        <v>476</v>
      </c>
      <c r="CS22" s="60">
        <f t="shared" si="32"/>
        <v>507.69999999999993</v>
      </c>
      <c r="CT22" s="60">
        <f t="shared" si="33"/>
        <v>4636.3999999999996</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381.7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299.8</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409.9</v>
      </c>
      <c r="AJ23" s="58">
        <v>118.8</v>
      </c>
      <c r="AK23" s="60">
        <v>83.4</v>
      </c>
      <c r="AL23" s="66">
        <v>8.3000000000000007</v>
      </c>
      <c r="AM23" s="58">
        <v>10.5</v>
      </c>
      <c r="AN23" s="58">
        <v>99.3</v>
      </c>
      <c r="AO23" s="71">
        <v>0</v>
      </c>
      <c r="AP23" s="58">
        <f t="shared" si="27"/>
        <v>118.1</v>
      </c>
      <c r="AQ23" s="67">
        <v>87.3</v>
      </c>
      <c r="AR23" s="66">
        <v>14.7</v>
      </c>
      <c r="AS23" s="58">
        <v>5.6</v>
      </c>
      <c r="AT23" s="67">
        <v>20.3</v>
      </c>
      <c r="AU23" s="66">
        <v>141.6</v>
      </c>
      <c r="AV23" s="58">
        <v>26.3</v>
      </c>
      <c r="AW23" s="60">
        <v>37.299999999999997</v>
      </c>
      <c r="AX23" s="66">
        <v>23.8</v>
      </c>
      <c r="AY23" s="58">
        <v>13.950700000000001</v>
      </c>
      <c r="AZ23" s="58">
        <v>146.80000000000001</v>
      </c>
      <c r="BA23" s="58">
        <v>0</v>
      </c>
      <c r="BB23" s="58">
        <f t="shared" si="28"/>
        <v>184.55070000000001</v>
      </c>
      <c r="BC23" s="67">
        <v>157.6</v>
      </c>
      <c r="BD23" s="257" t="s">
        <v>416</v>
      </c>
      <c r="BE23" s="258" t="s">
        <v>416</v>
      </c>
      <c r="BF23" s="67">
        <v>72.599999999999994</v>
      </c>
      <c r="BG23" s="66">
        <v>403</v>
      </c>
      <c r="BH23" s="58">
        <v>50.4</v>
      </c>
      <c r="BI23" s="60">
        <v>55.1</v>
      </c>
      <c r="BJ23" s="66">
        <v>5</v>
      </c>
      <c r="BK23" s="58" t="s">
        <v>416</v>
      </c>
      <c r="BL23" s="58">
        <v>31.4</v>
      </c>
      <c r="BM23" s="58">
        <v>0</v>
      </c>
      <c r="BN23" s="58">
        <f t="shared" si="29"/>
        <v>36.4</v>
      </c>
      <c r="BO23" s="67">
        <v>19.3</v>
      </c>
      <c r="BP23" s="257" t="s">
        <v>416</v>
      </c>
      <c r="BQ23" s="258" t="s">
        <v>416</v>
      </c>
      <c r="BR23" s="259" t="s">
        <v>416</v>
      </c>
      <c r="BS23" s="66">
        <v>35.299999999999997</v>
      </c>
      <c r="BT23" s="58">
        <v>3.4</v>
      </c>
      <c r="BU23" s="60">
        <v>8.3000000000000007</v>
      </c>
      <c r="BV23" s="66">
        <v>2.2999999999999998</v>
      </c>
      <c r="BW23" s="58" t="s">
        <v>416</v>
      </c>
      <c r="BX23" s="58">
        <v>9.8000000000000007</v>
      </c>
      <c r="BY23" s="58">
        <v>0</v>
      </c>
      <c r="BZ23" s="58">
        <f t="shared" si="30"/>
        <v>12.100000000000001</v>
      </c>
      <c r="CA23" s="67">
        <v>5</v>
      </c>
      <c r="CB23" s="257" t="s">
        <v>416</v>
      </c>
      <c r="CC23" s="258" t="s">
        <v>416</v>
      </c>
      <c r="CD23" s="67">
        <v>13.1</v>
      </c>
      <c r="CE23" s="66">
        <v>55.8</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1727.1</v>
      </c>
      <c r="CR23" s="58">
        <v>470.9</v>
      </c>
      <c r="CS23" s="60">
        <f t="shared" si="32"/>
        <v>486.10000000000008</v>
      </c>
      <c r="CT23" s="60">
        <f t="shared" si="33"/>
        <v>4555.7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362.6</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267</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412.4</v>
      </c>
      <c r="AJ24" s="58">
        <v>110.3</v>
      </c>
      <c r="AK24" s="60">
        <v>74.5</v>
      </c>
      <c r="AL24" s="66">
        <v>7.7</v>
      </c>
      <c r="AM24" s="58">
        <v>9.6</v>
      </c>
      <c r="AN24" s="58">
        <v>86.6</v>
      </c>
      <c r="AO24" s="71">
        <v>0</v>
      </c>
      <c r="AP24" s="58">
        <f t="shared" si="27"/>
        <v>103.89999999999999</v>
      </c>
      <c r="AQ24" s="67">
        <v>77</v>
      </c>
      <c r="AR24" s="66">
        <v>14.2</v>
      </c>
      <c r="AS24" s="58">
        <v>6.8</v>
      </c>
      <c r="AT24" s="67">
        <v>21</v>
      </c>
      <c r="AU24" s="66">
        <v>119.6</v>
      </c>
      <c r="AV24" s="58">
        <v>22.2</v>
      </c>
      <c r="AW24" s="60">
        <v>35.299999999999997</v>
      </c>
      <c r="AX24" s="66">
        <v>18.7</v>
      </c>
      <c r="AY24" s="58">
        <v>11.7354</v>
      </c>
      <c r="AZ24" s="58">
        <v>123.8</v>
      </c>
      <c r="BA24" s="58">
        <v>0</v>
      </c>
      <c r="BB24" s="58">
        <f t="shared" si="28"/>
        <v>154.2354</v>
      </c>
      <c r="BC24" s="67">
        <v>131.19999999999999</v>
      </c>
      <c r="BD24" s="257" t="s">
        <v>416</v>
      </c>
      <c r="BE24" s="258" t="s">
        <v>416</v>
      </c>
      <c r="BF24" s="67">
        <v>70.7</v>
      </c>
      <c r="BG24" s="66">
        <v>355.6</v>
      </c>
      <c r="BH24" s="58">
        <v>35</v>
      </c>
      <c r="BI24" s="60">
        <v>44.6</v>
      </c>
      <c r="BJ24" s="66">
        <v>4.3</v>
      </c>
      <c r="BK24" s="58" t="s">
        <v>416</v>
      </c>
      <c r="BL24" s="58">
        <v>28</v>
      </c>
      <c r="BM24" s="58">
        <v>0</v>
      </c>
      <c r="BN24" s="58">
        <f t="shared" si="29"/>
        <v>32.299999999999997</v>
      </c>
      <c r="BO24" s="67">
        <v>16.2</v>
      </c>
      <c r="BP24" s="257" t="s">
        <v>416</v>
      </c>
      <c r="BQ24" s="258" t="s">
        <v>416</v>
      </c>
      <c r="BR24" s="67" t="s">
        <v>416</v>
      </c>
      <c r="BS24" s="66">
        <v>33</v>
      </c>
      <c r="BT24" s="58">
        <v>3</v>
      </c>
      <c r="BU24" s="60">
        <v>7.4</v>
      </c>
      <c r="BV24" s="66">
        <v>1.9</v>
      </c>
      <c r="BW24" s="58" t="s">
        <v>416</v>
      </c>
      <c r="BX24" s="58">
        <v>8.4</v>
      </c>
      <c r="BY24" s="58">
        <v>0</v>
      </c>
      <c r="BZ24" s="58">
        <f t="shared" si="30"/>
        <v>10.3</v>
      </c>
      <c r="CA24" s="67">
        <v>4.0999999999999996</v>
      </c>
      <c r="CB24" s="257" t="s">
        <v>416</v>
      </c>
      <c r="CC24" s="258" t="s">
        <v>416</v>
      </c>
      <c r="CD24" s="67">
        <v>12.3</v>
      </c>
      <c r="CE24" s="66">
        <v>46.8</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1597</v>
      </c>
      <c r="CR24" s="58">
        <v>401.7</v>
      </c>
      <c r="CS24" s="60">
        <f t="shared" si="32"/>
        <v>464.20000000000005</v>
      </c>
      <c r="CT24" s="60">
        <f t="shared" si="33"/>
        <v>4113.8999999999996</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376.3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288</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468.4</v>
      </c>
      <c r="AJ25" s="58">
        <v>126.2</v>
      </c>
      <c r="AK25" s="60">
        <v>94.4</v>
      </c>
      <c r="AL25" s="66">
        <v>7.1</v>
      </c>
      <c r="AM25" s="58">
        <v>8.8000000000000007</v>
      </c>
      <c r="AN25" s="58">
        <v>92.5</v>
      </c>
      <c r="AO25" s="71">
        <v>0</v>
      </c>
      <c r="AP25" s="58">
        <f t="shared" si="27"/>
        <v>108.4</v>
      </c>
      <c r="AQ25" s="67">
        <v>81.7</v>
      </c>
      <c r="AR25" s="66">
        <v>12.7</v>
      </c>
      <c r="AS25" s="58">
        <v>6.8</v>
      </c>
      <c r="AT25" s="67">
        <v>19.5</v>
      </c>
      <c r="AU25" s="66">
        <v>118.8</v>
      </c>
      <c r="AV25" s="58">
        <v>25.8</v>
      </c>
      <c r="AW25" s="60">
        <v>37.1</v>
      </c>
      <c r="AX25" s="66">
        <v>19.899999999999999</v>
      </c>
      <c r="AY25" s="58">
        <v>12.089399999999999</v>
      </c>
      <c r="AZ25" s="58">
        <v>135.80000000000001</v>
      </c>
      <c r="BA25" s="58">
        <v>0</v>
      </c>
      <c r="BB25" s="58">
        <f t="shared" si="28"/>
        <v>167.7894</v>
      </c>
      <c r="BC25" s="67">
        <v>142.9</v>
      </c>
      <c r="BD25" s="257" t="s">
        <v>416</v>
      </c>
      <c r="BE25" s="258" t="s">
        <v>416</v>
      </c>
      <c r="BF25" s="67">
        <v>65.400000000000006</v>
      </c>
      <c r="BG25" s="66">
        <v>370.2</v>
      </c>
      <c r="BH25" s="58">
        <v>43</v>
      </c>
      <c r="BI25" s="60">
        <v>47.3</v>
      </c>
      <c r="BJ25" s="66">
        <v>4.3</v>
      </c>
      <c r="BK25" s="58" t="s">
        <v>416</v>
      </c>
      <c r="BL25" s="58">
        <v>28.4</v>
      </c>
      <c r="BM25" s="58">
        <v>0</v>
      </c>
      <c r="BN25" s="58">
        <f t="shared" si="29"/>
        <v>32.699999999999996</v>
      </c>
      <c r="BO25" s="67">
        <v>17</v>
      </c>
      <c r="BP25" s="257" t="s">
        <v>416</v>
      </c>
      <c r="BQ25" s="258" t="s">
        <v>416</v>
      </c>
      <c r="BR25" s="67" t="s">
        <v>416</v>
      </c>
      <c r="BS25" s="66">
        <v>37.200000000000003</v>
      </c>
      <c r="BT25" s="58">
        <v>3.3</v>
      </c>
      <c r="BU25" s="60">
        <v>8.9</v>
      </c>
      <c r="BV25" s="66">
        <v>2</v>
      </c>
      <c r="BW25" s="58" t="s">
        <v>416</v>
      </c>
      <c r="BX25" s="58">
        <v>9</v>
      </c>
      <c r="BY25" s="58">
        <v>0</v>
      </c>
      <c r="BZ25" s="58">
        <f t="shared" si="30"/>
        <v>11</v>
      </c>
      <c r="CA25" s="67">
        <v>4.5999999999999996</v>
      </c>
      <c r="CB25" s="257" t="s">
        <v>416</v>
      </c>
      <c r="CC25" s="258" t="s">
        <v>416</v>
      </c>
      <c r="CD25" s="67">
        <v>10.9</v>
      </c>
      <c r="CE25" s="66">
        <v>35.200000000000003</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1694.1</v>
      </c>
      <c r="CR25" s="58">
        <v>460.7</v>
      </c>
      <c r="CS25" s="60">
        <f t="shared" si="32"/>
        <v>498.99999999999994</v>
      </c>
      <c r="CT25" s="60">
        <f t="shared" si="33"/>
        <v>4287.5</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414</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315.7</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487</v>
      </c>
      <c r="AJ26" s="58">
        <v>128.9</v>
      </c>
      <c r="AK26" s="60">
        <v>102.6</v>
      </c>
      <c r="AL26" s="66">
        <v>8</v>
      </c>
      <c r="AM26" s="58">
        <v>9.9</v>
      </c>
      <c r="AN26" s="58">
        <v>96.2</v>
      </c>
      <c r="AO26" s="71">
        <v>0</v>
      </c>
      <c r="AP26" s="58">
        <f t="shared" si="27"/>
        <v>114.1</v>
      </c>
      <c r="AQ26" s="67">
        <v>84.4</v>
      </c>
      <c r="AR26" s="66">
        <v>15.4</v>
      </c>
      <c r="AS26" s="58">
        <v>7.2</v>
      </c>
      <c r="AT26" s="67">
        <v>22.6</v>
      </c>
      <c r="AU26" s="66">
        <v>138.30000000000001</v>
      </c>
      <c r="AV26" s="58">
        <v>28.6</v>
      </c>
      <c r="AW26" s="60">
        <v>39.200000000000003</v>
      </c>
      <c r="AX26" s="66">
        <v>21.3</v>
      </c>
      <c r="AY26" s="58">
        <v>12.7629</v>
      </c>
      <c r="AZ26" s="58">
        <v>142.19999999999999</v>
      </c>
      <c r="BA26" s="58">
        <v>0</v>
      </c>
      <c r="BB26" s="58">
        <f t="shared" si="28"/>
        <v>176.2629</v>
      </c>
      <c r="BC26" s="67">
        <v>149.30000000000001</v>
      </c>
      <c r="BD26" s="257" t="s">
        <v>416</v>
      </c>
      <c r="BE26" s="258" t="s">
        <v>416</v>
      </c>
      <c r="BF26" s="67">
        <v>74</v>
      </c>
      <c r="BG26" s="66">
        <v>426.7</v>
      </c>
      <c r="BH26" s="58">
        <v>50.1</v>
      </c>
      <c r="BI26" s="60">
        <v>49.6</v>
      </c>
      <c r="BJ26" s="66">
        <v>4.5</v>
      </c>
      <c r="BK26" s="58" t="s">
        <v>416</v>
      </c>
      <c r="BL26" s="58">
        <v>29.8</v>
      </c>
      <c r="BM26" s="58">
        <v>0</v>
      </c>
      <c r="BN26" s="58">
        <f t="shared" si="29"/>
        <v>34.299999999999997</v>
      </c>
      <c r="BO26" s="67">
        <v>17.5</v>
      </c>
      <c r="BP26" s="257" t="s">
        <v>416</v>
      </c>
      <c r="BQ26" s="258" t="s">
        <v>416</v>
      </c>
      <c r="BR26" s="67" t="s">
        <v>416</v>
      </c>
      <c r="BS26" s="66">
        <v>36.1</v>
      </c>
      <c r="BT26" s="58">
        <v>3.3</v>
      </c>
      <c r="BU26" s="60">
        <v>8</v>
      </c>
      <c r="BV26" s="66">
        <v>2</v>
      </c>
      <c r="BW26" s="58" t="s">
        <v>416</v>
      </c>
      <c r="BX26" s="58">
        <v>9.6999999999999993</v>
      </c>
      <c r="BY26" s="58">
        <v>0</v>
      </c>
      <c r="BZ26" s="58">
        <f t="shared" si="30"/>
        <v>11.7</v>
      </c>
      <c r="CA26" s="67">
        <v>4.7</v>
      </c>
      <c r="CB26" s="257" t="s">
        <v>416</v>
      </c>
      <c r="CC26" s="258" t="s">
        <v>416</v>
      </c>
      <c r="CD26" s="67">
        <v>12.9</v>
      </c>
      <c r="CE26" s="66">
        <v>38.1</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1856</v>
      </c>
      <c r="CR26" s="58">
        <v>499.1</v>
      </c>
      <c r="CS26" s="60">
        <f t="shared" si="32"/>
        <v>520.59999999999991</v>
      </c>
      <c r="CT26" s="60">
        <f t="shared" si="33"/>
        <v>4596</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376.8</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286.7</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463.1</v>
      </c>
      <c r="AJ27" s="58">
        <v>115.5</v>
      </c>
      <c r="AK27" s="60">
        <v>94.5</v>
      </c>
      <c r="AL27" s="66">
        <v>7</v>
      </c>
      <c r="AM27" s="58">
        <v>9.6</v>
      </c>
      <c r="AN27" s="58">
        <v>90.4</v>
      </c>
      <c r="AO27" s="71" t="s">
        <v>416</v>
      </c>
      <c r="AP27" s="58">
        <f t="shared" si="27"/>
        <v>107</v>
      </c>
      <c r="AQ27" s="67">
        <v>77.5</v>
      </c>
      <c r="AR27" s="66">
        <v>14.8</v>
      </c>
      <c r="AS27" s="58">
        <v>7.5</v>
      </c>
      <c r="AT27" s="67">
        <v>22.4</v>
      </c>
      <c r="AU27" s="66">
        <v>127</v>
      </c>
      <c r="AV27" s="58">
        <v>26.7</v>
      </c>
      <c r="AW27" s="60">
        <v>38.4</v>
      </c>
      <c r="AX27" s="66">
        <v>22.1</v>
      </c>
      <c r="AY27" s="58">
        <v>12.016200000000001</v>
      </c>
      <c r="AZ27" s="58">
        <v>136.6</v>
      </c>
      <c r="BA27" s="58">
        <v>0</v>
      </c>
      <c r="BB27" s="58">
        <f t="shared" si="28"/>
        <v>170.71620000000001</v>
      </c>
      <c r="BC27" s="67">
        <v>143.80000000000001</v>
      </c>
      <c r="BD27" s="257" t="s">
        <v>416</v>
      </c>
      <c r="BE27" s="258" t="s">
        <v>416</v>
      </c>
      <c r="BF27" s="67">
        <v>71.5</v>
      </c>
      <c r="BG27" s="66">
        <v>414</v>
      </c>
      <c r="BH27" s="58">
        <v>52.3</v>
      </c>
      <c r="BI27" s="60">
        <v>38.5</v>
      </c>
      <c r="BJ27" s="66">
        <v>3.9</v>
      </c>
      <c r="BK27" s="58" t="s">
        <v>416</v>
      </c>
      <c r="BL27" s="58">
        <v>27.8</v>
      </c>
      <c r="BM27" s="58">
        <v>0</v>
      </c>
      <c r="BN27" s="58">
        <f t="shared" si="29"/>
        <v>31.7</v>
      </c>
      <c r="BO27" s="67">
        <v>15.6</v>
      </c>
      <c r="BP27" s="257" t="s">
        <v>416</v>
      </c>
      <c r="BQ27" s="258" t="s">
        <v>416</v>
      </c>
      <c r="BR27" s="67" t="s">
        <v>416</v>
      </c>
      <c r="BS27" s="66">
        <v>30.7</v>
      </c>
      <c r="BT27" s="58">
        <v>2.8</v>
      </c>
      <c r="BU27" s="60">
        <v>6.8</v>
      </c>
      <c r="BV27" s="66">
        <v>2.2000000000000002</v>
      </c>
      <c r="BW27" s="58" t="s">
        <v>416</v>
      </c>
      <c r="BX27" s="58">
        <v>9.6</v>
      </c>
      <c r="BY27" s="58">
        <v>0</v>
      </c>
      <c r="BZ27" s="58">
        <f t="shared" si="30"/>
        <v>11.8</v>
      </c>
      <c r="CA27" s="67">
        <v>4.5999999999999996</v>
      </c>
      <c r="CB27" s="257" t="s">
        <v>416</v>
      </c>
      <c r="CC27" s="258" t="s">
        <v>416</v>
      </c>
      <c r="CD27" s="67">
        <v>12.5</v>
      </c>
      <c r="CE27" s="66">
        <v>45.5</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1743.9</v>
      </c>
      <c r="CR27" s="58">
        <v>453.9</v>
      </c>
      <c r="CS27" s="60">
        <f t="shared" si="32"/>
        <v>498.8</v>
      </c>
      <c r="CT27" s="60">
        <f t="shared" si="33"/>
        <v>4334.2</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430.3</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321.39999999999998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550.6</v>
      </c>
      <c r="AJ28" s="58">
        <v>131.30000000000001</v>
      </c>
      <c r="AK28" s="60">
        <v>106.7</v>
      </c>
      <c r="AL28" s="66">
        <v>7.1</v>
      </c>
      <c r="AM28" s="58">
        <v>9.4</v>
      </c>
      <c r="AN28" s="58">
        <v>90.3</v>
      </c>
      <c r="AO28" s="71">
        <v>0</v>
      </c>
      <c r="AP28" s="58">
        <f t="shared" si="27"/>
        <v>106.8</v>
      </c>
      <c r="AQ28" s="67">
        <v>78.400000000000006</v>
      </c>
      <c r="AR28" s="66">
        <v>15.3</v>
      </c>
      <c r="AS28" s="58">
        <v>8</v>
      </c>
      <c r="AT28" s="67">
        <v>23.3</v>
      </c>
      <c r="AU28" s="66">
        <v>138.5</v>
      </c>
      <c r="AV28" s="58">
        <v>28.3</v>
      </c>
      <c r="AW28" s="60">
        <v>42.2</v>
      </c>
      <c r="AX28" s="66">
        <v>20.2</v>
      </c>
      <c r="AY28" s="58">
        <v>11.9018</v>
      </c>
      <c r="AZ28" s="58">
        <v>132.6</v>
      </c>
      <c r="BA28" s="58">
        <v>0</v>
      </c>
      <c r="BB28" s="58">
        <f t="shared" si="28"/>
        <v>164.70179999999999</v>
      </c>
      <c r="BC28" s="67">
        <v>138.69999999999999</v>
      </c>
      <c r="BD28" s="257" t="s">
        <v>416</v>
      </c>
      <c r="BE28" s="258" t="s">
        <v>416</v>
      </c>
      <c r="BF28" s="67">
        <v>73.099999999999994</v>
      </c>
      <c r="BG28" s="66">
        <v>455.6</v>
      </c>
      <c r="BH28" s="58">
        <v>53.7</v>
      </c>
      <c r="BI28" s="60">
        <v>48.8</v>
      </c>
      <c r="BJ28" s="66">
        <v>4</v>
      </c>
      <c r="BK28" s="58" t="s">
        <v>416</v>
      </c>
      <c r="BL28" s="58">
        <v>26.9</v>
      </c>
      <c r="BM28" s="58">
        <v>0</v>
      </c>
      <c r="BN28" s="58">
        <f t="shared" si="29"/>
        <v>30.9</v>
      </c>
      <c r="BO28" s="67">
        <v>15.8</v>
      </c>
      <c r="BP28" s="257" t="s">
        <v>416</v>
      </c>
      <c r="BQ28" s="258" t="s">
        <v>416</v>
      </c>
      <c r="BR28" s="67" t="s">
        <v>416</v>
      </c>
      <c r="BS28" s="66">
        <v>31.2</v>
      </c>
      <c r="BT28" s="58">
        <v>2.9</v>
      </c>
      <c r="BU28" s="60">
        <v>7.6</v>
      </c>
      <c r="BV28" s="66">
        <v>2.4</v>
      </c>
      <c r="BW28" s="58" t="s">
        <v>416</v>
      </c>
      <c r="BX28" s="58">
        <v>11.1</v>
      </c>
      <c r="BY28" s="58">
        <v>0</v>
      </c>
      <c r="BZ28" s="58">
        <f t="shared" si="30"/>
        <v>13.5</v>
      </c>
      <c r="CA28" s="67">
        <v>4.8</v>
      </c>
      <c r="CB28" s="257" t="s">
        <v>416</v>
      </c>
      <c r="CC28" s="258" t="s">
        <v>416</v>
      </c>
      <c r="CD28" s="67">
        <v>14.2</v>
      </c>
      <c r="CE28" s="66">
        <v>53.2</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1980.7</v>
      </c>
      <c r="CR28" s="58">
        <v>492.1</v>
      </c>
      <c r="CS28" s="60">
        <f t="shared" si="32"/>
        <v>561.39999999999986</v>
      </c>
      <c r="CT28" s="60">
        <f t="shared" si="33"/>
        <v>4675.2999999999993</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378.6</v>
      </c>
      <c r="L29" s="58">
        <v>136.4</v>
      </c>
      <c r="M29" s="60">
        <v>170.5</v>
      </c>
      <c r="N29" s="66">
        <v>29.1</v>
      </c>
      <c r="O29" s="58">
        <v>39.1571</v>
      </c>
      <c r="P29" s="58">
        <v>240.2</v>
      </c>
      <c r="Q29" s="58">
        <v>23.2</v>
      </c>
      <c r="R29" s="58">
        <f t="shared" si="34"/>
        <v>331.65709999999996</v>
      </c>
      <c r="S29" s="67">
        <v>293.2</v>
      </c>
      <c r="T29" s="66">
        <v>48.4</v>
      </c>
      <c r="U29" s="58">
        <v>46.5</v>
      </c>
      <c r="V29" s="67">
        <f t="shared" si="24"/>
        <v>94.9</v>
      </c>
      <c r="W29" s="66">
        <v>291.60000000000002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549.1</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129.1</v>
      </c>
      <c r="AV29" s="58">
        <v>27.2</v>
      </c>
      <c r="AW29" s="60">
        <v>41.2</v>
      </c>
      <c r="AX29" s="66">
        <v>19.2</v>
      </c>
      <c r="AY29" s="58">
        <v>11.6151</v>
      </c>
      <c r="AZ29" s="58">
        <v>115.7</v>
      </c>
      <c r="BA29" s="58">
        <v>0</v>
      </c>
      <c r="BB29" s="58">
        <f t="shared" si="28"/>
        <v>146.51510000000002</v>
      </c>
      <c r="BC29" s="67">
        <v>135.5</v>
      </c>
      <c r="BD29" s="257" t="s">
        <v>416</v>
      </c>
      <c r="BE29" s="258" t="s">
        <v>416</v>
      </c>
      <c r="BF29" s="67">
        <v>71.3</v>
      </c>
      <c r="BG29" s="66">
        <v>478.6</v>
      </c>
      <c r="BH29" s="58">
        <v>50.7</v>
      </c>
      <c r="BI29" s="60">
        <v>53.7</v>
      </c>
      <c r="BJ29" s="66">
        <v>3.8</v>
      </c>
      <c r="BK29" s="58" t="s">
        <v>416</v>
      </c>
      <c r="BL29" s="58">
        <v>25.4</v>
      </c>
      <c r="BM29" s="58">
        <v>0</v>
      </c>
      <c r="BN29" s="58">
        <f t="shared" si="29"/>
        <v>29.2</v>
      </c>
      <c r="BO29" s="67">
        <v>14.7</v>
      </c>
      <c r="BP29" s="257" t="s">
        <v>416</v>
      </c>
      <c r="BQ29" s="258" t="s">
        <v>416</v>
      </c>
      <c r="BR29" s="259" t="s">
        <v>416</v>
      </c>
      <c r="BS29" s="66">
        <v>28.2</v>
      </c>
      <c r="BT29" s="58">
        <v>2.6</v>
      </c>
      <c r="BU29" s="60">
        <v>7</v>
      </c>
      <c r="BV29" s="66">
        <v>2.2999999999999998</v>
      </c>
      <c r="BW29" s="58" t="s">
        <v>416</v>
      </c>
      <c r="BX29" s="58">
        <v>10.4</v>
      </c>
      <c r="BY29" s="58">
        <v>0</v>
      </c>
      <c r="BZ29" s="58">
        <f t="shared" si="30"/>
        <v>12.7</v>
      </c>
      <c r="CA29" s="67">
        <v>5.0999999999999996</v>
      </c>
      <c r="CB29" s="257" t="s">
        <v>416</v>
      </c>
      <c r="CC29" s="258" t="s">
        <v>416</v>
      </c>
      <c r="CD29" s="67">
        <v>13.6</v>
      </c>
      <c r="CE29" s="66">
        <v>79.599999999999994</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1934.8</v>
      </c>
      <c r="CR29" s="58">
        <v>475.3</v>
      </c>
      <c r="CS29" s="60">
        <f t="shared" si="32"/>
        <v>550.30000000000007</v>
      </c>
      <c r="CT29" s="60">
        <f t="shared" si="33"/>
        <v>4547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410.6</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285.8</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563</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117.3</v>
      </c>
      <c r="AV30" s="58">
        <v>27.7</v>
      </c>
      <c r="AW30" s="60">
        <v>39.1</v>
      </c>
      <c r="AX30" s="66">
        <v>19.5</v>
      </c>
      <c r="AY30" s="58">
        <v>13.3446</v>
      </c>
      <c r="AZ30" s="58">
        <v>138.6</v>
      </c>
      <c r="BA30" s="58" t="s">
        <v>416</v>
      </c>
      <c r="BB30" s="58">
        <f t="shared" si="28"/>
        <v>171.44459999999998</v>
      </c>
      <c r="BC30" s="67">
        <v>144.5</v>
      </c>
      <c r="BD30" s="257" t="s">
        <v>416</v>
      </c>
      <c r="BE30" s="258" t="s">
        <v>416</v>
      </c>
      <c r="BF30" s="67">
        <v>71.8</v>
      </c>
      <c r="BG30" s="66">
        <v>423.7</v>
      </c>
      <c r="BH30" s="58">
        <v>54</v>
      </c>
      <c r="BI30" s="60">
        <v>50.9</v>
      </c>
      <c r="BJ30" s="66">
        <v>3.9</v>
      </c>
      <c r="BK30" s="58" t="s">
        <v>416</v>
      </c>
      <c r="BL30" s="58">
        <v>26.5</v>
      </c>
      <c r="BM30" s="58">
        <v>0</v>
      </c>
      <c r="BN30" s="58">
        <f t="shared" si="29"/>
        <v>30.4</v>
      </c>
      <c r="BO30" s="67">
        <v>16.3</v>
      </c>
      <c r="BP30" s="257" t="s">
        <v>416</v>
      </c>
      <c r="BQ30" s="258" t="s">
        <v>416</v>
      </c>
      <c r="BR30" s="259" t="s">
        <v>416</v>
      </c>
      <c r="BS30" s="66">
        <v>29.7</v>
      </c>
      <c r="BT30" s="58">
        <v>2.9</v>
      </c>
      <c r="BU30" s="60">
        <v>6.9</v>
      </c>
      <c r="BV30" s="66">
        <v>2.5</v>
      </c>
      <c r="BW30" s="58" t="s">
        <v>416</v>
      </c>
      <c r="BX30" s="58">
        <v>11.7</v>
      </c>
      <c r="BY30" s="58">
        <v>0</v>
      </c>
      <c r="BZ30" s="58">
        <f t="shared" si="30"/>
        <v>14.2</v>
      </c>
      <c r="CA30" s="67">
        <v>5.7</v>
      </c>
      <c r="CB30" s="257" t="s">
        <v>416</v>
      </c>
      <c r="CC30" s="258" t="s">
        <v>416</v>
      </c>
      <c r="CD30" s="67">
        <v>20.3</v>
      </c>
      <c r="CE30" s="66">
        <v>86.7</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1916.7</v>
      </c>
      <c r="CR30" s="58">
        <v>495</v>
      </c>
      <c r="CS30" s="60">
        <f t="shared" si="32"/>
        <v>537.10000000000014</v>
      </c>
      <c r="CT30" s="60">
        <f t="shared" si="33"/>
        <v>4656.6000000000004</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423.2</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304.2</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587.6</v>
      </c>
      <c r="AJ31" s="58">
        <v>141.80000000000001</v>
      </c>
      <c r="AK31" s="60">
        <v>105.4</v>
      </c>
      <c r="AL31" s="66">
        <v>7.8</v>
      </c>
      <c r="AM31" s="58">
        <v>10.4</v>
      </c>
      <c r="AN31" s="58">
        <v>95.3</v>
      </c>
      <c r="AO31" s="71" t="s">
        <v>416</v>
      </c>
      <c r="AP31" s="58">
        <f t="shared" si="27"/>
        <v>113.5</v>
      </c>
      <c r="AQ31" s="67">
        <v>83.1</v>
      </c>
      <c r="AR31" s="66">
        <v>16.3</v>
      </c>
      <c r="AS31" s="58">
        <v>7.1</v>
      </c>
      <c r="AT31" s="67">
        <v>23.4</v>
      </c>
      <c r="AU31" s="66">
        <v>119.6</v>
      </c>
      <c r="AV31" s="58">
        <v>28</v>
      </c>
      <c r="AW31" s="60">
        <v>39.299999999999997</v>
      </c>
      <c r="AX31" s="66">
        <v>18.8</v>
      </c>
      <c r="AY31" s="58">
        <v>15.697100000000001</v>
      </c>
      <c r="AZ31" s="58">
        <v>140.4</v>
      </c>
      <c r="BA31" s="58">
        <v>0</v>
      </c>
      <c r="BB31" s="58">
        <f t="shared" si="28"/>
        <v>174.89710000000002</v>
      </c>
      <c r="BC31" s="67">
        <v>146.5</v>
      </c>
      <c r="BD31" s="257" t="s">
        <v>416</v>
      </c>
      <c r="BE31" s="258" t="s">
        <v>416</v>
      </c>
      <c r="BF31" s="67">
        <v>72.900000000000006</v>
      </c>
      <c r="BG31" s="66">
        <v>446</v>
      </c>
      <c r="BH31" s="58">
        <v>51.6</v>
      </c>
      <c r="BI31" s="60">
        <v>54.5</v>
      </c>
      <c r="BJ31" s="66">
        <v>4.0999999999999996</v>
      </c>
      <c r="BK31" s="58" t="s">
        <v>416</v>
      </c>
      <c r="BL31" s="58">
        <v>28</v>
      </c>
      <c r="BM31" s="58">
        <v>0</v>
      </c>
      <c r="BN31" s="58">
        <f t="shared" si="29"/>
        <v>32.1</v>
      </c>
      <c r="BO31" s="67">
        <v>17.399999999999999</v>
      </c>
      <c r="BP31" s="257" t="s">
        <v>416</v>
      </c>
      <c r="BQ31" s="258" t="s">
        <v>416</v>
      </c>
      <c r="BR31" s="259" t="s">
        <v>416</v>
      </c>
      <c r="BS31" s="66">
        <v>30.3</v>
      </c>
      <c r="BT31" s="58">
        <v>3.1</v>
      </c>
      <c r="BU31" s="60">
        <v>6.6</v>
      </c>
      <c r="BV31" s="66">
        <v>2.5</v>
      </c>
      <c r="BW31" s="58" t="s">
        <v>416</v>
      </c>
      <c r="BX31" s="58">
        <v>11.4</v>
      </c>
      <c r="BY31" s="58">
        <v>0</v>
      </c>
      <c r="BZ31" s="58">
        <f t="shared" si="30"/>
        <v>13.9</v>
      </c>
      <c r="CA31" s="67">
        <v>5.9</v>
      </c>
      <c r="CB31" s="257" t="s">
        <v>416</v>
      </c>
      <c r="CC31" s="258" t="s">
        <v>416</v>
      </c>
      <c r="CD31" s="67">
        <v>18.2</v>
      </c>
      <c r="CE31" s="66">
        <v>57.4</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1968.2</v>
      </c>
      <c r="CR31" s="58">
        <v>510.9</v>
      </c>
      <c r="CS31" s="60">
        <f t="shared" si="32"/>
        <v>499.79999999999995</v>
      </c>
      <c r="CT31" s="60">
        <f t="shared" si="33"/>
        <v>4729.7</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424.7</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308.2</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584.1</v>
      </c>
      <c r="AJ32" s="58">
        <v>135</v>
      </c>
      <c r="AK32" s="60">
        <v>101.2</v>
      </c>
      <c r="AL32" s="66">
        <v>7.6</v>
      </c>
      <c r="AM32" s="58">
        <v>10.4</v>
      </c>
      <c r="AN32" s="58">
        <v>91.6</v>
      </c>
      <c r="AO32" s="71" t="s">
        <v>416</v>
      </c>
      <c r="AP32" s="58">
        <f t="shared" si="27"/>
        <v>109.6</v>
      </c>
      <c r="AQ32" s="67">
        <v>79.2</v>
      </c>
      <c r="AR32" s="66">
        <v>14.9</v>
      </c>
      <c r="AS32" s="58">
        <v>7</v>
      </c>
      <c r="AT32" s="67">
        <v>22</v>
      </c>
      <c r="AU32" s="66">
        <v>121.4</v>
      </c>
      <c r="AV32" s="58">
        <v>27.1</v>
      </c>
      <c r="AW32" s="60">
        <v>36.6</v>
      </c>
      <c r="AX32" s="66">
        <v>19</v>
      </c>
      <c r="AY32" s="58">
        <v>15.613899999999999</v>
      </c>
      <c r="AZ32" s="58">
        <v>141.69999999999999</v>
      </c>
      <c r="BA32" s="58">
        <v>0</v>
      </c>
      <c r="BB32" s="58">
        <f t="shared" si="28"/>
        <v>176.31389999999999</v>
      </c>
      <c r="BC32" s="67">
        <v>148</v>
      </c>
      <c r="BD32" s="257" t="s">
        <v>416</v>
      </c>
      <c r="BE32" s="258" t="s">
        <v>416</v>
      </c>
      <c r="BF32" s="67">
        <v>74.900000000000006</v>
      </c>
      <c r="BG32" s="66">
        <v>459.3</v>
      </c>
      <c r="BH32" s="58">
        <v>55.8</v>
      </c>
      <c r="BI32" s="60">
        <v>53.8</v>
      </c>
      <c r="BJ32" s="66">
        <v>4</v>
      </c>
      <c r="BK32" s="58" t="s">
        <v>416</v>
      </c>
      <c r="BL32" s="58">
        <v>26.1</v>
      </c>
      <c r="BM32" s="58">
        <v>0</v>
      </c>
      <c r="BN32" s="58">
        <f t="shared" si="29"/>
        <v>30.1</v>
      </c>
      <c r="BO32" s="67">
        <v>14.9</v>
      </c>
      <c r="BP32" s="257" t="s">
        <v>416</v>
      </c>
      <c r="BQ32" s="258" t="s">
        <v>416</v>
      </c>
      <c r="BR32" s="259" t="s">
        <v>416</v>
      </c>
      <c r="BS32" s="66">
        <v>30.5</v>
      </c>
      <c r="BT32" s="58">
        <v>2.8</v>
      </c>
      <c r="BU32" s="60">
        <v>6.6</v>
      </c>
      <c r="BV32" s="66">
        <v>2.5</v>
      </c>
      <c r="BW32" s="58" t="s">
        <v>416</v>
      </c>
      <c r="BX32" s="58">
        <v>10.5</v>
      </c>
      <c r="BY32" s="58">
        <v>0</v>
      </c>
      <c r="BZ32" s="58">
        <f t="shared" si="30"/>
        <v>13</v>
      </c>
      <c r="CA32" s="67">
        <v>5</v>
      </c>
      <c r="CB32" s="257" t="s">
        <v>416</v>
      </c>
      <c r="CC32" s="258" t="s">
        <v>416</v>
      </c>
      <c r="CD32" s="67">
        <v>16.3</v>
      </c>
      <c r="CE32" s="66">
        <v>68.5</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1996.8</v>
      </c>
      <c r="CR32" s="58">
        <v>497.8</v>
      </c>
      <c r="CS32" s="60">
        <f t="shared" si="32"/>
        <v>482.90000000000003</v>
      </c>
      <c r="CT32" s="60">
        <f t="shared" si="33"/>
        <v>4576.7999999999993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402.9</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309.3</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586.29999999999995</v>
      </c>
      <c r="AJ33" s="58">
        <v>134.80000000000001</v>
      </c>
      <c r="AK33" s="60">
        <v>100.9</v>
      </c>
      <c r="AL33" s="66">
        <v>7.3</v>
      </c>
      <c r="AM33" s="58">
        <v>10.1</v>
      </c>
      <c r="AN33" s="58">
        <v>88.2</v>
      </c>
      <c r="AO33" s="71" t="s">
        <v>416</v>
      </c>
      <c r="AP33" s="58">
        <f t="shared" si="27"/>
        <v>105.6</v>
      </c>
      <c r="AQ33" s="67">
        <v>76</v>
      </c>
      <c r="AR33" s="66">
        <v>15.3</v>
      </c>
      <c r="AS33" s="58">
        <v>6.5</v>
      </c>
      <c r="AT33" s="67">
        <v>21.7</v>
      </c>
      <c r="AU33" s="66">
        <v>122.6</v>
      </c>
      <c r="AV33" s="58">
        <v>26.4</v>
      </c>
      <c r="AW33" s="60">
        <v>34.6</v>
      </c>
      <c r="AX33" s="66">
        <v>20.9</v>
      </c>
      <c r="AY33" s="58">
        <v>15.280700000000001</v>
      </c>
      <c r="AZ33" s="58">
        <v>132.69999999999999</v>
      </c>
      <c r="BA33" s="58">
        <v>0</v>
      </c>
      <c r="BB33" s="58">
        <f t="shared" si="28"/>
        <v>168.88069999999999</v>
      </c>
      <c r="BC33" s="67">
        <v>141</v>
      </c>
      <c r="BD33" s="257" t="s">
        <v>416</v>
      </c>
      <c r="BE33" s="258" t="s">
        <v>416</v>
      </c>
      <c r="BF33" s="67">
        <v>74.099999999999994</v>
      </c>
      <c r="BG33" s="66">
        <v>458.7</v>
      </c>
      <c r="BH33" s="58">
        <v>51.8</v>
      </c>
      <c r="BI33" s="60">
        <v>48.4</v>
      </c>
      <c r="BJ33" s="66">
        <v>4</v>
      </c>
      <c r="BK33" s="58" t="s">
        <v>416</v>
      </c>
      <c r="BL33" s="58">
        <v>26.9</v>
      </c>
      <c r="BM33" s="58">
        <v>0</v>
      </c>
      <c r="BN33" s="58">
        <f t="shared" si="29"/>
        <v>30.9</v>
      </c>
      <c r="BO33" s="67">
        <v>15.7</v>
      </c>
      <c r="BP33" s="257" t="s">
        <v>416</v>
      </c>
      <c r="BQ33" s="258" t="s">
        <v>416</v>
      </c>
      <c r="BR33" s="67" t="s">
        <v>416</v>
      </c>
      <c r="BS33" s="66">
        <v>34</v>
      </c>
      <c r="BT33" s="58">
        <v>2.9</v>
      </c>
      <c r="BU33" s="60">
        <v>6.4</v>
      </c>
      <c r="BV33" s="66">
        <v>2.2000000000000002</v>
      </c>
      <c r="BW33" s="58" t="s">
        <v>416</v>
      </c>
      <c r="BX33" s="58">
        <v>10.3</v>
      </c>
      <c r="BY33" s="58">
        <v>0</v>
      </c>
      <c r="BZ33" s="58">
        <f t="shared" si="30"/>
        <v>12.5</v>
      </c>
      <c r="CA33" s="67">
        <v>4.8</v>
      </c>
      <c r="CB33" s="257" t="s">
        <v>416</v>
      </c>
      <c r="CC33" s="258" t="s">
        <v>416</v>
      </c>
      <c r="CD33" s="67">
        <v>15.2</v>
      </c>
      <c r="CE33" s="66">
        <v>56.2</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1970</v>
      </c>
      <c r="CR33" s="58">
        <v>486.8</v>
      </c>
      <c r="CS33" s="60">
        <f t="shared" si="32"/>
        <v>467.99999999999989</v>
      </c>
      <c r="CT33" s="60">
        <f t="shared" si="33"/>
        <v>4579.1000000000004</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406</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345.1</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623.9</v>
      </c>
      <c r="AJ34" s="58">
        <v>142.19999999999999</v>
      </c>
      <c r="AK34" s="60">
        <v>122.2</v>
      </c>
      <c r="AL34" s="66">
        <v>7.8</v>
      </c>
      <c r="AM34" s="58">
        <v>10.8</v>
      </c>
      <c r="AN34" s="58">
        <v>96</v>
      </c>
      <c r="AO34" s="71" t="s">
        <v>416</v>
      </c>
      <c r="AP34" s="58">
        <f t="shared" si="27"/>
        <v>114.6</v>
      </c>
      <c r="AQ34" s="67">
        <v>110.1</v>
      </c>
      <c r="AR34" s="66">
        <v>14.2</v>
      </c>
      <c r="AS34" s="58">
        <v>7.7</v>
      </c>
      <c r="AT34" s="67">
        <v>21.9</v>
      </c>
      <c r="AU34" s="66">
        <v>141.69999999999999</v>
      </c>
      <c r="AV34" s="58">
        <v>28.7</v>
      </c>
      <c r="AW34" s="60">
        <v>39.1</v>
      </c>
      <c r="AX34" s="66">
        <v>21.6</v>
      </c>
      <c r="AY34" s="58">
        <v>16.779</v>
      </c>
      <c r="AZ34" s="58">
        <v>141.4</v>
      </c>
      <c r="BA34" s="58">
        <v>0</v>
      </c>
      <c r="BB34" s="58">
        <f t="shared" si="28"/>
        <v>179.779</v>
      </c>
      <c r="BC34" s="67">
        <v>151.19999999999999</v>
      </c>
      <c r="BD34" s="257" t="s">
        <v>416</v>
      </c>
      <c r="BE34" s="258" t="s">
        <v>416</v>
      </c>
      <c r="BF34" s="67">
        <v>73.099999999999994</v>
      </c>
      <c r="BG34" s="66">
        <v>475.5</v>
      </c>
      <c r="BH34" s="58">
        <v>58.4</v>
      </c>
      <c r="BI34" s="60">
        <v>55.4</v>
      </c>
      <c r="BJ34" s="66">
        <v>4.4000000000000004</v>
      </c>
      <c r="BK34" s="58" t="s">
        <v>416</v>
      </c>
      <c r="BL34" s="58">
        <v>30.1</v>
      </c>
      <c r="BM34" s="58">
        <v>0</v>
      </c>
      <c r="BN34" s="58">
        <f t="shared" si="29"/>
        <v>34.5</v>
      </c>
      <c r="BO34" s="67">
        <v>17.100000000000001</v>
      </c>
      <c r="BP34" s="257" t="s">
        <v>416</v>
      </c>
      <c r="BQ34" s="258" t="s">
        <v>416</v>
      </c>
      <c r="BR34" s="67" t="s">
        <v>416</v>
      </c>
      <c r="BS34" s="66">
        <v>34.9</v>
      </c>
      <c r="BT34" s="58">
        <v>3.3</v>
      </c>
      <c r="BU34" s="60">
        <v>7.1</v>
      </c>
      <c r="BV34" s="66">
        <v>2.5</v>
      </c>
      <c r="BW34" s="58" t="s">
        <v>416</v>
      </c>
      <c r="BX34" s="58">
        <v>10.6</v>
      </c>
      <c r="BY34" s="58">
        <v>0</v>
      </c>
      <c r="BZ34" s="58">
        <f t="shared" si="30"/>
        <v>13.1</v>
      </c>
      <c r="CA34" s="67">
        <v>5.6</v>
      </c>
      <c r="CB34" s="257" t="s">
        <v>416</v>
      </c>
      <c r="CC34" s="258" t="s">
        <v>416</v>
      </c>
      <c r="CD34" s="67">
        <v>13.9</v>
      </c>
      <c r="CE34" s="66">
        <v>61.6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2088.8000000000002</v>
      </c>
      <c r="CR34" s="58">
        <v>521.79999999999995</v>
      </c>
      <c r="CS34" s="60">
        <f t="shared" si="32"/>
        <v>533.20000000000005</v>
      </c>
      <c r="CT34" s="60">
        <f t="shared" si="33"/>
        <v>4867.8999999999996</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382.4</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328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537.79999999999995</v>
      </c>
      <c r="AJ35" s="58">
        <v>133.5</v>
      </c>
      <c r="AK35" s="60">
        <v>93.7</v>
      </c>
      <c r="AL35" s="66">
        <v>8.5</v>
      </c>
      <c r="AM35" s="58">
        <v>11.9</v>
      </c>
      <c r="AN35" s="58">
        <v>96.9</v>
      </c>
      <c r="AO35" s="71" t="s">
        <v>416</v>
      </c>
      <c r="AP35" s="58">
        <f t="shared" si="27"/>
        <v>117.30000000000001</v>
      </c>
      <c r="AQ35" s="67">
        <v>86.1</v>
      </c>
      <c r="AR35" s="66">
        <v>14.4</v>
      </c>
      <c r="AS35" s="58">
        <v>10.1</v>
      </c>
      <c r="AT35" s="67">
        <v>24.6</v>
      </c>
      <c r="AU35" s="66">
        <v>130.30000000000001</v>
      </c>
      <c r="AV35" s="58">
        <v>27.5</v>
      </c>
      <c r="AW35" s="60">
        <v>35.1</v>
      </c>
      <c r="AX35" s="66">
        <v>22.5</v>
      </c>
      <c r="AY35" s="58">
        <v>17.5899</v>
      </c>
      <c r="AZ35" s="58">
        <v>142.1</v>
      </c>
      <c r="BA35" s="58">
        <v>0</v>
      </c>
      <c r="BB35" s="58">
        <f t="shared" si="28"/>
        <v>182.18989999999999</v>
      </c>
      <c r="BC35" s="67">
        <v>153</v>
      </c>
      <c r="BD35" s="257" t="s">
        <v>416</v>
      </c>
      <c r="BE35" s="258" t="s">
        <v>416</v>
      </c>
      <c r="BF35" s="67">
        <v>71.5</v>
      </c>
      <c r="BG35" s="66">
        <v>465</v>
      </c>
      <c r="BH35" s="58">
        <v>51.8</v>
      </c>
      <c r="BI35" s="60">
        <v>42.6</v>
      </c>
      <c r="BJ35" s="66">
        <v>4.8</v>
      </c>
      <c r="BK35" s="58" t="s">
        <v>416</v>
      </c>
      <c r="BL35" s="58">
        <v>31.9</v>
      </c>
      <c r="BM35" s="58">
        <v>0</v>
      </c>
      <c r="BN35" s="58">
        <f t="shared" si="29"/>
        <v>36.699999999999996</v>
      </c>
      <c r="BO35" s="67">
        <v>18.2</v>
      </c>
      <c r="BP35" s="257" t="s">
        <v>416</v>
      </c>
      <c r="BQ35" s="258" t="s">
        <v>416</v>
      </c>
      <c r="BR35" s="67" t="s">
        <v>416</v>
      </c>
      <c r="BS35" s="66">
        <v>34.4</v>
      </c>
      <c r="BT35" s="58">
        <v>3.7</v>
      </c>
      <c r="BU35" s="60">
        <v>8.1</v>
      </c>
      <c r="BV35" s="66">
        <v>2.4</v>
      </c>
      <c r="BW35" s="58" t="s">
        <v>416</v>
      </c>
      <c r="BX35" s="58">
        <v>10.6</v>
      </c>
      <c r="BY35" s="58">
        <v>0</v>
      </c>
      <c r="BZ35" s="58">
        <f t="shared" si="30"/>
        <v>13</v>
      </c>
      <c r="CA35" s="67">
        <v>5.0999999999999996</v>
      </c>
      <c r="CB35" s="257" t="s">
        <v>416</v>
      </c>
      <c r="CC35" s="258" t="s">
        <v>416</v>
      </c>
      <c r="CD35" s="67">
        <v>13</v>
      </c>
      <c r="CE35" s="66">
        <v>55.3</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1933.2</v>
      </c>
      <c r="CR35" s="58">
        <v>494</v>
      </c>
      <c r="CS35" s="60">
        <f t="shared" si="32"/>
        <v>469.80000000000007</v>
      </c>
      <c r="CT35" s="60">
        <f t="shared" si="33"/>
        <v>4697.3</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378.6</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291.39999999999998</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517.20000000000005</v>
      </c>
      <c r="AJ36" s="58">
        <v>121.1</v>
      </c>
      <c r="AK36" s="60">
        <v>82.5</v>
      </c>
      <c r="AL36" s="66">
        <v>7.2</v>
      </c>
      <c r="AM36" s="58">
        <v>10.8</v>
      </c>
      <c r="AN36" s="58">
        <v>86.6</v>
      </c>
      <c r="AO36" s="71" t="s">
        <v>416</v>
      </c>
      <c r="AP36" s="58">
        <f t="shared" si="27"/>
        <v>104.6</v>
      </c>
      <c r="AQ36" s="67">
        <v>75.7</v>
      </c>
      <c r="AR36" s="66">
        <v>14</v>
      </c>
      <c r="AS36" s="58">
        <v>9.4</v>
      </c>
      <c r="AT36" s="67">
        <v>23.4</v>
      </c>
      <c r="AU36" s="66">
        <v>116.8</v>
      </c>
      <c r="AV36" s="58">
        <v>26.2</v>
      </c>
      <c r="AW36" s="60">
        <v>33.5</v>
      </c>
      <c r="AX36" s="66">
        <v>20.5</v>
      </c>
      <c r="AY36" s="58">
        <v>16.376999999999999</v>
      </c>
      <c r="AZ36" s="58">
        <v>129.19999999999999</v>
      </c>
      <c r="BA36" s="58">
        <v>0</v>
      </c>
      <c r="BB36" s="58">
        <f t="shared" si="28"/>
        <v>166.077</v>
      </c>
      <c r="BC36" s="67">
        <v>139.69999999999999</v>
      </c>
      <c r="BD36" s="257" t="s">
        <v>416</v>
      </c>
      <c r="BE36" s="258" t="s">
        <v>416</v>
      </c>
      <c r="BF36" s="67">
        <v>80.5</v>
      </c>
      <c r="BG36" s="66">
        <v>402</v>
      </c>
      <c r="BH36" s="58">
        <v>44.8</v>
      </c>
      <c r="BI36" s="60">
        <v>48.5</v>
      </c>
      <c r="BJ36" s="66">
        <v>4.5</v>
      </c>
      <c r="BK36" s="58" t="s">
        <v>416</v>
      </c>
      <c r="BL36" s="58">
        <v>28.7</v>
      </c>
      <c r="BM36" s="58">
        <v>0</v>
      </c>
      <c r="BN36" s="58">
        <f t="shared" si="29"/>
        <v>33.200000000000003</v>
      </c>
      <c r="BO36" s="67">
        <v>15.9</v>
      </c>
      <c r="BP36" s="257" t="s">
        <v>416</v>
      </c>
      <c r="BQ36" s="258" t="s">
        <v>416</v>
      </c>
      <c r="BR36" s="259" t="s">
        <v>416</v>
      </c>
      <c r="BS36" s="66">
        <v>34.9</v>
      </c>
      <c r="BT36" s="58">
        <v>3.4</v>
      </c>
      <c r="BU36" s="60">
        <v>9</v>
      </c>
      <c r="BV36" s="66">
        <v>2</v>
      </c>
      <c r="BW36" s="58" t="s">
        <v>416</v>
      </c>
      <c r="BX36" s="58">
        <v>8.6999999999999993</v>
      </c>
      <c r="BY36" s="58">
        <v>0</v>
      </c>
      <c r="BZ36" s="58">
        <f t="shared" si="30"/>
        <v>10.7</v>
      </c>
      <c r="CA36" s="67">
        <v>4.3</v>
      </c>
      <c r="CB36" s="257" t="s">
        <v>416</v>
      </c>
      <c r="CC36" s="258" t="s">
        <v>416</v>
      </c>
      <c r="CD36" s="67">
        <v>14.5</v>
      </c>
      <c r="CE36" s="66">
        <v>42.5</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1783.5</v>
      </c>
      <c r="CR36" s="58">
        <v>448.8</v>
      </c>
      <c r="CS36" s="60">
        <f t="shared" si="32"/>
        <v>448.4</v>
      </c>
      <c r="CT36" s="60">
        <f t="shared" si="33"/>
        <v>4341.2999999999993</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384.1</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323</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532.5</v>
      </c>
      <c r="AJ37" s="58">
        <v>135.5</v>
      </c>
      <c r="AK37" s="60">
        <v>96.5</v>
      </c>
      <c r="AL37" s="66">
        <v>7.5</v>
      </c>
      <c r="AM37" s="58">
        <v>10.7</v>
      </c>
      <c r="AN37" s="58">
        <v>92.2</v>
      </c>
      <c r="AO37" s="71" t="s">
        <v>416</v>
      </c>
      <c r="AP37" s="58">
        <f t="shared" si="27"/>
        <v>110.4</v>
      </c>
      <c r="AQ37" s="67">
        <v>80.7</v>
      </c>
      <c r="AR37" s="66">
        <v>14.1</v>
      </c>
      <c r="AS37" s="58">
        <v>7.5</v>
      </c>
      <c r="AT37" s="67">
        <v>21.5</v>
      </c>
      <c r="AU37" s="66">
        <v>131</v>
      </c>
      <c r="AV37" s="58">
        <v>28.2</v>
      </c>
      <c r="AW37" s="60">
        <v>36.1</v>
      </c>
      <c r="AX37" s="66">
        <v>21.8</v>
      </c>
      <c r="AY37" s="58">
        <v>16.3962</v>
      </c>
      <c r="AZ37" s="58">
        <v>137.4</v>
      </c>
      <c r="BA37" s="58">
        <v>0</v>
      </c>
      <c r="BB37" s="58">
        <f t="shared" si="28"/>
        <v>175.59620000000001</v>
      </c>
      <c r="BC37" s="67">
        <v>149.1</v>
      </c>
      <c r="BD37" s="257" t="s">
        <v>416</v>
      </c>
      <c r="BE37" s="258" t="s">
        <v>416</v>
      </c>
      <c r="BF37" s="67">
        <v>70.900000000000006</v>
      </c>
      <c r="BG37" s="66">
        <v>452.8</v>
      </c>
      <c r="BH37" s="58">
        <v>51.9</v>
      </c>
      <c r="BI37" s="60">
        <v>55.4</v>
      </c>
      <c r="BJ37" s="66">
        <v>4.5999999999999996</v>
      </c>
      <c r="BK37" s="58" t="s">
        <v>416</v>
      </c>
      <c r="BL37" s="58">
        <v>29</v>
      </c>
      <c r="BM37" s="58">
        <v>0</v>
      </c>
      <c r="BN37" s="58">
        <f t="shared" si="29"/>
        <v>33.6</v>
      </c>
      <c r="BO37" s="67">
        <v>16.399999999999999</v>
      </c>
      <c r="BP37" s="257" t="s">
        <v>416</v>
      </c>
      <c r="BQ37" s="258" t="s">
        <v>416</v>
      </c>
      <c r="BR37" s="67" t="s">
        <v>416</v>
      </c>
      <c r="BS37" s="66">
        <v>35.4</v>
      </c>
      <c r="BT37" s="58">
        <v>3.6</v>
      </c>
      <c r="BU37" s="60">
        <v>8.8000000000000007</v>
      </c>
      <c r="BV37" s="66">
        <v>2.2000000000000002</v>
      </c>
      <c r="BW37" s="58" t="s">
        <v>416</v>
      </c>
      <c r="BX37" s="58">
        <v>9.9</v>
      </c>
      <c r="BY37" s="58">
        <v>0</v>
      </c>
      <c r="BZ37" s="58">
        <f t="shared" si="30"/>
        <v>12.100000000000001</v>
      </c>
      <c r="CA37" s="67">
        <v>5.0999999999999996</v>
      </c>
      <c r="CB37" s="257" t="s">
        <v>416</v>
      </c>
      <c r="CC37" s="258" t="s">
        <v>416</v>
      </c>
      <c r="CD37" s="67">
        <v>14.6</v>
      </c>
      <c r="CE37" s="66">
        <v>37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1895.9</v>
      </c>
      <c r="CR37" s="58">
        <v>502.8</v>
      </c>
      <c r="CS37" s="60">
        <f t="shared" si="32"/>
        <v>513.9</v>
      </c>
      <c r="CT37" s="60">
        <f t="shared" si="33"/>
        <v>4562.8999999999996</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416.5</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331.4</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550.6</v>
      </c>
      <c r="AJ38" s="58">
        <v>135.80000000000001</v>
      </c>
      <c r="AK38" s="60">
        <v>98.9</v>
      </c>
      <c r="AL38" s="66">
        <v>7.6</v>
      </c>
      <c r="AM38" s="58">
        <v>11.6</v>
      </c>
      <c r="AN38" s="58">
        <v>90.8</v>
      </c>
      <c r="AO38" s="71" t="s">
        <v>416</v>
      </c>
      <c r="AP38" s="58">
        <f t="shared" si="27"/>
        <v>110</v>
      </c>
      <c r="AQ38" s="67">
        <v>81</v>
      </c>
      <c r="AR38" s="66">
        <v>14.8</v>
      </c>
      <c r="AS38" s="58">
        <v>8.1</v>
      </c>
      <c r="AT38" s="67">
        <v>23</v>
      </c>
      <c r="AU38" s="66">
        <v>136.9</v>
      </c>
      <c r="AV38" s="58">
        <v>30.6</v>
      </c>
      <c r="AW38" s="60">
        <v>37.5</v>
      </c>
      <c r="AX38" s="66">
        <v>21.7</v>
      </c>
      <c r="AY38" s="58">
        <v>17.8523</v>
      </c>
      <c r="AZ38" s="58">
        <v>141.19999999999999</v>
      </c>
      <c r="BA38" s="58">
        <v>0</v>
      </c>
      <c r="BB38" s="58">
        <f t="shared" si="28"/>
        <v>180.75229999999999</v>
      </c>
      <c r="BC38" s="67">
        <v>151.6</v>
      </c>
      <c r="BD38" s="257" t="s">
        <v>416</v>
      </c>
      <c r="BE38" s="258" t="s">
        <v>416</v>
      </c>
      <c r="BF38" s="67">
        <v>76.5</v>
      </c>
      <c r="BG38" s="66">
        <v>460</v>
      </c>
      <c r="BH38" s="58">
        <v>55.6</v>
      </c>
      <c r="BI38" s="60">
        <v>54.6</v>
      </c>
      <c r="BJ38" s="66">
        <v>4.5</v>
      </c>
      <c r="BK38" s="58" t="s">
        <v>416</v>
      </c>
      <c r="BL38" s="58">
        <v>29.3</v>
      </c>
      <c r="BM38" s="58">
        <v>0</v>
      </c>
      <c r="BN38" s="58">
        <f t="shared" si="29"/>
        <v>33.799999999999997</v>
      </c>
      <c r="BO38" s="67">
        <v>16</v>
      </c>
      <c r="BP38" s="257" t="s">
        <v>416</v>
      </c>
      <c r="BQ38" s="258" t="s">
        <v>416</v>
      </c>
      <c r="BR38" s="259" t="s">
        <v>416</v>
      </c>
      <c r="BS38" s="66">
        <v>36.299999999999997</v>
      </c>
      <c r="BT38" s="58">
        <v>3.4</v>
      </c>
      <c r="BU38" s="60">
        <v>7.6</v>
      </c>
      <c r="BV38" s="66">
        <v>2.1</v>
      </c>
      <c r="BW38" s="58" t="s">
        <v>416</v>
      </c>
      <c r="BX38" s="58">
        <v>9.6999999999999993</v>
      </c>
      <c r="BY38" s="58">
        <v>0</v>
      </c>
      <c r="BZ38" s="58">
        <f t="shared" si="30"/>
        <v>11.799999999999999</v>
      </c>
      <c r="CA38" s="67">
        <v>4.8</v>
      </c>
      <c r="CB38" s="257" t="s">
        <v>416</v>
      </c>
      <c r="CC38" s="258" t="s">
        <v>416</v>
      </c>
      <c r="CD38" s="67">
        <v>16.2</v>
      </c>
      <c r="CE38" s="66">
        <v>45</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1976.6</v>
      </c>
      <c r="CR38" s="58">
        <v>518.70000000000005</v>
      </c>
      <c r="CS38" s="60">
        <f t="shared" si="32"/>
        <v>520.9</v>
      </c>
      <c r="CT38" s="60">
        <f t="shared" si="33"/>
        <v>4686.5999999999995</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382</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309.60000000000002</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560.6</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126.5</v>
      </c>
      <c r="AV39" s="58">
        <v>27</v>
      </c>
      <c r="AW39" s="60">
        <v>33.299999999999997</v>
      </c>
      <c r="AX39" s="66">
        <v>20.2</v>
      </c>
      <c r="AY39" s="58">
        <v>15.656799999999999</v>
      </c>
      <c r="AZ39" s="58">
        <v>125.8</v>
      </c>
      <c r="BA39" s="58">
        <v>0</v>
      </c>
      <c r="BB39" s="58">
        <f t="shared" si="28"/>
        <v>161.6568</v>
      </c>
      <c r="BC39" s="67">
        <v>134.1</v>
      </c>
      <c r="BD39" s="257" t="s">
        <v>416</v>
      </c>
      <c r="BE39" s="258" t="s">
        <v>416</v>
      </c>
      <c r="BF39" s="67">
        <v>74.2</v>
      </c>
      <c r="BG39" s="66">
        <v>454</v>
      </c>
      <c r="BH39" s="58">
        <v>48.5</v>
      </c>
      <c r="BI39" s="60">
        <v>45.9</v>
      </c>
      <c r="BJ39" s="66">
        <v>3.7</v>
      </c>
      <c r="BK39" s="58" t="s">
        <v>416</v>
      </c>
      <c r="BL39" s="58">
        <v>25.1</v>
      </c>
      <c r="BM39" s="58">
        <v>0</v>
      </c>
      <c r="BN39" s="58">
        <f t="shared" si="29"/>
        <v>28.8</v>
      </c>
      <c r="BO39" s="67">
        <v>14.1</v>
      </c>
      <c r="BP39" s="257" t="s">
        <v>416</v>
      </c>
      <c r="BQ39" s="258" t="s">
        <v>416</v>
      </c>
      <c r="BR39" s="259" t="s">
        <v>416</v>
      </c>
      <c r="BS39" s="66">
        <v>30.1</v>
      </c>
      <c r="BT39" s="58">
        <v>2.9</v>
      </c>
      <c r="BU39" s="60">
        <v>6.2</v>
      </c>
      <c r="BV39" s="66">
        <v>2.2000000000000002</v>
      </c>
      <c r="BW39" s="58" t="s">
        <v>416</v>
      </c>
      <c r="BX39" s="58">
        <v>10.199999999999999</v>
      </c>
      <c r="BY39" s="58">
        <v>0</v>
      </c>
      <c r="BZ39" s="58">
        <f t="shared" si="30"/>
        <v>12.399999999999999</v>
      </c>
      <c r="CA39" s="67">
        <v>5</v>
      </c>
      <c r="CB39" s="257" t="s">
        <v>416</v>
      </c>
      <c r="CC39" s="258" t="s">
        <v>416</v>
      </c>
      <c r="CD39" s="67">
        <v>16.399999999999999</v>
      </c>
      <c r="CE39" s="66">
        <v>39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1901.7</v>
      </c>
      <c r="CR39" s="58">
        <v>470.9</v>
      </c>
      <c r="CS39" s="60">
        <f t="shared" si="32"/>
        <v>459.2</v>
      </c>
      <c r="CT39" s="60">
        <f t="shared" si="33"/>
        <v>4426.5</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449.5</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346.5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620.5</v>
      </c>
      <c r="AJ40" s="58">
        <v>149.5</v>
      </c>
      <c r="AK40" s="60">
        <v>108.3</v>
      </c>
      <c r="AL40" s="66">
        <v>7.5</v>
      </c>
      <c r="AM40" s="58">
        <v>10.7</v>
      </c>
      <c r="AN40" s="58">
        <v>94.6</v>
      </c>
      <c r="AO40" s="71" t="s">
        <v>416</v>
      </c>
      <c r="AP40" s="58">
        <f t="shared" si="27"/>
        <v>112.8</v>
      </c>
      <c r="AQ40" s="67">
        <v>81.099999999999994</v>
      </c>
      <c r="AR40" s="66">
        <v>13.7</v>
      </c>
      <c r="AS40" s="58">
        <v>7.7</v>
      </c>
      <c r="AT40" s="67">
        <v>21.4</v>
      </c>
      <c r="AU40" s="66">
        <v>149.5</v>
      </c>
      <c r="AV40" s="58">
        <v>30.6</v>
      </c>
      <c r="AW40" s="60">
        <v>38.5</v>
      </c>
      <c r="AX40" s="66">
        <v>21.6</v>
      </c>
      <c r="AY40" s="58">
        <v>17.214500000000001</v>
      </c>
      <c r="AZ40" s="58">
        <v>139</v>
      </c>
      <c r="BA40" s="58">
        <v>0</v>
      </c>
      <c r="BB40" s="58">
        <f t="shared" si="28"/>
        <v>177.81450000000001</v>
      </c>
      <c r="BC40" s="67">
        <v>148.6</v>
      </c>
      <c r="BD40" s="257" t="s">
        <v>416</v>
      </c>
      <c r="BE40" s="258" t="s">
        <v>416</v>
      </c>
      <c r="BF40" s="67">
        <v>76</v>
      </c>
      <c r="BG40" s="66">
        <v>512</v>
      </c>
      <c r="BH40" s="58">
        <v>60.5</v>
      </c>
      <c r="BI40" s="60">
        <v>45.2</v>
      </c>
      <c r="BJ40" s="66">
        <v>4.3</v>
      </c>
      <c r="BK40" s="58" t="s">
        <v>416</v>
      </c>
      <c r="BL40" s="58">
        <v>26.4</v>
      </c>
      <c r="BM40" s="58">
        <v>0</v>
      </c>
      <c r="BN40" s="58">
        <f t="shared" si="29"/>
        <v>30.7</v>
      </c>
      <c r="BO40" s="67">
        <v>15.6</v>
      </c>
      <c r="BP40" s="257" t="s">
        <v>416</v>
      </c>
      <c r="BQ40" s="258" t="s">
        <v>416</v>
      </c>
      <c r="BR40" s="67" t="s">
        <v>416</v>
      </c>
      <c r="BS40" s="66">
        <v>31.8</v>
      </c>
      <c r="BT40" s="58">
        <v>3.1</v>
      </c>
      <c r="BU40" s="60">
        <v>6.8</v>
      </c>
      <c r="BV40" s="66">
        <v>2.4</v>
      </c>
      <c r="BW40" s="58" t="s">
        <v>416</v>
      </c>
      <c r="BX40" s="58">
        <v>10.7</v>
      </c>
      <c r="BY40" s="58">
        <v>0</v>
      </c>
      <c r="BZ40" s="58">
        <f t="shared" si="30"/>
        <v>13.1</v>
      </c>
      <c r="CA40" s="67">
        <v>5.2</v>
      </c>
      <c r="CB40" s="257" t="s">
        <v>416</v>
      </c>
      <c r="CC40" s="258" t="s">
        <v>416</v>
      </c>
      <c r="CD40" s="67">
        <v>17</v>
      </c>
      <c r="CE40" s="66">
        <v>61.3</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2171.1</v>
      </c>
      <c r="CR40" s="58">
        <v>546.29999999999995</v>
      </c>
      <c r="CS40" s="60">
        <f t="shared" si="32"/>
        <v>505.5</v>
      </c>
      <c r="CT40" s="60">
        <f t="shared" si="33"/>
        <v>4883.7</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385</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302.39999999999998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590.79999999999995</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127.6</v>
      </c>
      <c r="AV41" s="58">
        <v>28.6</v>
      </c>
      <c r="AW41" s="60">
        <v>36.1</v>
      </c>
      <c r="AX41" s="66">
        <v>19.3</v>
      </c>
      <c r="AY41" s="58">
        <v>16.562000000000001</v>
      </c>
      <c r="AZ41" s="58">
        <v>125.1</v>
      </c>
      <c r="BA41" s="58">
        <v>0</v>
      </c>
      <c r="BB41" s="58">
        <f t="shared" si="28"/>
        <v>160.96199999999999</v>
      </c>
      <c r="BC41" s="67">
        <v>139.5</v>
      </c>
      <c r="BD41" s="257" t="s">
        <v>416</v>
      </c>
      <c r="BE41" s="258" t="s">
        <v>416</v>
      </c>
      <c r="BF41" s="67">
        <v>72.400000000000006</v>
      </c>
      <c r="BG41" s="66">
        <v>466.3</v>
      </c>
      <c r="BH41" s="58">
        <v>57.1</v>
      </c>
      <c r="BI41" s="60">
        <v>40.799999999999997</v>
      </c>
      <c r="BJ41" s="66">
        <v>3.7</v>
      </c>
      <c r="BK41" s="58" t="s">
        <v>416</v>
      </c>
      <c r="BL41" s="58">
        <v>24.3</v>
      </c>
      <c r="BM41" s="58">
        <v>0</v>
      </c>
      <c r="BN41" s="58">
        <f t="shared" si="29"/>
        <v>28</v>
      </c>
      <c r="BO41" s="67">
        <v>13.6</v>
      </c>
      <c r="BP41" s="257" t="s">
        <v>416</v>
      </c>
      <c r="BQ41" s="258" t="s">
        <v>416</v>
      </c>
      <c r="BR41" s="67" t="s">
        <v>416</v>
      </c>
      <c r="BS41" s="66">
        <v>28.2</v>
      </c>
      <c r="BT41" s="58">
        <v>2.7</v>
      </c>
      <c r="BU41" s="60">
        <v>6.6</v>
      </c>
      <c r="BV41" s="66">
        <v>2.2999999999999998</v>
      </c>
      <c r="BW41" s="58" t="s">
        <v>416</v>
      </c>
      <c r="BX41" s="58">
        <v>11.1</v>
      </c>
      <c r="BY41" s="58">
        <v>0</v>
      </c>
      <c r="BZ41" s="58">
        <f t="shared" si="30"/>
        <v>13.399999999999999</v>
      </c>
      <c r="CA41" s="67">
        <v>4.9000000000000004</v>
      </c>
      <c r="CB41" s="257" t="s">
        <v>416</v>
      </c>
      <c r="CC41" s="258" t="s">
        <v>416</v>
      </c>
      <c r="CD41" s="67">
        <v>20.2</v>
      </c>
      <c r="CE41" s="66">
        <v>50</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1950.3</v>
      </c>
      <c r="CR41" s="58">
        <v>494.4</v>
      </c>
      <c r="CS41" s="60">
        <f t="shared" si="32"/>
        <v>504.1</v>
      </c>
      <c r="CT41" s="60">
        <f t="shared" si="33"/>
        <v>4540.4000000000005</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419.7</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324.5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594.9</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119.4</v>
      </c>
      <c r="AV42" s="58">
        <v>30.6</v>
      </c>
      <c r="AW42" s="60">
        <v>32.9</v>
      </c>
      <c r="AX42" s="66">
        <v>18.8</v>
      </c>
      <c r="AY42" s="58">
        <v>17.1418</v>
      </c>
      <c r="AZ42" s="58">
        <v>132.6</v>
      </c>
      <c r="BA42" s="58">
        <v>0</v>
      </c>
      <c r="BB42" s="58">
        <f t="shared" si="28"/>
        <v>168.54179999999999</v>
      </c>
      <c r="BC42" s="67">
        <v>145.4</v>
      </c>
      <c r="BD42" s="257" t="s">
        <v>416</v>
      </c>
      <c r="BE42" s="258" t="s">
        <v>416</v>
      </c>
      <c r="BF42" s="67">
        <v>79.099999999999994</v>
      </c>
      <c r="BG42" s="66">
        <v>464.6</v>
      </c>
      <c r="BH42" s="58">
        <v>63.5</v>
      </c>
      <c r="BI42" s="60">
        <v>48.8</v>
      </c>
      <c r="BJ42" s="66">
        <v>4.2</v>
      </c>
      <c r="BK42" s="58" t="s">
        <v>416</v>
      </c>
      <c r="BL42" s="58">
        <v>26.6</v>
      </c>
      <c r="BM42" s="58">
        <v>0</v>
      </c>
      <c r="BN42" s="58">
        <f t="shared" si="29"/>
        <v>30.8</v>
      </c>
      <c r="BO42" s="67">
        <v>15.7</v>
      </c>
      <c r="BP42" s="257" t="s">
        <v>416</v>
      </c>
      <c r="BQ42" s="258" t="s">
        <v>416</v>
      </c>
      <c r="BR42" s="259" t="s">
        <v>416</v>
      </c>
      <c r="BS42" s="66">
        <v>30</v>
      </c>
      <c r="BT42" s="58">
        <v>3.1</v>
      </c>
      <c r="BU42" s="60">
        <v>6</v>
      </c>
      <c r="BV42" s="66">
        <v>2.6</v>
      </c>
      <c r="BW42" s="58" t="s">
        <v>416</v>
      </c>
      <c r="BX42" s="58">
        <v>12.7</v>
      </c>
      <c r="BY42" s="58">
        <v>0</v>
      </c>
      <c r="BZ42" s="58">
        <f t="shared" si="30"/>
        <v>15.299999999999999</v>
      </c>
      <c r="CA42" s="67">
        <v>5.9</v>
      </c>
      <c r="CB42" s="257" t="s">
        <v>416</v>
      </c>
      <c r="CC42" s="258" t="s">
        <v>416</v>
      </c>
      <c r="CD42" s="67">
        <v>21.2</v>
      </c>
      <c r="CE42" s="66">
        <v>57.5</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2010.6</v>
      </c>
      <c r="CR42" s="58">
        <v>535.29999999999995</v>
      </c>
      <c r="CS42" s="60">
        <f t="shared" si="32"/>
        <v>468.3</v>
      </c>
      <c r="CT42" s="60">
        <f t="shared" si="33"/>
        <v>4689.5000000000009</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446</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332.1</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674.2</v>
      </c>
      <c r="AJ43" s="58">
        <v>152.30000000000001</v>
      </c>
      <c r="AK43" s="60">
        <v>95.8</v>
      </c>
      <c r="AL43" s="66">
        <v>7.3</v>
      </c>
      <c r="AM43" s="58">
        <v>11.2</v>
      </c>
      <c r="AN43" s="58">
        <v>92.8</v>
      </c>
      <c r="AO43" s="71" t="s">
        <v>416</v>
      </c>
      <c r="AP43" s="58">
        <f t="shared" si="27"/>
        <v>111.3</v>
      </c>
      <c r="AQ43" s="67">
        <v>82.9</v>
      </c>
      <c r="AR43" s="66">
        <v>14.5</v>
      </c>
      <c r="AS43" s="58">
        <v>7.8</v>
      </c>
      <c r="AT43" s="67">
        <v>22.3</v>
      </c>
      <c r="AU43" s="66">
        <v>122.1</v>
      </c>
      <c r="AV43" s="58">
        <v>32.700000000000003</v>
      </c>
      <c r="AW43" s="60">
        <v>33.700000000000003</v>
      </c>
      <c r="AX43" s="66">
        <v>20.9</v>
      </c>
      <c r="AY43" s="58">
        <v>18.435400000000001</v>
      </c>
      <c r="AZ43" s="58">
        <v>135.6</v>
      </c>
      <c r="BA43" s="58">
        <v>0</v>
      </c>
      <c r="BB43" s="58">
        <f t="shared" si="28"/>
        <v>174.93539999999999</v>
      </c>
      <c r="BC43" s="67">
        <v>151.30000000000001</v>
      </c>
      <c r="BD43" s="257" t="s">
        <v>416</v>
      </c>
      <c r="BE43" s="258" t="s">
        <v>416</v>
      </c>
      <c r="BF43" s="67">
        <v>79.7</v>
      </c>
      <c r="BG43" s="66">
        <v>496.5</v>
      </c>
      <c r="BH43" s="58">
        <v>68</v>
      </c>
      <c r="BI43" s="60">
        <v>39.200000000000003</v>
      </c>
      <c r="BJ43" s="66">
        <v>4.4000000000000004</v>
      </c>
      <c r="BK43" s="58" t="s">
        <v>416</v>
      </c>
      <c r="BL43" s="58">
        <v>26.5</v>
      </c>
      <c r="BM43" s="58">
        <v>0</v>
      </c>
      <c r="BN43" s="58">
        <f t="shared" si="29"/>
        <v>30.9</v>
      </c>
      <c r="BO43" s="67">
        <v>16.2</v>
      </c>
      <c r="BP43" s="257" t="s">
        <v>416</v>
      </c>
      <c r="BQ43" s="258" t="s">
        <v>416</v>
      </c>
      <c r="BR43" s="259" t="s">
        <v>416</v>
      </c>
      <c r="BS43" s="66">
        <v>30.9</v>
      </c>
      <c r="BT43" s="58">
        <v>3.3</v>
      </c>
      <c r="BU43" s="60">
        <v>5.6</v>
      </c>
      <c r="BV43" s="66">
        <v>2.5</v>
      </c>
      <c r="BW43" s="58" t="s">
        <v>416</v>
      </c>
      <c r="BX43" s="58">
        <v>11.3</v>
      </c>
      <c r="BY43" s="58">
        <v>0</v>
      </c>
      <c r="BZ43" s="58">
        <f t="shared" si="30"/>
        <v>13.8</v>
      </c>
      <c r="CA43" s="67">
        <v>6.1</v>
      </c>
      <c r="CB43" s="257" t="s">
        <v>416</v>
      </c>
      <c r="CC43" s="258" t="s">
        <v>416</v>
      </c>
      <c r="CD43" s="67">
        <v>29.2</v>
      </c>
      <c r="CE43" s="66">
        <v>50.9</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2152.8000000000002</v>
      </c>
      <c r="CR43" s="58">
        <v>557.4</v>
      </c>
      <c r="CS43" s="60">
        <f t="shared" si="32"/>
        <v>462.3</v>
      </c>
      <c r="CT43" s="60">
        <f t="shared" si="33"/>
        <v>4876.5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411.1</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317.3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632.4</v>
      </c>
      <c r="AJ44" s="58">
        <v>141.5</v>
      </c>
      <c r="AK44" s="60">
        <v>97.3</v>
      </c>
      <c r="AL44" s="66">
        <v>6.9</v>
      </c>
      <c r="AM44" s="58">
        <v>10.6</v>
      </c>
      <c r="AN44" s="58">
        <v>85</v>
      </c>
      <c r="AO44" s="71" t="s">
        <v>416</v>
      </c>
      <c r="AP44" s="58">
        <f t="shared" si="27"/>
        <v>102.5</v>
      </c>
      <c r="AQ44" s="67">
        <v>76.400000000000006</v>
      </c>
      <c r="AR44" s="66">
        <v>14.4</v>
      </c>
      <c r="AS44" s="58">
        <v>6.9</v>
      </c>
      <c r="AT44" s="67">
        <v>21.3</v>
      </c>
      <c r="AU44" s="66">
        <v>114</v>
      </c>
      <c r="AV44" s="58">
        <v>29</v>
      </c>
      <c r="AW44" s="60">
        <v>29.9</v>
      </c>
      <c r="AX44" s="66">
        <v>22.5</v>
      </c>
      <c r="AY44" s="58">
        <v>19.431900000000002</v>
      </c>
      <c r="AZ44" s="58">
        <v>138.1</v>
      </c>
      <c r="BA44" s="58">
        <v>0</v>
      </c>
      <c r="BB44" s="58">
        <f t="shared" si="28"/>
        <v>180.03190000000001</v>
      </c>
      <c r="BC44" s="67">
        <v>144.30000000000001</v>
      </c>
      <c r="BD44" s="257" t="s">
        <v>416</v>
      </c>
      <c r="BE44" s="258" t="s">
        <v>416</v>
      </c>
      <c r="BF44" s="67">
        <v>74.400000000000006</v>
      </c>
      <c r="BG44" s="66">
        <v>454</v>
      </c>
      <c r="BH44" s="58">
        <v>63.6</v>
      </c>
      <c r="BI44" s="60">
        <v>43.8</v>
      </c>
      <c r="BJ44" s="66">
        <v>3.8</v>
      </c>
      <c r="BK44" s="58" t="s">
        <v>416</v>
      </c>
      <c r="BL44" s="58">
        <v>23.3</v>
      </c>
      <c r="BM44" s="58">
        <v>0</v>
      </c>
      <c r="BN44" s="58">
        <f t="shared" si="29"/>
        <v>27.1</v>
      </c>
      <c r="BO44" s="67">
        <v>13.7</v>
      </c>
      <c r="BP44" s="257" t="s">
        <v>416</v>
      </c>
      <c r="BQ44" s="258" t="s">
        <v>416</v>
      </c>
      <c r="BR44" s="67" t="s">
        <v>416</v>
      </c>
      <c r="BS44" s="66">
        <v>29.6</v>
      </c>
      <c r="BT44" s="58">
        <v>2.9</v>
      </c>
      <c r="BU44" s="60">
        <v>7.3</v>
      </c>
      <c r="BV44" s="66">
        <v>2.2000000000000002</v>
      </c>
      <c r="BW44" s="58" t="s">
        <v>416</v>
      </c>
      <c r="BX44" s="58">
        <v>9.6</v>
      </c>
      <c r="BY44" s="58">
        <v>0</v>
      </c>
      <c r="BZ44" s="58">
        <f t="shared" si="30"/>
        <v>11.8</v>
      </c>
      <c r="CA44" s="67">
        <v>5</v>
      </c>
      <c r="CB44" s="257" t="s">
        <v>416</v>
      </c>
      <c r="CC44" s="258" t="s">
        <v>416</v>
      </c>
      <c r="CD44" s="67">
        <v>16.600000000000001</v>
      </c>
      <c r="CE44" s="66">
        <v>55.7</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2014</v>
      </c>
      <c r="CR44" s="58">
        <v>518.29999999999995</v>
      </c>
      <c r="CS44" s="60">
        <f t="shared" si="32"/>
        <v>408.8</v>
      </c>
      <c r="CT44" s="60">
        <f t="shared" si="33"/>
        <v>4536.8</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464.3</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352.3</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667</v>
      </c>
      <c r="AJ45" s="58">
        <v>151.6</v>
      </c>
      <c r="AK45" s="60">
        <v>104.3</v>
      </c>
      <c r="AL45" s="66">
        <v>7.2</v>
      </c>
      <c r="AM45" s="58">
        <v>11.3</v>
      </c>
      <c r="AN45" s="58">
        <v>89.3</v>
      </c>
      <c r="AO45" s="71" t="s">
        <v>416</v>
      </c>
      <c r="AP45" s="58">
        <f t="shared" si="27"/>
        <v>107.8</v>
      </c>
      <c r="AQ45" s="67">
        <v>79.099999999999994</v>
      </c>
      <c r="AR45" s="66">
        <v>15.4</v>
      </c>
      <c r="AS45" s="58">
        <v>7.8</v>
      </c>
      <c r="AT45" s="67">
        <v>23.3</v>
      </c>
      <c r="AU45" s="66">
        <v>132.4</v>
      </c>
      <c r="AV45" s="58">
        <v>31.2</v>
      </c>
      <c r="AW45" s="60">
        <v>32.4</v>
      </c>
      <c r="AX45" s="66">
        <v>22.5</v>
      </c>
      <c r="AY45" s="58">
        <v>19.763099999999998</v>
      </c>
      <c r="AZ45" s="58">
        <v>141.4</v>
      </c>
      <c r="BA45" s="58">
        <v>0</v>
      </c>
      <c r="BB45" s="58">
        <f t="shared" si="28"/>
        <v>183.66309999999999</v>
      </c>
      <c r="BC45" s="67">
        <v>145.4</v>
      </c>
      <c r="BD45" s="257" t="s">
        <v>416</v>
      </c>
      <c r="BE45" s="258" t="s">
        <v>416</v>
      </c>
      <c r="BF45" s="67">
        <v>86.4</v>
      </c>
      <c r="BG45" s="66">
        <v>511.1</v>
      </c>
      <c r="BH45" s="58">
        <v>67.2</v>
      </c>
      <c r="BI45" s="60">
        <v>42.7</v>
      </c>
      <c r="BJ45" s="66">
        <v>4.7</v>
      </c>
      <c r="BK45" s="58" t="s">
        <v>416</v>
      </c>
      <c r="BL45" s="58">
        <v>27.2</v>
      </c>
      <c r="BM45" s="58">
        <v>0</v>
      </c>
      <c r="BN45" s="58">
        <f t="shared" si="29"/>
        <v>31.9</v>
      </c>
      <c r="BO45" s="67">
        <v>15.3</v>
      </c>
      <c r="BP45" s="257" t="s">
        <v>416</v>
      </c>
      <c r="BQ45" s="258" t="s">
        <v>416</v>
      </c>
      <c r="BR45" s="67" t="s">
        <v>416</v>
      </c>
      <c r="BS45" s="66">
        <v>32.799999999999997</v>
      </c>
      <c r="BT45" s="58">
        <v>3.3</v>
      </c>
      <c r="BU45" s="60">
        <v>6.6</v>
      </c>
      <c r="BV45" s="66">
        <v>2.2000000000000002</v>
      </c>
      <c r="BW45" s="58" t="s">
        <v>416</v>
      </c>
      <c r="BX45" s="58">
        <v>9.9</v>
      </c>
      <c r="BY45" s="58">
        <v>0</v>
      </c>
      <c r="BZ45" s="58">
        <f t="shared" si="30"/>
        <v>12.100000000000001</v>
      </c>
      <c r="CA45" s="67">
        <v>5.5</v>
      </c>
      <c r="CB45" s="257" t="s">
        <v>416</v>
      </c>
      <c r="CC45" s="258" t="s">
        <v>416</v>
      </c>
      <c r="CD45" s="67">
        <v>19.100000000000001</v>
      </c>
      <c r="CE45" s="66">
        <v>50</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2209.9</v>
      </c>
      <c r="CR45" s="58">
        <v>559.1</v>
      </c>
      <c r="CS45" s="60">
        <f t="shared" si="32"/>
        <v>462.6</v>
      </c>
      <c r="CT45" s="60">
        <f t="shared" si="33"/>
        <v>4902.2000000000007</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454.9</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367.8</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653.4</v>
      </c>
      <c r="AJ46" s="58">
        <v>152.4</v>
      </c>
      <c r="AK46" s="60">
        <v>104.1</v>
      </c>
      <c r="AL46" s="66">
        <v>7.2</v>
      </c>
      <c r="AM46" s="58">
        <v>11.8</v>
      </c>
      <c r="AN46" s="58">
        <v>93.6</v>
      </c>
      <c r="AO46" s="71" t="s">
        <v>416</v>
      </c>
      <c r="AP46" s="58">
        <f t="shared" si="27"/>
        <v>112.6</v>
      </c>
      <c r="AQ46" s="67">
        <v>83.2</v>
      </c>
      <c r="AR46" s="66">
        <v>14.5</v>
      </c>
      <c r="AS46" s="58">
        <v>10.7</v>
      </c>
      <c r="AT46" s="67">
        <v>25.2</v>
      </c>
      <c r="AU46" s="66">
        <v>146.69999999999999</v>
      </c>
      <c r="AV46" s="58">
        <v>31.7</v>
      </c>
      <c r="AW46" s="60">
        <v>32.6</v>
      </c>
      <c r="AX46" s="66">
        <v>23</v>
      </c>
      <c r="AY46" s="58">
        <v>20.717700000000001</v>
      </c>
      <c r="AZ46" s="58">
        <v>143.1</v>
      </c>
      <c r="BA46" s="58">
        <v>0</v>
      </c>
      <c r="BB46" s="58">
        <f t="shared" si="28"/>
        <v>186.8177</v>
      </c>
      <c r="BC46" s="67">
        <v>149.5</v>
      </c>
      <c r="BD46" s="257" t="s">
        <v>416</v>
      </c>
      <c r="BE46" s="258" t="s">
        <v>416</v>
      </c>
      <c r="BF46" s="67">
        <v>80.7</v>
      </c>
      <c r="BG46" s="66">
        <v>522.6</v>
      </c>
      <c r="BH46" s="58">
        <v>68.2</v>
      </c>
      <c r="BI46" s="60">
        <v>40.9</v>
      </c>
      <c r="BJ46" s="66">
        <v>4.4000000000000004</v>
      </c>
      <c r="BK46" s="58" t="s">
        <v>416</v>
      </c>
      <c r="BL46" s="58">
        <v>27.4</v>
      </c>
      <c r="BM46" s="58">
        <v>0</v>
      </c>
      <c r="BN46" s="58">
        <f t="shared" si="29"/>
        <v>31.799999999999997</v>
      </c>
      <c r="BO46" s="67">
        <v>15.4</v>
      </c>
      <c r="BP46" s="257" t="s">
        <v>416</v>
      </c>
      <c r="BQ46" s="258" t="s">
        <v>416</v>
      </c>
      <c r="BR46" s="259" t="s">
        <v>416</v>
      </c>
      <c r="BS46" s="66">
        <v>35.4</v>
      </c>
      <c r="BT46" s="58">
        <v>3.5</v>
      </c>
      <c r="BU46" s="60">
        <v>7.2</v>
      </c>
      <c r="BV46" s="66">
        <v>2.1</v>
      </c>
      <c r="BW46" s="58" t="s">
        <v>416</v>
      </c>
      <c r="BX46" s="58">
        <v>9.1</v>
      </c>
      <c r="BY46" s="58">
        <v>0</v>
      </c>
      <c r="BZ46" s="58">
        <f t="shared" si="30"/>
        <v>11.2</v>
      </c>
      <c r="CA46" s="67">
        <v>5.0999999999999996</v>
      </c>
      <c r="CB46" s="257" t="s">
        <v>416</v>
      </c>
      <c r="CC46" s="258" t="s">
        <v>416</v>
      </c>
      <c r="CD46" s="67">
        <v>18.600000000000001</v>
      </c>
      <c r="CE46" s="66">
        <v>60.8</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2241.6</v>
      </c>
      <c r="CR46" s="58">
        <v>561.70000000000005</v>
      </c>
      <c r="CS46" s="60">
        <f t="shared" si="32"/>
        <v>469.3</v>
      </c>
      <c r="CT46" s="60">
        <f t="shared" si="33"/>
        <v>4927.2</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417.3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325</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577.4</v>
      </c>
      <c r="AJ47" s="58">
        <v>144.69999999999999</v>
      </c>
      <c r="AK47" s="60">
        <v>93.2</v>
      </c>
      <c r="AL47" s="66">
        <v>7.8</v>
      </c>
      <c r="AM47" s="58">
        <v>12.1</v>
      </c>
      <c r="AN47" s="58">
        <v>91.5</v>
      </c>
      <c r="AO47" s="71" t="s">
        <v>416</v>
      </c>
      <c r="AP47" s="58">
        <f t="shared" si="27"/>
        <v>111.4</v>
      </c>
      <c r="AQ47" s="67">
        <v>83</v>
      </c>
      <c r="AR47" s="66">
        <v>14.8</v>
      </c>
      <c r="AS47" s="58">
        <v>10.9</v>
      </c>
      <c r="AT47" s="67">
        <v>25.6</v>
      </c>
      <c r="AU47" s="66">
        <v>125</v>
      </c>
      <c r="AV47" s="58">
        <v>29.3</v>
      </c>
      <c r="AW47" s="60">
        <v>32.200000000000003</v>
      </c>
      <c r="AX47" s="66">
        <v>23.5</v>
      </c>
      <c r="AY47" s="58">
        <v>20.881799999999998</v>
      </c>
      <c r="AZ47" s="58">
        <v>144.69999999999999</v>
      </c>
      <c r="BA47" s="58">
        <v>0</v>
      </c>
      <c r="BB47" s="58">
        <f t="shared" si="28"/>
        <v>189.08179999999999</v>
      </c>
      <c r="BC47" s="67">
        <v>151.19999999999999</v>
      </c>
      <c r="BD47" s="257" t="s">
        <v>416</v>
      </c>
      <c r="BE47" s="258" t="s">
        <v>416</v>
      </c>
      <c r="BF47" s="67">
        <v>86.5</v>
      </c>
      <c r="BG47" s="66">
        <v>481.7</v>
      </c>
      <c r="BH47" s="58">
        <v>60.6</v>
      </c>
      <c r="BI47" s="60">
        <v>39.9</v>
      </c>
      <c r="BJ47" s="66">
        <v>4.5</v>
      </c>
      <c r="BK47" s="58" t="s">
        <v>416</v>
      </c>
      <c r="BL47" s="58">
        <v>28.6</v>
      </c>
      <c r="BM47" s="58">
        <v>0</v>
      </c>
      <c r="BN47" s="58">
        <f t="shared" si="29"/>
        <v>33.1</v>
      </c>
      <c r="BO47" s="67">
        <v>16.899999999999999</v>
      </c>
      <c r="BP47" s="257" t="s">
        <v>416</v>
      </c>
      <c r="BQ47" s="258" t="s">
        <v>416</v>
      </c>
      <c r="BR47" s="67" t="s">
        <v>416</v>
      </c>
      <c r="BS47" s="66">
        <v>33.9</v>
      </c>
      <c r="BT47" s="58">
        <v>3.6</v>
      </c>
      <c r="BU47" s="60">
        <v>8.1999999999999993</v>
      </c>
      <c r="BV47" s="66">
        <v>2.1</v>
      </c>
      <c r="BW47" s="58" t="s">
        <v>416</v>
      </c>
      <c r="BX47" s="58">
        <v>8.8000000000000007</v>
      </c>
      <c r="BY47" s="58">
        <v>0</v>
      </c>
      <c r="BZ47" s="58">
        <f t="shared" si="30"/>
        <v>10.9</v>
      </c>
      <c r="CA47" s="67">
        <v>5.0999999999999996</v>
      </c>
      <c r="CB47" s="257" t="s">
        <v>416</v>
      </c>
      <c r="CC47" s="258" t="s">
        <v>416</v>
      </c>
      <c r="CD47" s="67">
        <v>14</v>
      </c>
      <c r="CE47" s="66">
        <v>52.9</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2013.2</v>
      </c>
      <c r="CR47" s="58">
        <v>518</v>
      </c>
      <c r="CS47" s="60">
        <f t="shared" si="32"/>
        <v>418.2</v>
      </c>
      <c r="CT47" s="60">
        <f t="shared" si="33"/>
        <v>4728.0999999999995</v>
      </c>
      <c r="CW47" s="395"/>
    </row>
    <row r="48" spans="1:101" ht="12.75" customHeight="1">
      <c r="A48" s="194">
        <v>41275</v>
      </c>
      <c r="B48" s="66">
        <v>94.5</v>
      </c>
      <c r="C48" s="58">
        <v>85.355800000000002</v>
      </c>
      <c r="D48" s="58">
        <v>137.19999999999999</v>
      </c>
      <c r="E48" s="58">
        <v>166.5</v>
      </c>
      <c r="F48" s="58">
        <f t="shared" si="23"/>
        <v>483.55579999999998</v>
      </c>
      <c r="G48" s="67">
        <v>391.1</v>
      </c>
      <c r="H48" s="66">
        <v>87.2</v>
      </c>
      <c r="I48" s="58">
        <v>200.4</v>
      </c>
      <c r="J48" s="67">
        <v>287.60000000000002</v>
      </c>
      <c r="K48" s="66">
        <v>427</v>
      </c>
      <c r="L48" s="58">
        <v>145.5</v>
      </c>
      <c r="M48" s="60">
        <v>115</v>
      </c>
      <c r="N48" s="66">
        <v>33.6</v>
      </c>
      <c r="O48" s="58">
        <v>49.217300000000002</v>
      </c>
      <c r="P48" s="58">
        <v>288.60000000000002</v>
      </c>
      <c r="Q48" s="58">
        <v>15.7</v>
      </c>
      <c r="R48" s="58">
        <f t="shared" si="34"/>
        <v>387.1173</v>
      </c>
      <c r="S48" s="67">
        <v>291.7</v>
      </c>
      <c r="T48" s="66">
        <v>61.8</v>
      </c>
      <c r="U48" s="58">
        <v>53.9</v>
      </c>
      <c r="V48" s="67">
        <f t="shared" si="24"/>
        <v>115.69999999999999</v>
      </c>
      <c r="W48" s="66">
        <v>311.60000000000002</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533.4</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127.2</v>
      </c>
      <c r="AV48" s="58">
        <v>32.799999999999997</v>
      </c>
      <c r="AW48" s="60">
        <v>32.299999999999997</v>
      </c>
      <c r="AX48" s="66">
        <v>22.7</v>
      </c>
      <c r="AY48" s="58">
        <v>20.4011</v>
      </c>
      <c r="AZ48" s="58">
        <v>135.19999999999999</v>
      </c>
      <c r="BA48" s="58">
        <v>0</v>
      </c>
      <c r="BB48" s="58">
        <f t="shared" si="28"/>
        <v>178.30109999999999</v>
      </c>
      <c r="BC48" s="67">
        <v>147</v>
      </c>
      <c r="BD48" s="257" t="s">
        <v>416</v>
      </c>
      <c r="BE48" s="258" t="s">
        <v>416</v>
      </c>
      <c r="BF48" s="67">
        <v>87.8</v>
      </c>
      <c r="BG48" s="66">
        <v>478.1</v>
      </c>
      <c r="BH48" s="58">
        <v>59</v>
      </c>
      <c r="BI48" s="60">
        <v>34.200000000000003</v>
      </c>
      <c r="BJ48" s="66">
        <v>4.4000000000000004</v>
      </c>
      <c r="BK48" s="58" t="s">
        <v>416</v>
      </c>
      <c r="BL48" s="58">
        <v>26.5</v>
      </c>
      <c r="BM48" s="58">
        <v>0</v>
      </c>
      <c r="BN48" s="58">
        <f t="shared" si="29"/>
        <v>30.9</v>
      </c>
      <c r="BO48" s="67">
        <v>15.6</v>
      </c>
      <c r="BP48" s="257" t="s">
        <v>416</v>
      </c>
      <c r="BQ48" s="258" t="s">
        <v>416</v>
      </c>
      <c r="BR48" s="67" t="s">
        <v>416</v>
      </c>
      <c r="BS48" s="66">
        <v>39.4</v>
      </c>
      <c r="BT48" s="58">
        <v>3.6</v>
      </c>
      <c r="BU48" s="60">
        <v>11.5</v>
      </c>
      <c r="BV48" s="66">
        <v>2</v>
      </c>
      <c r="BW48" s="58" t="s">
        <v>416</v>
      </c>
      <c r="BX48" s="58">
        <v>9</v>
      </c>
      <c r="BY48" s="58">
        <v>0</v>
      </c>
      <c r="BZ48" s="58">
        <f t="shared" si="30"/>
        <v>11</v>
      </c>
      <c r="CA48" s="67">
        <v>4.9000000000000004</v>
      </c>
      <c r="CB48" s="257" t="s">
        <v>416</v>
      </c>
      <c r="CC48" s="258" t="s">
        <v>416</v>
      </c>
      <c r="CD48" s="67">
        <v>13.2</v>
      </c>
      <c r="CE48" s="66">
        <v>53.3</v>
      </c>
      <c r="CF48" s="58">
        <v>7.7</v>
      </c>
      <c r="CG48" s="60">
        <v>3.7</v>
      </c>
      <c r="CH48" s="66">
        <v>203.3</v>
      </c>
      <c r="CI48" s="58">
        <v>211.9</v>
      </c>
      <c r="CJ48" s="58">
        <v>904.7</v>
      </c>
      <c r="CK48" s="58">
        <v>209.1</v>
      </c>
      <c r="CL48" s="58">
        <f t="shared" si="21"/>
        <v>1529</v>
      </c>
      <c r="CM48" s="67">
        <f t="shared" si="22"/>
        <v>1162.6999999999998</v>
      </c>
      <c r="CN48" s="66">
        <v>313.7</v>
      </c>
      <c r="CO48" s="58">
        <v>350.4</v>
      </c>
      <c r="CP48" s="67">
        <f t="shared" si="31"/>
        <v>664.09999999999991</v>
      </c>
      <c r="CQ48" s="66">
        <v>1969.9</v>
      </c>
      <c r="CR48" s="58">
        <v>497.3</v>
      </c>
      <c r="CS48" s="60">
        <f t="shared" si="32"/>
        <v>405.4</v>
      </c>
      <c r="CT48" s="60">
        <f t="shared" si="33"/>
        <v>4568.3999999999996</v>
      </c>
      <c r="CW48" s="395"/>
    </row>
    <row r="49" spans="1:101" ht="12.75" customHeight="1">
      <c r="A49" s="194">
        <v>41306</v>
      </c>
      <c r="B49" s="66">
        <v>93.5</v>
      </c>
      <c r="C49" s="58">
        <v>78.900700000000001</v>
      </c>
      <c r="D49" s="58">
        <v>131.80000000000001</v>
      </c>
      <c r="E49" s="58">
        <v>171.7</v>
      </c>
      <c r="F49" s="58">
        <f t="shared" si="23"/>
        <v>475.90069999999997</v>
      </c>
      <c r="G49" s="67">
        <v>386.2</v>
      </c>
      <c r="H49" s="66">
        <v>79.2</v>
      </c>
      <c r="I49" s="58">
        <v>179.7</v>
      </c>
      <c r="J49" s="67">
        <v>258.89999999999998</v>
      </c>
      <c r="K49" s="66">
        <v>409.4</v>
      </c>
      <c r="L49" s="58">
        <v>147.5</v>
      </c>
      <c r="M49" s="60">
        <v>115.8</v>
      </c>
      <c r="N49" s="66">
        <v>33.1</v>
      </c>
      <c r="O49" s="58">
        <v>43.830599999999997</v>
      </c>
      <c r="P49" s="58">
        <v>298.60000000000002</v>
      </c>
      <c r="Q49" s="58">
        <v>14.5</v>
      </c>
      <c r="R49" s="58">
        <f t="shared" si="34"/>
        <v>390.03060000000005</v>
      </c>
      <c r="S49" s="67">
        <v>303</v>
      </c>
      <c r="T49" s="66">
        <v>51.7</v>
      </c>
      <c r="U49" s="58">
        <v>47.3</v>
      </c>
      <c r="V49" s="67">
        <f t="shared" si="24"/>
        <v>99</v>
      </c>
      <c r="W49" s="66">
        <v>326.39999999999998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533.1</v>
      </c>
      <c r="AJ49" s="58">
        <v>134.30000000000001</v>
      </c>
      <c r="AK49" s="60">
        <v>86.3</v>
      </c>
      <c r="AL49" s="66">
        <v>6.8</v>
      </c>
      <c r="AM49" s="58">
        <v>10.9</v>
      </c>
      <c r="AN49" s="58">
        <v>84.3</v>
      </c>
      <c r="AO49" s="71" t="s">
        <v>416</v>
      </c>
      <c r="AP49" s="58">
        <f t="shared" si="27"/>
        <v>102</v>
      </c>
      <c r="AQ49" s="67">
        <v>82.2</v>
      </c>
      <c r="AR49" s="66">
        <v>13.7</v>
      </c>
      <c r="AS49" s="58">
        <v>11.9</v>
      </c>
      <c r="AT49" s="67">
        <v>25.6</v>
      </c>
      <c r="AU49" s="66">
        <v>127.3</v>
      </c>
      <c r="AV49" s="58">
        <v>36.700000000000003</v>
      </c>
      <c r="AW49" s="60">
        <v>33</v>
      </c>
      <c r="AX49" s="66">
        <v>22.6</v>
      </c>
      <c r="AY49" s="58">
        <v>20.009900000000002</v>
      </c>
      <c r="AZ49" s="58">
        <v>140.1</v>
      </c>
      <c r="BA49" s="58">
        <v>0</v>
      </c>
      <c r="BB49" s="58">
        <f t="shared" si="28"/>
        <v>182.7099</v>
      </c>
      <c r="BC49" s="67">
        <v>149.30000000000001</v>
      </c>
      <c r="BD49" s="257" t="s">
        <v>416</v>
      </c>
      <c r="BE49" s="258" t="s">
        <v>416</v>
      </c>
      <c r="BF49" s="67">
        <v>77.7</v>
      </c>
      <c r="BG49" s="66">
        <v>464</v>
      </c>
      <c r="BH49" s="58">
        <v>60.3</v>
      </c>
      <c r="BI49" s="60">
        <v>37.799999999999997</v>
      </c>
      <c r="BJ49" s="66">
        <v>4.2</v>
      </c>
      <c r="BK49" s="58" t="s">
        <v>416</v>
      </c>
      <c r="BL49" s="58">
        <v>25</v>
      </c>
      <c r="BM49" s="58">
        <v>0</v>
      </c>
      <c r="BN49" s="58">
        <f t="shared" si="29"/>
        <v>29.2</v>
      </c>
      <c r="BO49" s="67">
        <v>16.2</v>
      </c>
      <c r="BP49" s="257" t="s">
        <v>416</v>
      </c>
      <c r="BQ49" s="258" t="s">
        <v>416</v>
      </c>
      <c r="BR49" s="67" t="s">
        <v>416</v>
      </c>
      <c r="BS49" s="66">
        <v>35.200000000000003</v>
      </c>
      <c r="BT49" s="58">
        <v>3.8</v>
      </c>
      <c r="BU49" s="60">
        <v>9</v>
      </c>
      <c r="BV49" s="66">
        <v>2</v>
      </c>
      <c r="BW49" s="58" t="s">
        <v>416</v>
      </c>
      <c r="BX49" s="58">
        <v>9</v>
      </c>
      <c r="BY49" s="58">
        <v>0</v>
      </c>
      <c r="BZ49" s="58">
        <f t="shared" si="30"/>
        <v>11</v>
      </c>
      <c r="CA49" s="67">
        <v>5.0999999999999996</v>
      </c>
      <c r="CB49" s="257" t="s">
        <v>416</v>
      </c>
      <c r="CC49" s="258" t="s">
        <v>416</v>
      </c>
      <c r="CD49" s="67">
        <v>12.6</v>
      </c>
      <c r="CE49" s="66">
        <v>45.9</v>
      </c>
      <c r="CF49" s="58">
        <v>8.1</v>
      </c>
      <c r="CG49" s="60">
        <v>3.5</v>
      </c>
      <c r="CH49" s="66">
        <v>200.9</v>
      </c>
      <c r="CI49" s="58">
        <v>194.1</v>
      </c>
      <c r="CJ49" s="58">
        <v>913.8</v>
      </c>
      <c r="CK49" s="58">
        <v>213.6</v>
      </c>
      <c r="CL49" s="58">
        <f t="shared" si="21"/>
        <v>1522.3999999999999</v>
      </c>
      <c r="CM49" s="67">
        <f t="shared" si="22"/>
        <v>1179.2</v>
      </c>
      <c r="CN49" s="66">
        <v>279.5</v>
      </c>
      <c r="CO49" s="58">
        <v>312.3</v>
      </c>
      <c r="CP49" s="67">
        <f t="shared" si="31"/>
        <v>591.79999999999995</v>
      </c>
      <c r="CQ49" s="66">
        <v>1941.3</v>
      </c>
      <c r="CR49" s="58">
        <v>512.20000000000005</v>
      </c>
      <c r="CS49" s="60">
        <f t="shared" si="32"/>
        <v>429.90000000000003</v>
      </c>
      <c r="CT49" s="60">
        <f t="shared" si="33"/>
        <v>4485.3999999999996</v>
      </c>
      <c r="CW49" s="395"/>
    </row>
    <row r="50" spans="1:101" ht="12.75" customHeight="1">
      <c r="A50" s="194">
        <v>41334</v>
      </c>
      <c r="B50" s="66">
        <v>100.4</v>
      </c>
      <c r="C50" s="58">
        <v>89.309100000000001</v>
      </c>
      <c r="D50" s="58">
        <v>145.5</v>
      </c>
      <c r="E50" s="58">
        <v>180.8</v>
      </c>
      <c r="F50" s="58">
        <f t="shared" si="23"/>
        <v>516.00909999999999</v>
      </c>
      <c r="G50" s="67">
        <v>416.9</v>
      </c>
      <c r="H50" s="66">
        <v>89.7</v>
      </c>
      <c r="I50" s="58">
        <v>192.9</v>
      </c>
      <c r="J50" s="67">
        <v>282.60000000000002</v>
      </c>
      <c r="K50" s="66">
        <v>424.2</v>
      </c>
      <c r="L50" s="58">
        <v>158.9</v>
      </c>
      <c r="M50" s="60">
        <v>120.4</v>
      </c>
      <c r="N50" s="66">
        <v>35.299999999999997</v>
      </c>
      <c r="O50" s="58">
        <v>50.377600000000001</v>
      </c>
      <c r="P50" s="58">
        <v>317.2</v>
      </c>
      <c r="Q50" s="58">
        <v>17.2</v>
      </c>
      <c r="R50" s="58">
        <f t="shared" si="34"/>
        <v>420.07759999999996</v>
      </c>
      <c r="S50" s="67">
        <v>321.39999999999998</v>
      </c>
      <c r="T50" s="66">
        <v>63.4</v>
      </c>
      <c r="U50" s="58">
        <v>53.5</v>
      </c>
      <c r="V50" s="67">
        <f t="shared" si="24"/>
        <v>116.9</v>
      </c>
      <c r="W50" s="66">
        <v>337.7</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572.6</v>
      </c>
      <c r="AJ50" s="58">
        <v>137.5</v>
      </c>
      <c r="AK50" s="60">
        <v>88</v>
      </c>
      <c r="AL50" s="66">
        <v>7.4</v>
      </c>
      <c r="AM50" s="58">
        <v>12.2</v>
      </c>
      <c r="AN50" s="58">
        <v>91.3</v>
      </c>
      <c r="AO50" s="71" t="s">
        <v>416</v>
      </c>
      <c r="AP50" s="58">
        <f t="shared" si="27"/>
        <v>110.9</v>
      </c>
      <c r="AQ50" s="67">
        <v>86.7</v>
      </c>
      <c r="AR50" s="66">
        <v>14.7</v>
      </c>
      <c r="AS50" s="58">
        <v>12.1</v>
      </c>
      <c r="AT50" s="67">
        <v>26.8</v>
      </c>
      <c r="AU50" s="66">
        <v>135.19999999999999</v>
      </c>
      <c r="AV50" s="58">
        <v>38.4</v>
      </c>
      <c r="AW50" s="60">
        <v>35.4</v>
      </c>
      <c r="AX50" s="66">
        <v>23</v>
      </c>
      <c r="AY50" s="58">
        <v>21.133500000000002</v>
      </c>
      <c r="AZ50" s="58">
        <v>143.69999999999999</v>
      </c>
      <c r="BA50" s="58">
        <v>0</v>
      </c>
      <c r="BB50" s="58">
        <f t="shared" si="28"/>
        <v>187.83349999999999</v>
      </c>
      <c r="BC50" s="67">
        <v>151.19999999999999</v>
      </c>
      <c r="BD50" s="257" t="s">
        <v>416</v>
      </c>
      <c r="BE50" s="258" t="s">
        <v>416</v>
      </c>
      <c r="BF50" s="67">
        <v>84.4</v>
      </c>
      <c r="BG50" s="66">
        <v>488.7</v>
      </c>
      <c r="BH50" s="58">
        <v>62.8</v>
      </c>
      <c r="BI50" s="60">
        <v>34.700000000000003</v>
      </c>
      <c r="BJ50" s="66">
        <v>4.3</v>
      </c>
      <c r="BK50" s="58" t="s">
        <v>416</v>
      </c>
      <c r="BL50" s="58">
        <v>25.5</v>
      </c>
      <c r="BM50" s="58">
        <v>0</v>
      </c>
      <c r="BN50" s="58">
        <f t="shared" si="29"/>
        <v>29.8</v>
      </c>
      <c r="BO50" s="67">
        <v>14.9</v>
      </c>
      <c r="BP50" s="257" t="s">
        <v>416</v>
      </c>
      <c r="BQ50" s="258" t="s">
        <v>416</v>
      </c>
      <c r="BR50" s="67" t="s">
        <v>416</v>
      </c>
      <c r="BS50" s="66">
        <v>34.799999999999997</v>
      </c>
      <c r="BT50" s="58">
        <v>3.5</v>
      </c>
      <c r="BU50" s="60">
        <v>7.6</v>
      </c>
      <c r="BV50" s="66">
        <v>2</v>
      </c>
      <c r="BW50" s="58" t="s">
        <v>416</v>
      </c>
      <c r="BX50" s="58">
        <v>8.4</v>
      </c>
      <c r="BY50" s="58">
        <v>0</v>
      </c>
      <c r="BZ50" s="58">
        <f t="shared" si="30"/>
        <v>10.4</v>
      </c>
      <c r="CA50" s="67">
        <v>4.5999999999999996</v>
      </c>
      <c r="CB50" s="257" t="s">
        <v>416</v>
      </c>
      <c r="CC50" s="258" t="s">
        <v>416</v>
      </c>
      <c r="CD50" s="67">
        <v>15.3</v>
      </c>
      <c r="CE50" s="66">
        <v>55.3</v>
      </c>
      <c r="CF50" s="58">
        <v>8.1</v>
      </c>
      <c r="CG50" s="60">
        <v>3.4</v>
      </c>
      <c r="CH50" s="66">
        <v>212.9</v>
      </c>
      <c r="CI50" s="58">
        <v>216.9</v>
      </c>
      <c r="CJ50" s="58">
        <v>971.5</v>
      </c>
      <c r="CK50" s="58">
        <v>227</v>
      </c>
      <c r="CL50" s="58">
        <f t="shared" si="21"/>
        <v>1628.3</v>
      </c>
      <c r="CM50" s="67">
        <f t="shared" ref="CM50:CM81" si="35">SUM(G50,S50,AE50,AQ50,BC50,BO50,CA50)</f>
        <v>1249.7</v>
      </c>
      <c r="CN50" s="66">
        <v>320.89999999999998</v>
      </c>
      <c r="CO50" s="58">
        <v>339.1</v>
      </c>
      <c r="CP50" s="67">
        <f t="shared" si="31"/>
        <v>660</v>
      </c>
      <c r="CQ50" s="66">
        <v>2048.5</v>
      </c>
      <c r="CR50" s="58">
        <v>535.20000000000005</v>
      </c>
      <c r="CS50" s="60">
        <f t="shared" si="32"/>
        <v>452.2</v>
      </c>
      <c r="CT50" s="60">
        <f t="shared" si="33"/>
        <v>4789</v>
      </c>
      <c r="CW50" s="395"/>
    </row>
    <row r="51" spans="1:101" ht="12.75" customHeight="1">
      <c r="A51" s="194">
        <v>41365</v>
      </c>
      <c r="B51" s="66">
        <v>94.2</v>
      </c>
      <c r="C51" s="58">
        <v>86.596299999999999</v>
      </c>
      <c r="D51" s="58">
        <v>132.9</v>
      </c>
      <c r="E51" s="58">
        <v>163.6</v>
      </c>
      <c r="F51" s="58">
        <f t="shared" si="23"/>
        <v>477.29629999999997</v>
      </c>
      <c r="G51" s="67">
        <v>387</v>
      </c>
      <c r="H51" s="66">
        <v>83</v>
      </c>
      <c r="I51" s="58">
        <v>197.6</v>
      </c>
      <c r="J51" s="67">
        <v>280.7</v>
      </c>
      <c r="K51" s="66">
        <v>444.8</v>
      </c>
      <c r="L51" s="58">
        <v>153.6</v>
      </c>
      <c r="M51" s="60">
        <v>118.9</v>
      </c>
      <c r="N51" s="66">
        <v>32.299999999999997</v>
      </c>
      <c r="O51" s="58">
        <v>46.965199999999996</v>
      </c>
      <c r="P51" s="58">
        <v>291.39999999999998</v>
      </c>
      <c r="Q51" s="58">
        <v>15.6</v>
      </c>
      <c r="R51" s="58">
        <f t="shared" si="34"/>
        <v>386.26519999999999</v>
      </c>
      <c r="S51" s="67">
        <v>294.39999999999998</v>
      </c>
      <c r="T51" s="66">
        <v>51.4</v>
      </c>
      <c r="U51" s="58">
        <v>52.5</v>
      </c>
      <c r="V51" s="67">
        <f t="shared" si="24"/>
        <v>103.9</v>
      </c>
      <c r="W51" s="66">
        <v>336.6</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587.4</v>
      </c>
      <c r="AJ51" s="58">
        <v>136.80000000000001</v>
      </c>
      <c r="AK51" s="60">
        <v>95.5</v>
      </c>
      <c r="AL51" s="66">
        <v>7</v>
      </c>
      <c r="AM51" s="58">
        <v>12</v>
      </c>
      <c r="AN51" s="58">
        <v>86</v>
      </c>
      <c r="AO51" s="71" t="s">
        <v>416</v>
      </c>
      <c r="AP51" s="58">
        <f t="shared" si="27"/>
        <v>105</v>
      </c>
      <c r="AQ51" s="67">
        <v>82.4</v>
      </c>
      <c r="AR51" s="66">
        <v>14.6</v>
      </c>
      <c r="AS51" s="58">
        <v>11.8</v>
      </c>
      <c r="AT51" s="67">
        <v>26.5</v>
      </c>
      <c r="AU51" s="66">
        <v>142.5</v>
      </c>
      <c r="AV51" s="58">
        <v>38</v>
      </c>
      <c r="AW51" s="60">
        <v>33.200000000000003</v>
      </c>
      <c r="AX51" s="66">
        <v>22.5</v>
      </c>
      <c r="AY51" s="58">
        <v>20.404400000000003</v>
      </c>
      <c r="AZ51" s="58">
        <v>138.30000000000001</v>
      </c>
      <c r="BA51" s="58">
        <v>0</v>
      </c>
      <c r="BB51" s="58">
        <f t="shared" si="28"/>
        <v>181.20440000000002</v>
      </c>
      <c r="BC51" s="67">
        <v>145.1</v>
      </c>
      <c r="BD51" s="257" t="s">
        <v>416</v>
      </c>
      <c r="BE51" s="258" t="s">
        <v>416</v>
      </c>
      <c r="BF51" s="67">
        <v>84.9</v>
      </c>
      <c r="BG51" s="66">
        <v>538.9</v>
      </c>
      <c r="BH51" s="58">
        <v>62.9</v>
      </c>
      <c r="BI51" s="60">
        <v>36.799999999999997</v>
      </c>
      <c r="BJ51" s="66">
        <v>3.9</v>
      </c>
      <c r="BK51" s="58" t="s">
        <v>416</v>
      </c>
      <c r="BL51" s="58">
        <v>24.9</v>
      </c>
      <c r="BM51" s="58">
        <v>0</v>
      </c>
      <c r="BN51" s="58">
        <f t="shared" si="29"/>
        <v>28.799999999999997</v>
      </c>
      <c r="BO51" s="67">
        <v>15.6</v>
      </c>
      <c r="BP51" s="257" t="s">
        <v>416</v>
      </c>
      <c r="BQ51" s="258" t="s">
        <v>416</v>
      </c>
      <c r="BR51" s="67" t="s">
        <v>416</v>
      </c>
      <c r="BS51" s="66">
        <v>33.9</v>
      </c>
      <c r="BT51" s="58">
        <v>3.7</v>
      </c>
      <c r="BU51" s="60">
        <v>6.3</v>
      </c>
      <c r="BV51" s="66">
        <v>2.2999999999999998</v>
      </c>
      <c r="BW51" s="58" t="s">
        <v>416</v>
      </c>
      <c r="BX51" s="58">
        <v>9.3000000000000007</v>
      </c>
      <c r="BY51" s="58">
        <v>0</v>
      </c>
      <c r="BZ51" s="58">
        <f t="shared" si="30"/>
        <v>11.600000000000001</v>
      </c>
      <c r="CA51" s="67">
        <v>5.7</v>
      </c>
      <c r="CB51" s="257" t="s">
        <v>416</v>
      </c>
      <c r="CC51" s="258" t="s">
        <v>416</v>
      </c>
      <c r="CD51" s="67">
        <v>18.2</v>
      </c>
      <c r="CE51" s="66">
        <v>50.3</v>
      </c>
      <c r="CF51" s="58">
        <v>8.8000000000000007</v>
      </c>
      <c r="CG51" s="60">
        <v>3.4</v>
      </c>
      <c r="CH51" s="66">
        <v>201.7</v>
      </c>
      <c r="CI51" s="58">
        <v>209.8</v>
      </c>
      <c r="CJ51" s="58">
        <v>907.6</v>
      </c>
      <c r="CK51" s="58">
        <v>206.2</v>
      </c>
      <c r="CL51" s="58">
        <f t="shared" si="21"/>
        <v>1525.3</v>
      </c>
      <c r="CM51" s="67">
        <f t="shared" si="35"/>
        <v>1164.5</v>
      </c>
      <c r="CN51" s="66">
        <v>304.89999999999998</v>
      </c>
      <c r="CO51" s="58">
        <v>341.3</v>
      </c>
      <c r="CP51" s="67">
        <f t="shared" si="31"/>
        <v>646.20000000000005</v>
      </c>
      <c r="CQ51" s="66">
        <v>2134.5</v>
      </c>
      <c r="CR51" s="58">
        <v>525.9</v>
      </c>
      <c r="CS51" s="60">
        <f t="shared" si="32"/>
        <v>446.7</v>
      </c>
      <c r="CT51" s="60">
        <f t="shared" si="33"/>
        <v>4752.7</v>
      </c>
      <c r="CW51" s="395"/>
    </row>
    <row r="52" spans="1:101" ht="12.75" customHeight="1">
      <c r="A52" s="194">
        <v>41395</v>
      </c>
      <c r="B52" s="66">
        <v>94.8</v>
      </c>
      <c r="C52" s="58">
        <v>89.122199999999992</v>
      </c>
      <c r="D52" s="58">
        <v>136.5</v>
      </c>
      <c r="E52" s="58">
        <v>162.1</v>
      </c>
      <c r="F52" s="58">
        <f t="shared" si="23"/>
        <v>482.5222</v>
      </c>
      <c r="G52" s="67">
        <v>389.6</v>
      </c>
      <c r="H52" s="66">
        <v>83.9</v>
      </c>
      <c r="I52" s="58">
        <v>195.8</v>
      </c>
      <c r="J52" s="67">
        <v>279.7</v>
      </c>
      <c r="K52" s="66">
        <v>457.8</v>
      </c>
      <c r="L52" s="58">
        <v>165.5</v>
      </c>
      <c r="M52" s="60">
        <v>152.1</v>
      </c>
      <c r="N52" s="66">
        <v>31.8</v>
      </c>
      <c r="O52" s="58">
        <v>49.270600000000002</v>
      </c>
      <c r="P52" s="58">
        <v>301.8</v>
      </c>
      <c r="Q52" s="58">
        <v>16.899999999999999</v>
      </c>
      <c r="R52" s="58">
        <f t="shared" si="34"/>
        <v>399.7706</v>
      </c>
      <c r="S52" s="67">
        <v>304</v>
      </c>
      <c r="T52" s="66">
        <v>59.1</v>
      </c>
      <c r="U52" s="58">
        <v>56.3</v>
      </c>
      <c r="V52" s="67">
        <f t="shared" si="24"/>
        <v>115.4</v>
      </c>
      <c r="W52" s="66">
        <v>362.9</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630.5</v>
      </c>
      <c r="AJ52" s="58">
        <v>144.4</v>
      </c>
      <c r="AK52" s="60">
        <v>99.1</v>
      </c>
      <c r="AL52" s="66">
        <v>7.1</v>
      </c>
      <c r="AM52" s="58">
        <v>12.1</v>
      </c>
      <c r="AN52" s="58">
        <v>87.1</v>
      </c>
      <c r="AO52" s="71" t="s">
        <v>416</v>
      </c>
      <c r="AP52" s="58">
        <f t="shared" si="27"/>
        <v>106.3</v>
      </c>
      <c r="AQ52" s="67">
        <v>81.900000000000006</v>
      </c>
      <c r="AR52" s="66">
        <v>14.7</v>
      </c>
      <c r="AS52" s="58">
        <v>11.5</v>
      </c>
      <c r="AT52" s="67">
        <v>26.2</v>
      </c>
      <c r="AU52" s="66">
        <v>155.30000000000001</v>
      </c>
      <c r="AV52" s="58">
        <v>40.9</v>
      </c>
      <c r="AW52" s="60">
        <v>34.4</v>
      </c>
      <c r="AX52" s="66">
        <v>22.5</v>
      </c>
      <c r="AY52" s="58">
        <v>20.827900000000003</v>
      </c>
      <c r="AZ52" s="58">
        <v>138.6</v>
      </c>
      <c r="BA52" s="58">
        <v>0</v>
      </c>
      <c r="BB52" s="58">
        <f t="shared" si="28"/>
        <v>181.92789999999999</v>
      </c>
      <c r="BC52" s="67">
        <v>145.69999999999999</v>
      </c>
      <c r="BD52" s="257" t="s">
        <v>416</v>
      </c>
      <c r="BE52" s="258" t="s">
        <v>416</v>
      </c>
      <c r="BF52" s="67">
        <v>85.4</v>
      </c>
      <c r="BG52" s="66">
        <v>559.70000000000005</v>
      </c>
      <c r="BH52" s="58">
        <v>67.2</v>
      </c>
      <c r="BI52" s="60">
        <v>42.1</v>
      </c>
      <c r="BJ52" s="66">
        <v>4.3</v>
      </c>
      <c r="BK52" s="58" t="s">
        <v>416</v>
      </c>
      <c r="BL52" s="58">
        <v>25</v>
      </c>
      <c r="BM52" s="58">
        <v>0</v>
      </c>
      <c r="BN52" s="58">
        <f t="shared" si="29"/>
        <v>29.3</v>
      </c>
      <c r="BO52" s="67">
        <v>15.6</v>
      </c>
      <c r="BP52" s="257" t="s">
        <v>416</v>
      </c>
      <c r="BQ52" s="258" t="s">
        <v>416</v>
      </c>
      <c r="BR52" s="67" t="s">
        <v>416</v>
      </c>
      <c r="BS52" s="66">
        <v>34</v>
      </c>
      <c r="BT52" s="58">
        <v>3.5</v>
      </c>
      <c r="BU52" s="60">
        <v>6.4</v>
      </c>
      <c r="BV52" s="66">
        <v>2.2999999999999998</v>
      </c>
      <c r="BW52" s="58" t="s">
        <v>416</v>
      </c>
      <c r="BX52" s="58">
        <v>9.4</v>
      </c>
      <c r="BY52" s="58">
        <v>0</v>
      </c>
      <c r="BZ52" s="58">
        <f t="shared" si="30"/>
        <v>11.7</v>
      </c>
      <c r="CA52" s="67">
        <v>5.5</v>
      </c>
      <c r="CB52" s="257" t="s">
        <v>416</v>
      </c>
      <c r="CC52" s="258" t="s">
        <v>416</v>
      </c>
      <c r="CD52" s="67">
        <v>16.899999999999999</v>
      </c>
      <c r="CE52" s="66">
        <v>42.3</v>
      </c>
      <c r="CF52" s="58">
        <v>9.6</v>
      </c>
      <c r="CG52" s="60">
        <v>4.0999999999999996</v>
      </c>
      <c r="CH52" s="66">
        <v>202.9</v>
      </c>
      <c r="CI52" s="58">
        <v>217.3</v>
      </c>
      <c r="CJ52" s="58">
        <v>931.1</v>
      </c>
      <c r="CK52" s="58">
        <v>206.8</v>
      </c>
      <c r="CL52" s="58">
        <f t="shared" si="21"/>
        <v>1558.1000000000001</v>
      </c>
      <c r="CM52" s="67">
        <f t="shared" si="35"/>
        <v>1186.6999999999998</v>
      </c>
      <c r="CN52" s="66">
        <v>313.2</v>
      </c>
      <c r="CO52" s="58">
        <v>343.3</v>
      </c>
      <c r="CP52" s="67">
        <f t="shared" si="31"/>
        <v>656.5</v>
      </c>
      <c r="CQ52" s="66">
        <v>2242.6</v>
      </c>
      <c r="CR52" s="58">
        <v>563.4</v>
      </c>
      <c r="CS52" s="60">
        <f t="shared" si="32"/>
        <v>468.1</v>
      </c>
      <c r="CT52" s="60">
        <f t="shared" si="33"/>
        <v>4925.3000000000011</v>
      </c>
      <c r="CW52" s="395"/>
    </row>
    <row r="53" spans="1:101" ht="12.75" customHeight="1">
      <c r="A53" s="194">
        <v>41426</v>
      </c>
      <c r="B53" s="66">
        <v>87</v>
      </c>
      <c r="C53" s="58">
        <v>83.463300000000004</v>
      </c>
      <c r="D53" s="58">
        <v>130.19999999999999</v>
      </c>
      <c r="E53" s="58">
        <v>167.1</v>
      </c>
      <c r="F53" s="58">
        <f t="shared" si="23"/>
        <v>467.76329999999996</v>
      </c>
      <c r="G53" s="67">
        <v>387.7</v>
      </c>
      <c r="H53" s="66">
        <v>73.3</v>
      </c>
      <c r="I53" s="58">
        <v>200.4</v>
      </c>
      <c r="J53" s="67">
        <v>273.7</v>
      </c>
      <c r="K53" s="66">
        <v>410.2</v>
      </c>
      <c r="L53" s="58">
        <v>151.30000000000001</v>
      </c>
      <c r="M53" s="60">
        <v>137.1</v>
      </c>
      <c r="N53" s="66">
        <v>31.7</v>
      </c>
      <c r="O53" s="58">
        <v>44.170300000000005</v>
      </c>
      <c r="P53" s="58">
        <v>298.3</v>
      </c>
      <c r="Q53" s="58">
        <v>16.2</v>
      </c>
      <c r="R53" s="58">
        <f t="shared" si="34"/>
        <v>390.37029999999999</v>
      </c>
      <c r="S53" s="67">
        <v>301</v>
      </c>
      <c r="T53" s="66">
        <v>56.3</v>
      </c>
      <c r="U53" s="58">
        <v>54</v>
      </c>
      <c r="V53" s="67">
        <f t="shared" si="24"/>
        <v>110.3</v>
      </c>
      <c r="W53" s="66">
        <v>314.7</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610.20000000000005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126.7</v>
      </c>
      <c r="AV53" s="58">
        <v>38.299999999999997</v>
      </c>
      <c r="AW53" s="60">
        <v>30.9</v>
      </c>
      <c r="AX53" s="66">
        <v>22.2</v>
      </c>
      <c r="AY53" s="58">
        <v>19.757999999999999</v>
      </c>
      <c r="AZ53" s="58">
        <v>136.1</v>
      </c>
      <c r="BA53" s="58">
        <v>0</v>
      </c>
      <c r="BB53" s="58">
        <f t="shared" si="28"/>
        <v>178.05799999999999</v>
      </c>
      <c r="BC53" s="67">
        <v>144.5</v>
      </c>
      <c r="BD53" s="257" t="s">
        <v>416</v>
      </c>
      <c r="BE53" s="258" t="s">
        <v>416</v>
      </c>
      <c r="BF53" s="67">
        <v>83.6</v>
      </c>
      <c r="BG53" s="66">
        <v>483.5</v>
      </c>
      <c r="BH53" s="58">
        <v>63.1</v>
      </c>
      <c r="BI53" s="60">
        <v>39.799999999999997</v>
      </c>
      <c r="BJ53" s="66">
        <v>3.4</v>
      </c>
      <c r="BK53" s="58" t="s">
        <v>416</v>
      </c>
      <c r="BL53" s="58">
        <v>22.8</v>
      </c>
      <c r="BM53" s="58">
        <v>0</v>
      </c>
      <c r="BN53" s="58">
        <f t="shared" si="29"/>
        <v>26.2</v>
      </c>
      <c r="BO53" s="67">
        <v>15</v>
      </c>
      <c r="BP53" s="257" t="s">
        <v>416</v>
      </c>
      <c r="BQ53" s="258" t="s">
        <v>416</v>
      </c>
      <c r="BR53" s="67" t="s">
        <v>416</v>
      </c>
      <c r="BS53" s="66">
        <v>30.6</v>
      </c>
      <c r="BT53" s="58">
        <v>3.4</v>
      </c>
      <c r="BU53" s="60">
        <v>5.8</v>
      </c>
      <c r="BV53" s="66">
        <v>2.2000000000000002</v>
      </c>
      <c r="BW53" s="58" t="s">
        <v>416</v>
      </c>
      <c r="BX53" s="58">
        <v>9.1999999999999993</v>
      </c>
      <c r="BY53" s="58">
        <v>0</v>
      </c>
      <c r="BZ53" s="58">
        <f t="shared" si="30"/>
        <v>11.399999999999999</v>
      </c>
      <c r="CA53" s="67">
        <v>5.9</v>
      </c>
      <c r="CB53" s="257" t="s">
        <v>416</v>
      </c>
      <c r="CC53" s="258" t="s">
        <v>416</v>
      </c>
      <c r="CD53" s="67">
        <v>23.4</v>
      </c>
      <c r="CE53" s="66">
        <v>51.5</v>
      </c>
      <c r="CF53" s="58">
        <v>10.3</v>
      </c>
      <c r="CG53" s="60">
        <v>3.7</v>
      </c>
      <c r="CH53" s="66">
        <v>192.4</v>
      </c>
      <c r="CI53" s="58">
        <v>199.8</v>
      </c>
      <c r="CJ53" s="58">
        <v>909.6</v>
      </c>
      <c r="CK53" s="58">
        <v>209.4</v>
      </c>
      <c r="CL53" s="58">
        <f t="shared" si="21"/>
        <v>1511.2000000000003</v>
      </c>
      <c r="CM53" s="67">
        <f t="shared" si="35"/>
        <v>1174.2000000000003</v>
      </c>
      <c r="CN53" s="66">
        <v>299.7</v>
      </c>
      <c r="CO53" s="58">
        <v>347.8</v>
      </c>
      <c r="CP53" s="67">
        <f t="shared" si="31"/>
        <v>647.5</v>
      </c>
      <c r="CQ53" s="66">
        <v>2027.5</v>
      </c>
      <c r="CR53" s="58">
        <v>525.6</v>
      </c>
      <c r="CS53" s="60">
        <f t="shared" si="32"/>
        <v>431.1</v>
      </c>
      <c r="CT53" s="60">
        <f t="shared" si="33"/>
        <v>4617.3000000000011</v>
      </c>
      <c r="CW53" s="395"/>
    </row>
    <row r="54" spans="1:101" ht="12.75" customHeight="1">
      <c r="A54" s="194">
        <v>41456</v>
      </c>
      <c r="B54" s="66">
        <v>98.7</v>
      </c>
      <c r="C54" s="58">
        <v>91.954999999999998</v>
      </c>
      <c r="D54" s="58">
        <v>140</v>
      </c>
      <c r="E54" s="58">
        <v>179.9</v>
      </c>
      <c r="F54" s="58">
        <f t="shared" si="23"/>
        <v>510.55499999999995</v>
      </c>
      <c r="G54" s="67">
        <v>403.7</v>
      </c>
      <c r="H54" s="66">
        <v>97.8</v>
      </c>
      <c r="I54" s="58">
        <v>207.1</v>
      </c>
      <c r="J54" s="67">
        <v>304.89999999999998</v>
      </c>
      <c r="K54" s="66">
        <v>464.8</v>
      </c>
      <c r="L54" s="58">
        <v>167.6</v>
      </c>
      <c r="M54" s="60">
        <v>150.9</v>
      </c>
      <c r="N54" s="66">
        <v>33.799999999999997</v>
      </c>
      <c r="O54" s="58">
        <v>47.515000000000001</v>
      </c>
      <c r="P54" s="58">
        <v>312.39999999999998</v>
      </c>
      <c r="Q54" s="58">
        <v>17.100000000000001</v>
      </c>
      <c r="R54" s="58">
        <f t="shared" si="34"/>
        <v>410.815</v>
      </c>
      <c r="S54" s="67">
        <v>311.89999999999998</v>
      </c>
      <c r="T54" s="66">
        <v>61.7</v>
      </c>
      <c r="U54" s="58">
        <v>61.7</v>
      </c>
      <c r="V54" s="67">
        <f t="shared" si="24"/>
        <v>123.4</v>
      </c>
      <c r="W54" s="66">
        <v>320.8</v>
      </c>
      <c r="X54" s="58">
        <v>130.6</v>
      </c>
      <c r="Y54" s="60">
        <v>116.9</v>
      </c>
      <c r="Z54" s="66">
        <v>38.1</v>
      </c>
      <c r="AA54" s="58">
        <v>39.430999999999997</v>
      </c>
      <c r="AB54" s="58">
        <v>226.6</v>
      </c>
      <c r="AC54" s="58">
        <v>29.2</v>
      </c>
      <c r="AD54" s="58">
        <f t="shared" si="25"/>
        <v>333.33099999999996</v>
      </c>
      <c r="AE54" s="67">
        <v>248.5</v>
      </c>
      <c r="AF54" s="66">
        <v>96.2</v>
      </c>
      <c r="AG54" s="58">
        <v>54.2</v>
      </c>
      <c r="AH54" s="67">
        <f t="shared" si="26"/>
        <v>150.4</v>
      </c>
      <c r="AI54" s="66">
        <v>684.8</v>
      </c>
      <c r="AJ54" s="58">
        <v>148.4</v>
      </c>
      <c r="AK54" s="60">
        <v>103.4</v>
      </c>
      <c r="AL54" s="66">
        <v>7.3</v>
      </c>
      <c r="AM54" s="58">
        <v>11.1</v>
      </c>
      <c r="AN54" s="58">
        <v>89.8</v>
      </c>
      <c r="AO54" s="71" t="s">
        <v>416</v>
      </c>
      <c r="AP54" s="58">
        <f t="shared" si="27"/>
        <v>108.19999999999999</v>
      </c>
      <c r="AQ54" s="67">
        <v>84.9</v>
      </c>
      <c r="AR54" s="66">
        <v>14.3</v>
      </c>
      <c r="AS54" s="58">
        <v>9.6999999999999993</v>
      </c>
      <c r="AT54" s="67">
        <v>24</v>
      </c>
      <c r="AU54" s="66">
        <v>138.19999999999999</v>
      </c>
      <c r="AV54" s="58">
        <v>41</v>
      </c>
      <c r="AW54" s="60">
        <v>30.9</v>
      </c>
      <c r="AX54" s="66">
        <v>17.5</v>
      </c>
      <c r="AY54" s="58">
        <v>19.986999999999998</v>
      </c>
      <c r="AZ54" s="58">
        <v>127.1</v>
      </c>
      <c r="BA54" s="58">
        <v>0</v>
      </c>
      <c r="BB54" s="58">
        <f t="shared" si="28"/>
        <v>164.58699999999999</v>
      </c>
      <c r="BC54" s="67">
        <v>148.9</v>
      </c>
      <c r="BD54" s="257" t="s">
        <v>416</v>
      </c>
      <c r="BE54" s="258" t="s">
        <v>416</v>
      </c>
      <c r="BF54" s="67">
        <v>88.2</v>
      </c>
      <c r="BG54" s="66">
        <v>524.4</v>
      </c>
      <c r="BH54" s="58">
        <v>69.8</v>
      </c>
      <c r="BI54" s="60">
        <v>37.4</v>
      </c>
      <c r="BJ54" s="66">
        <v>4.0999999999999996</v>
      </c>
      <c r="BK54" s="58">
        <v>2.6779999999999999</v>
      </c>
      <c r="BL54" s="58">
        <v>33.4</v>
      </c>
      <c r="BM54" s="58">
        <v>0</v>
      </c>
      <c r="BN54" s="58">
        <f t="shared" si="29"/>
        <v>40.177999999999997</v>
      </c>
      <c r="BO54" s="67">
        <v>15.9</v>
      </c>
      <c r="BP54" s="257" t="s">
        <v>416</v>
      </c>
      <c r="BQ54" s="258" t="s">
        <v>416</v>
      </c>
      <c r="BR54" s="67" t="s">
        <v>416</v>
      </c>
      <c r="BS54" s="66">
        <v>33.5</v>
      </c>
      <c r="BT54" s="58">
        <v>3.7</v>
      </c>
      <c r="BU54" s="60">
        <v>6.4</v>
      </c>
      <c r="BV54" s="66">
        <v>2</v>
      </c>
      <c r="BW54" s="58">
        <v>0.52900000000000003</v>
      </c>
      <c r="BX54" s="58">
        <v>10.199999999999999</v>
      </c>
      <c r="BY54" s="58">
        <v>0</v>
      </c>
      <c r="BZ54" s="58">
        <f t="shared" si="30"/>
        <v>12.728999999999999</v>
      </c>
      <c r="CA54" s="67">
        <v>6.4</v>
      </c>
      <c r="CB54" s="257" t="s">
        <v>416</v>
      </c>
      <c r="CC54" s="258" t="s">
        <v>416</v>
      </c>
      <c r="CD54" s="67">
        <v>20.6</v>
      </c>
      <c r="CE54" s="66">
        <v>48.1</v>
      </c>
      <c r="CF54" s="58">
        <v>11.3</v>
      </c>
      <c r="CG54" s="60">
        <v>4.0999999999999996</v>
      </c>
      <c r="CH54" s="66">
        <v>201.5</v>
      </c>
      <c r="CI54" s="58">
        <v>213.2</v>
      </c>
      <c r="CJ54" s="58">
        <v>939.7</v>
      </c>
      <c r="CK54" s="58">
        <v>226.2</v>
      </c>
      <c r="CL54" s="58">
        <f t="shared" si="21"/>
        <v>1580.6000000000001</v>
      </c>
      <c r="CM54" s="67">
        <f t="shared" si="35"/>
        <v>1220.2000000000003</v>
      </c>
      <c r="CN54" s="66">
        <v>344.2</v>
      </c>
      <c r="CO54" s="58">
        <v>367.2</v>
      </c>
      <c r="CP54" s="67">
        <f t="shared" si="31"/>
        <v>711.4</v>
      </c>
      <c r="CQ54" s="66">
        <v>2214.6</v>
      </c>
      <c r="CR54" s="58">
        <v>572.29999999999995</v>
      </c>
      <c r="CS54" s="60">
        <f t="shared" si="32"/>
        <v>450</v>
      </c>
      <c r="CT54" s="60">
        <f t="shared" si="33"/>
        <v>4956.6000000000004</v>
      </c>
      <c r="CW54" s="395"/>
    </row>
    <row r="55" spans="1:101" ht="12.75" customHeight="1">
      <c r="A55" s="194">
        <v>41487</v>
      </c>
      <c r="B55" s="66">
        <v>100</v>
      </c>
      <c r="C55" s="58">
        <v>95.891199999999998</v>
      </c>
      <c r="D55" s="58">
        <v>145.30000000000001</v>
      </c>
      <c r="E55" s="58">
        <v>175.4</v>
      </c>
      <c r="F55" s="58">
        <f t="shared" si="23"/>
        <v>516.59119999999996</v>
      </c>
      <c r="G55" s="67">
        <v>407.5</v>
      </c>
      <c r="H55" s="66">
        <v>87.5</v>
      </c>
      <c r="I55" s="58">
        <v>198.9</v>
      </c>
      <c r="J55" s="67">
        <v>286.5</v>
      </c>
      <c r="K55" s="66">
        <v>481.9</v>
      </c>
      <c r="L55" s="58">
        <v>168.2</v>
      </c>
      <c r="M55" s="60">
        <v>151.9</v>
      </c>
      <c r="N55" s="66">
        <v>34.6</v>
      </c>
      <c r="O55" s="58">
        <v>49.848199999999999</v>
      </c>
      <c r="P55" s="58">
        <v>315.2</v>
      </c>
      <c r="Q55" s="58">
        <v>18.3</v>
      </c>
      <c r="R55" s="58">
        <f t="shared" si="34"/>
        <v>417.94819999999999</v>
      </c>
      <c r="S55" s="67">
        <v>316.3</v>
      </c>
      <c r="T55" s="66">
        <v>57.6</v>
      </c>
      <c r="U55" s="58">
        <v>62.9</v>
      </c>
      <c r="V55" s="67">
        <f t="shared" si="24"/>
        <v>120.5</v>
      </c>
      <c r="W55" s="66">
        <v>316.2</v>
      </c>
      <c r="X55" s="58">
        <v>132.4</v>
      </c>
      <c r="Y55" s="60">
        <v>129.5</v>
      </c>
      <c r="Z55" s="66">
        <v>39.6</v>
      </c>
      <c r="AA55" s="58">
        <v>41.637900000000002</v>
      </c>
      <c r="AB55" s="58">
        <v>225.6</v>
      </c>
      <c r="AC55" s="58">
        <v>30.2</v>
      </c>
      <c r="AD55" s="58">
        <f t="shared" si="25"/>
        <v>337.03789999999998</v>
      </c>
      <c r="AE55" s="67">
        <v>254</v>
      </c>
      <c r="AF55" s="66">
        <v>87.9</v>
      </c>
      <c r="AG55" s="58">
        <v>55.8</v>
      </c>
      <c r="AH55" s="67">
        <f t="shared" si="26"/>
        <v>143.69999999999999</v>
      </c>
      <c r="AI55" s="66">
        <v>682</v>
      </c>
      <c r="AJ55" s="58">
        <v>148</v>
      </c>
      <c r="AK55" s="60">
        <v>106.4</v>
      </c>
      <c r="AL55" s="66">
        <v>7.7</v>
      </c>
      <c r="AM55" s="58">
        <v>11.3</v>
      </c>
      <c r="AN55" s="58">
        <v>93.8</v>
      </c>
      <c r="AO55" s="71" t="s">
        <v>416</v>
      </c>
      <c r="AP55" s="58">
        <f t="shared" si="27"/>
        <v>112.8</v>
      </c>
      <c r="AQ55" s="67">
        <v>87.7</v>
      </c>
      <c r="AR55" s="66">
        <v>13.7</v>
      </c>
      <c r="AS55" s="58">
        <v>9.8000000000000007</v>
      </c>
      <c r="AT55" s="67">
        <v>23.5</v>
      </c>
      <c r="AU55" s="66">
        <v>136.69999999999999</v>
      </c>
      <c r="AV55" s="58">
        <v>40.299999999999997</v>
      </c>
      <c r="AW55" s="60">
        <v>32.799999999999997</v>
      </c>
      <c r="AX55" s="66">
        <v>18.100000000000001</v>
      </c>
      <c r="AY55" s="58">
        <v>20.967700000000001</v>
      </c>
      <c r="AZ55" s="58">
        <v>128.80000000000001</v>
      </c>
      <c r="BA55" s="58">
        <v>0</v>
      </c>
      <c r="BB55" s="58">
        <f t="shared" si="28"/>
        <v>167.86770000000001</v>
      </c>
      <c r="BC55" s="67">
        <v>151.69999999999999</v>
      </c>
      <c r="BD55" s="257" t="s">
        <v>416</v>
      </c>
      <c r="BE55" s="258" t="s">
        <v>416</v>
      </c>
      <c r="BF55" s="67">
        <v>84.1</v>
      </c>
      <c r="BG55" s="66">
        <v>521.4</v>
      </c>
      <c r="BH55" s="58">
        <v>68.599999999999994</v>
      </c>
      <c r="BI55" s="60">
        <v>39.299999999999997</v>
      </c>
      <c r="BJ55" s="66">
        <v>4</v>
      </c>
      <c r="BK55" s="58" t="s">
        <v>416</v>
      </c>
      <c r="BL55" s="58">
        <v>33.5</v>
      </c>
      <c r="BM55" s="58">
        <v>0</v>
      </c>
      <c r="BN55" s="58">
        <f t="shared" si="29"/>
        <v>37.5</v>
      </c>
      <c r="BO55" s="67">
        <v>15.4</v>
      </c>
      <c r="BP55" s="257" t="s">
        <v>416</v>
      </c>
      <c r="BQ55" s="258" t="s">
        <v>416</v>
      </c>
      <c r="BR55" s="67" t="s">
        <v>416</v>
      </c>
      <c r="BS55" s="66">
        <v>32.700000000000003</v>
      </c>
      <c r="BT55" s="58">
        <v>3.5</v>
      </c>
      <c r="BU55" s="60">
        <v>6</v>
      </c>
      <c r="BV55" s="66">
        <v>1.9</v>
      </c>
      <c r="BW55" s="58" t="s">
        <v>416</v>
      </c>
      <c r="BX55" s="58">
        <v>9.8000000000000007</v>
      </c>
      <c r="BY55" s="58">
        <v>0</v>
      </c>
      <c r="BZ55" s="58">
        <f t="shared" si="30"/>
        <v>11.700000000000001</v>
      </c>
      <c r="CA55" s="67">
        <v>6.3</v>
      </c>
      <c r="CB55" s="257" t="s">
        <v>416</v>
      </c>
      <c r="CC55" s="258" t="s">
        <v>416</v>
      </c>
      <c r="CD55" s="67">
        <v>20.100000000000001</v>
      </c>
      <c r="CE55" s="66">
        <v>58.5</v>
      </c>
      <c r="CF55" s="58">
        <v>10.9</v>
      </c>
      <c r="CG55" s="60">
        <v>3.8</v>
      </c>
      <c r="CH55" s="66">
        <v>205.9</v>
      </c>
      <c r="CI55" s="58">
        <v>219.9</v>
      </c>
      <c r="CJ55" s="58">
        <v>952.1</v>
      </c>
      <c r="CK55" s="58">
        <v>223.9</v>
      </c>
      <c r="CL55" s="58">
        <f t="shared" si="21"/>
        <v>1601.8000000000002</v>
      </c>
      <c r="CM55" s="67">
        <f t="shared" si="35"/>
        <v>1238.9000000000001</v>
      </c>
      <c r="CN55" s="66">
        <v>317.39999999999998</v>
      </c>
      <c r="CO55" s="58">
        <v>360.9</v>
      </c>
      <c r="CP55" s="67">
        <f t="shared" si="31"/>
        <v>678.3</v>
      </c>
      <c r="CQ55" s="66">
        <v>2229.3000000000002</v>
      </c>
      <c r="CR55" s="58">
        <v>571.79999999999995</v>
      </c>
      <c r="CS55" s="60">
        <f t="shared" si="32"/>
        <v>469.7</v>
      </c>
      <c r="CT55" s="60">
        <f t="shared" si="33"/>
        <v>4979.1000000000004</v>
      </c>
      <c r="CW55" s="395"/>
    </row>
    <row r="56" spans="1:101" ht="12.75" customHeight="1">
      <c r="A56" s="194">
        <v>41518</v>
      </c>
      <c r="B56" s="66">
        <v>91.5</v>
      </c>
      <c r="C56" s="58">
        <v>88.802300000000002</v>
      </c>
      <c r="D56" s="58">
        <v>134.5</v>
      </c>
      <c r="E56" s="58">
        <v>156</v>
      </c>
      <c r="F56" s="58">
        <f t="shared" si="23"/>
        <v>470.8023</v>
      </c>
      <c r="G56" s="67">
        <v>370.2</v>
      </c>
      <c r="H56" s="66">
        <v>94.7</v>
      </c>
      <c r="I56" s="58">
        <v>203.3</v>
      </c>
      <c r="J56" s="67">
        <v>298</v>
      </c>
      <c r="K56" s="66">
        <v>449.6</v>
      </c>
      <c r="L56" s="58">
        <v>156.9</v>
      </c>
      <c r="M56" s="60">
        <v>137</v>
      </c>
      <c r="N56" s="66">
        <v>31.6</v>
      </c>
      <c r="O56" s="58">
        <v>46.452199999999998</v>
      </c>
      <c r="P56" s="58">
        <v>284.8</v>
      </c>
      <c r="Q56" s="58">
        <v>16.600000000000001</v>
      </c>
      <c r="R56" s="58">
        <f t="shared" si="34"/>
        <v>379.45220000000006</v>
      </c>
      <c r="S56" s="67">
        <v>284.3</v>
      </c>
      <c r="T56" s="66">
        <v>58.6</v>
      </c>
      <c r="U56" s="58">
        <v>60.4</v>
      </c>
      <c r="V56" s="67">
        <f t="shared" si="24"/>
        <v>119</v>
      </c>
      <c r="W56" s="66">
        <v>313.8</v>
      </c>
      <c r="X56" s="58">
        <v>122.3</v>
      </c>
      <c r="Y56" s="60">
        <v>106</v>
      </c>
      <c r="Z56" s="66">
        <v>36.4</v>
      </c>
      <c r="AA56" s="58">
        <v>39.892800000000001</v>
      </c>
      <c r="AB56" s="58">
        <v>206.7</v>
      </c>
      <c r="AC56" s="58">
        <v>27.3</v>
      </c>
      <c r="AD56" s="58">
        <f t="shared" si="25"/>
        <v>310.2928</v>
      </c>
      <c r="AE56" s="67">
        <v>232.4</v>
      </c>
      <c r="AF56" s="66">
        <v>86.6</v>
      </c>
      <c r="AG56" s="58">
        <v>52.8</v>
      </c>
      <c r="AH56" s="67">
        <f t="shared" si="26"/>
        <v>139.39999999999998</v>
      </c>
      <c r="AI56" s="66">
        <v>652.29999999999995</v>
      </c>
      <c r="AJ56" s="58">
        <v>139.80000000000001</v>
      </c>
      <c r="AK56" s="60">
        <v>104.9</v>
      </c>
      <c r="AL56" s="66">
        <v>7.1</v>
      </c>
      <c r="AM56" s="58">
        <v>11</v>
      </c>
      <c r="AN56" s="58">
        <v>86.7</v>
      </c>
      <c r="AO56" s="71" t="s">
        <v>416</v>
      </c>
      <c r="AP56" s="58">
        <f t="shared" si="27"/>
        <v>104.80000000000001</v>
      </c>
      <c r="AQ56" s="67">
        <v>81.900000000000006</v>
      </c>
      <c r="AR56" s="66">
        <v>14.6</v>
      </c>
      <c r="AS56" s="58">
        <v>9.8000000000000007</v>
      </c>
      <c r="AT56" s="67">
        <v>24.4</v>
      </c>
      <c r="AU56" s="66">
        <v>133.80000000000001</v>
      </c>
      <c r="AV56" s="58">
        <v>38.700000000000003</v>
      </c>
      <c r="AW56" s="60">
        <v>29.9</v>
      </c>
      <c r="AX56" s="66">
        <v>16.399999999999999</v>
      </c>
      <c r="AY56" s="58">
        <v>19.603000000000002</v>
      </c>
      <c r="AZ56" s="58">
        <v>115.8</v>
      </c>
      <c r="BA56" s="58">
        <v>0</v>
      </c>
      <c r="BB56" s="58">
        <f t="shared" si="28"/>
        <v>151.803</v>
      </c>
      <c r="BC56" s="67">
        <v>137.69999999999999</v>
      </c>
      <c r="BD56" s="257" t="s">
        <v>416</v>
      </c>
      <c r="BE56" s="258" t="s">
        <v>416</v>
      </c>
      <c r="BF56" s="67">
        <v>82.2</v>
      </c>
      <c r="BG56" s="66">
        <v>499.8</v>
      </c>
      <c r="BH56" s="58">
        <v>64.8</v>
      </c>
      <c r="BI56" s="60">
        <v>37.1</v>
      </c>
      <c r="BJ56" s="66">
        <v>3.8</v>
      </c>
      <c r="BK56" s="58" t="s">
        <v>416</v>
      </c>
      <c r="BL56" s="58">
        <v>31.2</v>
      </c>
      <c r="BM56" s="58">
        <v>0</v>
      </c>
      <c r="BN56" s="58">
        <f t="shared" si="29"/>
        <v>35</v>
      </c>
      <c r="BO56" s="67">
        <v>13.9</v>
      </c>
      <c r="BP56" s="257" t="s">
        <v>416</v>
      </c>
      <c r="BQ56" s="258" t="s">
        <v>416</v>
      </c>
      <c r="BR56" s="67" t="s">
        <v>416</v>
      </c>
      <c r="BS56" s="66">
        <v>33.799999999999997</v>
      </c>
      <c r="BT56" s="58">
        <v>4.4000000000000004</v>
      </c>
      <c r="BU56" s="60">
        <v>5.6</v>
      </c>
      <c r="BV56" s="66">
        <v>1.8</v>
      </c>
      <c r="BW56" s="58" t="s">
        <v>416</v>
      </c>
      <c r="BX56" s="58">
        <v>9.1999999999999993</v>
      </c>
      <c r="BY56" s="58">
        <v>0</v>
      </c>
      <c r="BZ56" s="58">
        <f t="shared" si="30"/>
        <v>11</v>
      </c>
      <c r="CA56" s="67">
        <v>5.3</v>
      </c>
      <c r="CB56" s="257" t="s">
        <v>416</v>
      </c>
      <c r="CC56" s="258" t="s">
        <v>416</v>
      </c>
      <c r="CD56" s="67">
        <v>19.899999999999999</v>
      </c>
      <c r="CE56" s="66">
        <v>50.8</v>
      </c>
      <c r="CF56" s="58">
        <v>8.1999999999999993</v>
      </c>
      <c r="CG56" s="60">
        <v>3.9</v>
      </c>
      <c r="CH56" s="66">
        <v>188.7</v>
      </c>
      <c r="CI56" s="58">
        <v>206</v>
      </c>
      <c r="CJ56" s="58">
        <v>869</v>
      </c>
      <c r="CK56" s="58">
        <v>199.9</v>
      </c>
      <c r="CL56" s="58">
        <f t="shared" si="21"/>
        <v>1463.6000000000001</v>
      </c>
      <c r="CM56" s="67">
        <f t="shared" si="35"/>
        <v>1125.7</v>
      </c>
      <c r="CN56" s="66">
        <v>324.2</v>
      </c>
      <c r="CO56" s="58">
        <v>358.8</v>
      </c>
      <c r="CP56" s="67">
        <f t="shared" si="31"/>
        <v>683</v>
      </c>
      <c r="CQ56" s="66">
        <v>2133.9</v>
      </c>
      <c r="CR56" s="58">
        <v>535</v>
      </c>
      <c r="CS56" s="60">
        <f t="shared" si="32"/>
        <v>424.4</v>
      </c>
      <c r="CT56" s="60">
        <f t="shared" si="33"/>
        <v>4704.8999999999996</v>
      </c>
      <c r="CW56" s="395"/>
    </row>
    <row r="57" spans="1:101" ht="12.75" customHeight="1">
      <c r="A57" s="194">
        <v>41548</v>
      </c>
      <c r="B57" s="66">
        <v>97.9</v>
      </c>
      <c r="C57" s="58">
        <v>94.452699999999993</v>
      </c>
      <c r="D57" s="58">
        <v>143.19999999999999</v>
      </c>
      <c r="E57" s="58">
        <v>163.1</v>
      </c>
      <c r="F57" s="58">
        <f t="shared" si="23"/>
        <v>498.65269999999998</v>
      </c>
      <c r="G57" s="67">
        <v>383.2</v>
      </c>
      <c r="H57" s="66">
        <v>92.1</v>
      </c>
      <c r="I57" s="58">
        <v>209.1</v>
      </c>
      <c r="J57" s="67">
        <v>301.2</v>
      </c>
      <c r="K57" s="66">
        <v>476.3</v>
      </c>
      <c r="L57" s="58">
        <v>163.6</v>
      </c>
      <c r="M57" s="60">
        <v>142.1</v>
      </c>
      <c r="N57" s="66">
        <v>34.9</v>
      </c>
      <c r="O57" s="58">
        <v>49.594900000000003</v>
      </c>
      <c r="P57" s="58">
        <v>304.2</v>
      </c>
      <c r="Q57" s="58">
        <v>17.100000000000001</v>
      </c>
      <c r="R57" s="58">
        <f t="shared" si="34"/>
        <v>405.79489999999998</v>
      </c>
      <c r="S57" s="67">
        <v>297.89999999999998</v>
      </c>
      <c r="T57" s="66">
        <v>59.8</v>
      </c>
      <c r="U57" s="58">
        <v>58.2</v>
      </c>
      <c r="V57" s="67">
        <f t="shared" si="24"/>
        <v>118</v>
      </c>
      <c r="W57" s="66">
        <v>353.9</v>
      </c>
      <c r="X57" s="58">
        <v>133.19999999999999</v>
      </c>
      <c r="Y57" s="60">
        <v>126.3</v>
      </c>
      <c r="Z57" s="66">
        <v>37.799999999999997</v>
      </c>
      <c r="AA57" s="58">
        <v>41.991599999999998</v>
      </c>
      <c r="AB57" s="58">
        <v>217</v>
      </c>
      <c r="AC57" s="58">
        <v>27.5</v>
      </c>
      <c r="AD57" s="58">
        <f t="shared" si="25"/>
        <v>324.29160000000002</v>
      </c>
      <c r="AE57" s="67">
        <v>221.7</v>
      </c>
      <c r="AF57" s="66">
        <v>90.8</v>
      </c>
      <c r="AG57" s="58">
        <v>57.8</v>
      </c>
      <c r="AH57" s="67">
        <f t="shared" si="26"/>
        <v>148.6</v>
      </c>
      <c r="AI57" s="66">
        <v>674.7</v>
      </c>
      <c r="AJ57" s="58">
        <v>148.4</v>
      </c>
      <c r="AK57" s="60">
        <v>119.6</v>
      </c>
      <c r="AL57" s="66">
        <v>7.4</v>
      </c>
      <c r="AM57" s="58">
        <v>11.5</v>
      </c>
      <c r="AN57" s="58">
        <v>89</v>
      </c>
      <c r="AO57" s="71" t="s">
        <v>416</v>
      </c>
      <c r="AP57" s="58">
        <f t="shared" si="27"/>
        <v>107.9</v>
      </c>
      <c r="AQ57" s="67">
        <v>83.4</v>
      </c>
      <c r="AR57" s="66">
        <v>15.3</v>
      </c>
      <c r="AS57" s="58">
        <v>9.9</v>
      </c>
      <c r="AT57" s="67">
        <v>25.1</v>
      </c>
      <c r="AU57" s="66">
        <v>162.19999999999999</v>
      </c>
      <c r="AV57" s="58">
        <v>44.3</v>
      </c>
      <c r="AW57" s="60">
        <v>34.200000000000003</v>
      </c>
      <c r="AX57" s="66">
        <v>17.7</v>
      </c>
      <c r="AY57" s="58">
        <v>21.749599999999997</v>
      </c>
      <c r="AZ57" s="58">
        <v>125.7</v>
      </c>
      <c r="BA57" s="58">
        <v>0</v>
      </c>
      <c r="BB57" s="58">
        <f t="shared" si="28"/>
        <v>165.14959999999999</v>
      </c>
      <c r="BC57" s="67">
        <v>147.5</v>
      </c>
      <c r="BD57" s="257" t="s">
        <v>416</v>
      </c>
      <c r="BE57" s="258" t="s">
        <v>416</v>
      </c>
      <c r="BF57" s="67">
        <v>87.8</v>
      </c>
      <c r="BG57" s="66">
        <v>552.70000000000005</v>
      </c>
      <c r="BH57" s="58">
        <v>70.599999999999994</v>
      </c>
      <c r="BI57" s="60">
        <v>43.1</v>
      </c>
      <c r="BJ57" s="66">
        <v>4.2</v>
      </c>
      <c r="BK57" s="58" t="s">
        <v>416</v>
      </c>
      <c r="BL57" s="58">
        <v>33.5</v>
      </c>
      <c r="BM57" s="58">
        <v>0</v>
      </c>
      <c r="BN57" s="58">
        <f t="shared" si="29"/>
        <v>37.700000000000003</v>
      </c>
      <c r="BO57" s="67">
        <v>14.5</v>
      </c>
      <c r="BP57" s="257" t="s">
        <v>416</v>
      </c>
      <c r="BQ57" s="258" t="s">
        <v>416</v>
      </c>
      <c r="BR57" s="67" t="s">
        <v>416</v>
      </c>
      <c r="BS57" s="66">
        <v>36.4</v>
      </c>
      <c r="BT57" s="58">
        <v>3.5</v>
      </c>
      <c r="BU57" s="60">
        <v>8.6</v>
      </c>
      <c r="BV57" s="66">
        <v>1.8</v>
      </c>
      <c r="BW57" s="58" t="s">
        <v>416</v>
      </c>
      <c r="BX57" s="58">
        <v>8.5</v>
      </c>
      <c r="BY57" s="58">
        <v>0</v>
      </c>
      <c r="BZ57" s="58">
        <f t="shared" si="30"/>
        <v>10.3</v>
      </c>
      <c r="CA57" s="67">
        <v>5.3</v>
      </c>
      <c r="CB57" s="257" t="s">
        <v>416</v>
      </c>
      <c r="CC57" s="258" t="s">
        <v>416</v>
      </c>
      <c r="CD57" s="67">
        <v>18.2</v>
      </c>
      <c r="CE57" s="66">
        <v>47.6</v>
      </c>
      <c r="CF57" s="58">
        <v>9.8000000000000007</v>
      </c>
      <c r="CG57" s="60">
        <v>4.2</v>
      </c>
      <c r="CH57" s="66">
        <v>201.6</v>
      </c>
      <c r="CI57" s="58">
        <v>219.5</v>
      </c>
      <c r="CJ57" s="58">
        <v>921.1</v>
      </c>
      <c r="CK57" s="58">
        <v>207.7</v>
      </c>
      <c r="CL57" s="58">
        <f t="shared" si="21"/>
        <v>1549.9</v>
      </c>
      <c r="CM57" s="67">
        <f t="shared" si="35"/>
        <v>1153.4999999999998</v>
      </c>
      <c r="CN57" s="66">
        <v>331.4</v>
      </c>
      <c r="CO57" s="58">
        <v>367.5</v>
      </c>
      <c r="CP57" s="67">
        <f t="shared" si="31"/>
        <v>698.9</v>
      </c>
      <c r="CQ57" s="66">
        <v>2303.9</v>
      </c>
      <c r="CR57" s="58">
        <v>573.4</v>
      </c>
      <c r="CS57" s="60">
        <f t="shared" si="32"/>
        <v>478.1</v>
      </c>
      <c r="CT57" s="60">
        <f t="shared" si="33"/>
        <v>5030.8000000000011</v>
      </c>
      <c r="CW57" s="395"/>
    </row>
    <row r="58" spans="1:101" ht="12.75" customHeight="1">
      <c r="A58" s="194">
        <v>41579</v>
      </c>
      <c r="B58" s="66">
        <v>97.2</v>
      </c>
      <c r="C58" s="58">
        <v>97.028000000000006</v>
      </c>
      <c r="D58" s="58">
        <v>141.4</v>
      </c>
      <c r="E58" s="58">
        <v>164.4</v>
      </c>
      <c r="F58" s="58">
        <f t="shared" si="23"/>
        <v>500.02800000000002</v>
      </c>
      <c r="G58" s="67">
        <v>390.1</v>
      </c>
      <c r="H58" s="66">
        <v>87</v>
      </c>
      <c r="I58" s="58">
        <v>206.8</v>
      </c>
      <c r="J58" s="67">
        <v>293.8</v>
      </c>
      <c r="K58" s="66">
        <v>467.6</v>
      </c>
      <c r="L58" s="58">
        <v>165.9</v>
      </c>
      <c r="M58" s="60">
        <v>151.9</v>
      </c>
      <c r="N58" s="66">
        <v>34.200000000000003</v>
      </c>
      <c r="O58" s="58">
        <v>52.804300000000005</v>
      </c>
      <c r="P58" s="58">
        <v>300.5</v>
      </c>
      <c r="Q58" s="58">
        <v>16.7</v>
      </c>
      <c r="R58" s="58">
        <f t="shared" si="34"/>
        <v>404.20429999999999</v>
      </c>
      <c r="S58" s="67">
        <v>304.2</v>
      </c>
      <c r="T58" s="66">
        <v>58.5</v>
      </c>
      <c r="U58" s="58">
        <v>57.3</v>
      </c>
      <c r="V58" s="67">
        <f t="shared" si="24"/>
        <v>115.8</v>
      </c>
      <c r="W58" s="66">
        <v>362.7</v>
      </c>
      <c r="X58" s="58">
        <v>133.9</v>
      </c>
      <c r="Y58" s="60">
        <v>121.2</v>
      </c>
      <c r="Z58" s="66">
        <v>37.700000000000003</v>
      </c>
      <c r="AA58" s="58">
        <v>42.317300000000003</v>
      </c>
      <c r="AB58" s="58">
        <v>213.2</v>
      </c>
      <c r="AC58" s="58">
        <v>26.2</v>
      </c>
      <c r="AD58" s="58">
        <f t="shared" si="25"/>
        <v>319.41730000000001</v>
      </c>
      <c r="AE58" s="67">
        <v>243.9</v>
      </c>
      <c r="AF58" s="66">
        <v>76.099999999999994</v>
      </c>
      <c r="AG58" s="58">
        <v>55.2</v>
      </c>
      <c r="AH58" s="67">
        <f t="shared" si="26"/>
        <v>131.30000000000001</v>
      </c>
      <c r="AI58" s="66">
        <v>617</v>
      </c>
      <c r="AJ58" s="58">
        <v>147.9</v>
      </c>
      <c r="AK58" s="60">
        <v>119.3</v>
      </c>
      <c r="AL58" s="66">
        <v>7.5</v>
      </c>
      <c r="AM58" s="58">
        <v>12.3</v>
      </c>
      <c r="AN58" s="58">
        <v>91</v>
      </c>
      <c r="AO58" s="71" t="s">
        <v>416</v>
      </c>
      <c r="AP58" s="58">
        <f t="shared" si="27"/>
        <v>110.8</v>
      </c>
      <c r="AQ58" s="67">
        <v>87.3</v>
      </c>
      <c r="AR58" s="66">
        <v>14.8</v>
      </c>
      <c r="AS58" s="58">
        <v>11.6</v>
      </c>
      <c r="AT58" s="67">
        <v>26.4</v>
      </c>
      <c r="AU58" s="66">
        <v>171.7</v>
      </c>
      <c r="AV58" s="58">
        <v>43.4</v>
      </c>
      <c r="AW58" s="60">
        <v>34</v>
      </c>
      <c r="AX58" s="66">
        <v>18.100000000000001</v>
      </c>
      <c r="AY58" s="58">
        <v>21.8628</v>
      </c>
      <c r="AZ58" s="58">
        <v>123.2</v>
      </c>
      <c r="BA58" s="58" t="s">
        <v>416</v>
      </c>
      <c r="BB58" s="58">
        <f t="shared" si="28"/>
        <v>163.1628</v>
      </c>
      <c r="BC58" s="67">
        <v>148.1</v>
      </c>
      <c r="BD58" s="257" t="s">
        <v>416</v>
      </c>
      <c r="BE58" s="258" t="s">
        <v>416</v>
      </c>
      <c r="BF58" s="67">
        <v>87.2</v>
      </c>
      <c r="BG58" s="66">
        <v>568.6</v>
      </c>
      <c r="BH58" s="58">
        <v>71</v>
      </c>
      <c r="BI58" s="60">
        <v>41.7</v>
      </c>
      <c r="BJ58" s="66">
        <v>4.3</v>
      </c>
      <c r="BK58" s="58" t="s">
        <v>416</v>
      </c>
      <c r="BL58" s="58">
        <v>34.4</v>
      </c>
      <c r="BM58" s="58">
        <v>0</v>
      </c>
      <c r="BN58" s="58">
        <f t="shared" si="29"/>
        <v>38.699999999999996</v>
      </c>
      <c r="BO58" s="67">
        <v>14.9</v>
      </c>
      <c r="BP58" s="257" t="s">
        <v>416</v>
      </c>
      <c r="BQ58" s="258" t="s">
        <v>416</v>
      </c>
      <c r="BR58" s="67" t="s">
        <v>416</v>
      </c>
      <c r="BS58" s="66">
        <v>37.299999999999997</v>
      </c>
      <c r="BT58" s="58">
        <v>3.8</v>
      </c>
      <c r="BU58" s="60">
        <v>8</v>
      </c>
      <c r="BV58" s="66">
        <v>1.7</v>
      </c>
      <c r="BW58" s="58" t="s">
        <v>416</v>
      </c>
      <c r="BX58" s="58">
        <v>8.1999999999999993</v>
      </c>
      <c r="BY58" s="58">
        <v>0</v>
      </c>
      <c r="BZ58" s="58">
        <f t="shared" si="30"/>
        <v>9.8999999999999986</v>
      </c>
      <c r="CA58" s="67">
        <v>5.2</v>
      </c>
      <c r="CB58" s="257" t="s">
        <v>416</v>
      </c>
      <c r="CC58" s="258" t="s">
        <v>416</v>
      </c>
      <c r="CD58" s="67">
        <v>19.100000000000001</v>
      </c>
      <c r="CE58" s="66">
        <v>57.4</v>
      </c>
      <c r="CF58" s="58">
        <v>9</v>
      </c>
      <c r="CG58" s="60">
        <v>3.9</v>
      </c>
      <c r="CH58" s="66">
        <v>200.8</v>
      </c>
      <c r="CI58" s="58">
        <v>226.6</v>
      </c>
      <c r="CJ58" s="58">
        <v>912</v>
      </c>
      <c r="CK58" s="58">
        <v>207.3</v>
      </c>
      <c r="CL58" s="58">
        <f t="shared" si="21"/>
        <v>1546.7</v>
      </c>
      <c r="CM58" s="67">
        <f t="shared" si="35"/>
        <v>1193.7</v>
      </c>
      <c r="CN58" s="66">
        <v>309.39999999999998</v>
      </c>
      <c r="CO58" s="58">
        <v>364.2</v>
      </c>
      <c r="CP58" s="67">
        <f t="shared" si="31"/>
        <v>673.59999999999991</v>
      </c>
      <c r="CQ58" s="66">
        <v>2282.3000000000002</v>
      </c>
      <c r="CR58" s="58">
        <v>574.79999999999995</v>
      </c>
      <c r="CS58" s="60">
        <f t="shared" si="32"/>
        <v>480</v>
      </c>
      <c r="CT58" s="60">
        <f t="shared" si="33"/>
        <v>4982.6000000000004</v>
      </c>
      <c r="CW58" s="395"/>
    </row>
    <row r="59" spans="1:101" ht="12.75" customHeight="1">
      <c r="A59" s="194">
        <v>41609</v>
      </c>
      <c r="B59" s="66">
        <v>104.7</v>
      </c>
      <c r="C59" s="58">
        <v>101.6212</v>
      </c>
      <c r="D59" s="58">
        <v>147.1</v>
      </c>
      <c r="E59" s="58">
        <v>171.1</v>
      </c>
      <c r="F59" s="58">
        <f t="shared" si="23"/>
        <v>524.52120000000002</v>
      </c>
      <c r="G59" s="67">
        <v>412.2</v>
      </c>
      <c r="H59" s="66">
        <v>88.9</v>
      </c>
      <c r="I59" s="58">
        <v>224.9</v>
      </c>
      <c r="J59" s="67">
        <v>313.89999999999998</v>
      </c>
      <c r="K59" s="66">
        <v>444.4</v>
      </c>
      <c r="L59" s="58">
        <v>162.19999999999999</v>
      </c>
      <c r="M59" s="60">
        <v>132.6</v>
      </c>
      <c r="N59" s="66">
        <v>38.1</v>
      </c>
      <c r="O59" s="58">
        <v>55.916800000000002</v>
      </c>
      <c r="P59" s="58">
        <v>319.7</v>
      </c>
      <c r="Q59" s="58">
        <v>18.399999999999999</v>
      </c>
      <c r="R59" s="58">
        <f t="shared" si="34"/>
        <v>432.11679999999996</v>
      </c>
      <c r="S59" s="67">
        <v>324.7</v>
      </c>
      <c r="T59" s="66">
        <v>58.3</v>
      </c>
      <c r="U59" s="58">
        <v>63.8</v>
      </c>
      <c r="V59" s="67">
        <f t="shared" si="24"/>
        <v>122.1</v>
      </c>
      <c r="W59" s="66">
        <v>343.7</v>
      </c>
      <c r="X59" s="58">
        <v>136.19999999999999</v>
      </c>
      <c r="Y59" s="60">
        <v>127.6</v>
      </c>
      <c r="Z59" s="66">
        <v>40.5</v>
      </c>
      <c r="AA59" s="58">
        <v>43.127400000000002</v>
      </c>
      <c r="AB59" s="58">
        <v>218.8</v>
      </c>
      <c r="AC59" s="58">
        <v>26.1</v>
      </c>
      <c r="AD59" s="58">
        <f t="shared" si="25"/>
        <v>328.52740000000006</v>
      </c>
      <c r="AE59" s="67">
        <v>248.8</v>
      </c>
      <c r="AF59" s="66">
        <v>81.400000000000006</v>
      </c>
      <c r="AG59" s="58">
        <v>62.7</v>
      </c>
      <c r="AH59" s="67">
        <f t="shared" si="26"/>
        <v>144.10000000000002</v>
      </c>
      <c r="AI59" s="66">
        <v>581.5</v>
      </c>
      <c r="AJ59" s="58">
        <v>143.4</v>
      </c>
      <c r="AK59" s="60">
        <v>99.8</v>
      </c>
      <c r="AL59" s="66">
        <v>7.9</v>
      </c>
      <c r="AM59" s="58">
        <v>12.4</v>
      </c>
      <c r="AN59" s="58">
        <v>91.3</v>
      </c>
      <c r="AO59" s="71" t="s">
        <v>416</v>
      </c>
      <c r="AP59" s="58">
        <f t="shared" si="27"/>
        <v>111.6</v>
      </c>
      <c r="AQ59" s="67">
        <v>87.6</v>
      </c>
      <c r="AR59" s="66">
        <v>14.7</v>
      </c>
      <c r="AS59" s="58">
        <v>12.8</v>
      </c>
      <c r="AT59" s="67">
        <v>27.5</v>
      </c>
      <c r="AU59" s="66">
        <v>148.69999999999999</v>
      </c>
      <c r="AV59" s="58">
        <v>40.6</v>
      </c>
      <c r="AW59" s="60">
        <v>28.8</v>
      </c>
      <c r="AX59" s="66">
        <v>19</v>
      </c>
      <c r="AY59" s="58">
        <v>22.754200000000001</v>
      </c>
      <c r="AZ59" s="58">
        <v>128.9</v>
      </c>
      <c r="BA59" s="58">
        <v>0</v>
      </c>
      <c r="BB59" s="58">
        <f t="shared" si="28"/>
        <v>170.6542</v>
      </c>
      <c r="BC59" s="67">
        <v>152.80000000000001</v>
      </c>
      <c r="BD59" s="257" t="s">
        <v>416</v>
      </c>
      <c r="BE59" s="258" t="s">
        <v>416</v>
      </c>
      <c r="BF59" s="67">
        <v>93.5</v>
      </c>
      <c r="BG59" s="66">
        <v>520.79999999999995</v>
      </c>
      <c r="BH59" s="58">
        <v>70.5</v>
      </c>
      <c r="BI59" s="60">
        <v>38.200000000000003</v>
      </c>
      <c r="BJ59" s="66">
        <v>4.7</v>
      </c>
      <c r="BK59" s="58" t="s">
        <v>416</v>
      </c>
      <c r="BL59" s="58">
        <v>37.6</v>
      </c>
      <c r="BM59" s="58">
        <v>0</v>
      </c>
      <c r="BN59" s="58">
        <f t="shared" si="29"/>
        <v>42.300000000000004</v>
      </c>
      <c r="BO59" s="67">
        <v>16.8</v>
      </c>
      <c r="BP59" s="257" t="s">
        <v>416</v>
      </c>
      <c r="BQ59" s="258" t="s">
        <v>416</v>
      </c>
      <c r="BR59" s="67" t="s">
        <v>416</v>
      </c>
      <c r="BS59" s="66">
        <v>39.200000000000003</v>
      </c>
      <c r="BT59" s="58">
        <v>4.4000000000000004</v>
      </c>
      <c r="BU59" s="60">
        <v>9.6999999999999993</v>
      </c>
      <c r="BV59" s="66">
        <v>1.6</v>
      </c>
      <c r="BW59" s="58" t="s">
        <v>416</v>
      </c>
      <c r="BX59" s="58">
        <v>7.8</v>
      </c>
      <c r="BY59" s="58">
        <v>0</v>
      </c>
      <c r="BZ59" s="58">
        <f t="shared" si="30"/>
        <v>9.4</v>
      </c>
      <c r="CA59" s="67">
        <v>5.0999999999999996</v>
      </c>
      <c r="CB59" s="257" t="s">
        <v>416</v>
      </c>
      <c r="CC59" s="258" t="s">
        <v>416</v>
      </c>
      <c r="CD59" s="67">
        <v>15.2</v>
      </c>
      <c r="CE59" s="66">
        <v>59.1</v>
      </c>
      <c r="CF59" s="58">
        <v>9</v>
      </c>
      <c r="CG59" s="60">
        <v>3.4</v>
      </c>
      <c r="CH59" s="66">
        <v>216.6</v>
      </c>
      <c r="CI59" s="58">
        <v>236.1</v>
      </c>
      <c r="CJ59" s="58">
        <v>951.1</v>
      </c>
      <c r="CK59" s="58">
        <v>215.6</v>
      </c>
      <c r="CL59" s="58">
        <f t="shared" si="21"/>
        <v>1619.3999999999999</v>
      </c>
      <c r="CM59" s="67">
        <f t="shared" si="35"/>
        <v>1247.9999999999998</v>
      </c>
      <c r="CN59" s="66">
        <v>313.8</v>
      </c>
      <c r="CO59" s="58">
        <v>402.6</v>
      </c>
      <c r="CP59" s="67">
        <f t="shared" si="31"/>
        <v>716.40000000000009</v>
      </c>
      <c r="CQ59" s="66">
        <v>2137.3000000000002</v>
      </c>
      <c r="CR59" s="58">
        <v>566.4</v>
      </c>
      <c r="CS59" s="60">
        <f t="shared" si="32"/>
        <v>440.09999999999997</v>
      </c>
      <c r="CT59" s="60">
        <f t="shared" si="33"/>
        <v>4913.2000000000007</v>
      </c>
      <c r="CW59" s="395"/>
    </row>
    <row r="60" spans="1:101" ht="12.75" customHeight="1">
      <c r="A60" s="194">
        <v>41640</v>
      </c>
      <c r="B60" s="66">
        <v>96.2</v>
      </c>
      <c r="C60" s="58">
        <v>91.045000000000002</v>
      </c>
      <c r="D60" s="58">
        <v>136.69999999999999</v>
      </c>
      <c r="E60" s="58">
        <v>154.9</v>
      </c>
      <c r="F60" s="58">
        <f t="shared" si="23"/>
        <v>478.84500000000003</v>
      </c>
      <c r="G60" s="67">
        <v>374.5</v>
      </c>
      <c r="H60" s="66">
        <v>85.1</v>
      </c>
      <c r="I60" s="58">
        <v>214.3</v>
      </c>
      <c r="J60" s="67">
        <v>299.39999999999998</v>
      </c>
      <c r="K60" s="66">
        <v>449.5</v>
      </c>
      <c r="L60" s="58">
        <v>154.5</v>
      </c>
      <c r="M60" s="60">
        <v>146</v>
      </c>
      <c r="N60" s="66">
        <v>32.9</v>
      </c>
      <c r="O60" s="58">
        <v>47.639000000000003</v>
      </c>
      <c r="P60" s="58">
        <v>283.7</v>
      </c>
      <c r="Q60" s="58">
        <v>14.8</v>
      </c>
      <c r="R60" s="58">
        <f t="shared" si="34"/>
        <v>379.03899999999999</v>
      </c>
      <c r="S60" s="67">
        <v>283.3</v>
      </c>
      <c r="T60" s="66">
        <v>60</v>
      </c>
      <c r="U60" s="58">
        <v>62.2</v>
      </c>
      <c r="V60" s="67">
        <f t="shared" si="24"/>
        <v>122.2</v>
      </c>
      <c r="W60" s="66">
        <v>319</v>
      </c>
      <c r="X60" s="58">
        <v>124.6</v>
      </c>
      <c r="Y60" s="60">
        <v>120.2</v>
      </c>
      <c r="Z60" s="66">
        <v>35.4</v>
      </c>
      <c r="AA60" s="58">
        <v>38.444000000000003</v>
      </c>
      <c r="AB60" s="58">
        <v>203.3</v>
      </c>
      <c r="AC60" s="58">
        <v>26.9</v>
      </c>
      <c r="AD60" s="58">
        <f t="shared" si="25"/>
        <v>304.04399999999998</v>
      </c>
      <c r="AE60" s="67">
        <v>232.5</v>
      </c>
      <c r="AF60" s="66">
        <v>77.2</v>
      </c>
      <c r="AG60" s="58">
        <v>63.4</v>
      </c>
      <c r="AH60" s="67">
        <f t="shared" si="26"/>
        <v>140.6</v>
      </c>
      <c r="AI60" s="66">
        <v>571.9</v>
      </c>
      <c r="AJ60" s="58">
        <v>138</v>
      </c>
      <c r="AK60" s="60">
        <v>90</v>
      </c>
      <c r="AL60" s="66">
        <v>7.4</v>
      </c>
      <c r="AM60" s="58">
        <v>11.5</v>
      </c>
      <c r="AN60" s="58">
        <v>86.7</v>
      </c>
      <c r="AO60" s="71" t="s">
        <v>416</v>
      </c>
      <c r="AP60" s="58">
        <f t="shared" si="27"/>
        <v>105.6</v>
      </c>
      <c r="AQ60" s="67">
        <v>82.1</v>
      </c>
      <c r="AR60" s="66">
        <v>14.6</v>
      </c>
      <c r="AS60" s="58">
        <v>12.7</v>
      </c>
      <c r="AT60" s="67">
        <v>27.3</v>
      </c>
      <c r="AU60" s="66">
        <v>139.1</v>
      </c>
      <c r="AV60" s="58">
        <v>40.5</v>
      </c>
      <c r="AW60" s="60">
        <v>29.8</v>
      </c>
      <c r="AX60" s="66">
        <v>17.2</v>
      </c>
      <c r="AY60" s="58">
        <v>20.65</v>
      </c>
      <c r="AZ60" s="58">
        <v>120</v>
      </c>
      <c r="BA60" s="58">
        <v>0</v>
      </c>
      <c r="BB60" s="58">
        <f t="shared" si="28"/>
        <v>157.85</v>
      </c>
      <c r="BC60" s="67">
        <v>143.4</v>
      </c>
      <c r="BD60" s="257" t="s">
        <v>416</v>
      </c>
      <c r="BE60" s="258" t="s">
        <v>416</v>
      </c>
      <c r="BF60" s="67">
        <v>94.6</v>
      </c>
      <c r="BG60" s="66">
        <v>505.9</v>
      </c>
      <c r="BH60" s="58">
        <v>66.400000000000006</v>
      </c>
      <c r="BI60" s="60">
        <v>38.200000000000003</v>
      </c>
      <c r="BJ60" s="66">
        <v>4.2</v>
      </c>
      <c r="BK60" s="58">
        <v>3.008</v>
      </c>
      <c r="BL60" s="58">
        <v>34.9</v>
      </c>
      <c r="BM60" s="58">
        <v>0</v>
      </c>
      <c r="BN60" s="58">
        <f t="shared" si="29"/>
        <v>42.107999999999997</v>
      </c>
      <c r="BO60" s="67">
        <v>15</v>
      </c>
      <c r="BP60" s="257" t="s">
        <v>416</v>
      </c>
      <c r="BQ60" s="258" t="s">
        <v>416</v>
      </c>
      <c r="BR60" s="67" t="s">
        <v>416</v>
      </c>
      <c r="BS60" s="66">
        <v>40.200000000000003</v>
      </c>
      <c r="BT60" s="58">
        <v>4.0999999999999996</v>
      </c>
      <c r="BU60" s="60">
        <v>10.5</v>
      </c>
      <c r="BV60" s="66">
        <v>1.5</v>
      </c>
      <c r="BW60" s="58">
        <v>0.41799999999999998</v>
      </c>
      <c r="BX60" s="58">
        <v>7.7</v>
      </c>
      <c r="BY60" s="58">
        <v>0</v>
      </c>
      <c r="BZ60" s="58">
        <f t="shared" si="30"/>
        <v>9.6180000000000003</v>
      </c>
      <c r="CA60" s="67">
        <v>4.7</v>
      </c>
      <c r="CB60" s="257" t="s">
        <v>416</v>
      </c>
      <c r="CC60" s="258" t="s">
        <v>416</v>
      </c>
      <c r="CD60" s="67">
        <v>13.3</v>
      </c>
      <c r="CE60" s="66">
        <v>56.6</v>
      </c>
      <c r="CF60" s="58">
        <v>8.1</v>
      </c>
      <c r="CG60" s="60">
        <v>3.1</v>
      </c>
      <c r="CH60" s="66">
        <v>194.7</v>
      </c>
      <c r="CI60" s="58">
        <v>212.7</v>
      </c>
      <c r="CJ60" s="58">
        <v>873</v>
      </c>
      <c r="CK60" s="58">
        <v>196.6</v>
      </c>
      <c r="CL60" s="58">
        <f t="shared" si="21"/>
        <v>1477</v>
      </c>
      <c r="CM60" s="67">
        <f t="shared" si="35"/>
        <v>1135.5</v>
      </c>
      <c r="CN60" s="66">
        <v>307.5</v>
      </c>
      <c r="CO60" s="58">
        <v>389.9</v>
      </c>
      <c r="CP60" s="67">
        <f t="shared" si="31"/>
        <v>697.4</v>
      </c>
      <c r="CQ60" s="66">
        <v>2082.1999999999998</v>
      </c>
      <c r="CR60" s="58">
        <v>536.20000000000005</v>
      </c>
      <c r="CS60" s="60">
        <f t="shared" si="32"/>
        <v>437.8</v>
      </c>
      <c r="CT60" s="60">
        <f t="shared" si="33"/>
        <v>4694.4000000000005</v>
      </c>
      <c r="CW60" s="395"/>
    </row>
    <row r="61" spans="1:101" ht="12.75" customHeight="1">
      <c r="A61" s="194">
        <v>41671</v>
      </c>
      <c r="B61" s="66">
        <v>95.8</v>
      </c>
      <c r="C61" s="58">
        <v>89.772199999999998</v>
      </c>
      <c r="D61" s="58">
        <v>131.30000000000001</v>
      </c>
      <c r="E61" s="58">
        <v>155.1</v>
      </c>
      <c r="F61" s="58">
        <f t="shared" si="23"/>
        <v>471.97220000000004</v>
      </c>
      <c r="G61" s="67">
        <v>372.4</v>
      </c>
      <c r="H61" s="66">
        <v>80.099999999999994</v>
      </c>
      <c r="I61" s="58">
        <v>185.1</v>
      </c>
      <c r="J61" s="67">
        <v>265.2</v>
      </c>
      <c r="K61" s="66">
        <v>444.1</v>
      </c>
      <c r="L61" s="58">
        <v>159.80000000000001</v>
      </c>
      <c r="M61" s="60">
        <v>136.19999999999999</v>
      </c>
      <c r="N61" s="66">
        <v>35.200000000000003</v>
      </c>
      <c r="O61" s="58">
        <v>45.221499999999999</v>
      </c>
      <c r="P61" s="58">
        <v>291</v>
      </c>
      <c r="Q61" s="58">
        <v>15.2</v>
      </c>
      <c r="R61" s="58">
        <f t="shared" si="34"/>
        <v>386.62150000000003</v>
      </c>
      <c r="S61" s="67">
        <v>288.5</v>
      </c>
      <c r="T61" s="66">
        <v>52.3</v>
      </c>
      <c r="U61" s="58">
        <v>50.9</v>
      </c>
      <c r="V61" s="67">
        <f t="shared" si="24"/>
        <v>103.19999999999999</v>
      </c>
      <c r="W61" s="66">
        <v>339.1</v>
      </c>
      <c r="X61" s="58">
        <v>131.9</v>
      </c>
      <c r="Y61" s="60">
        <v>125.9</v>
      </c>
      <c r="Z61" s="66">
        <v>35.9</v>
      </c>
      <c r="AA61" s="58">
        <v>37.597199999999994</v>
      </c>
      <c r="AB61" s="58">
        <v>203.1</v>
      </c>
      <c r="AC61" s="58">
        <v>28</v>
      </c>
      <c r="AD61" s="58">
        <f t="shared" si="25"/>
        <v>304.59719999999999</v>
      </c>
      <c r="AE61" s="67">
        <v>240.3</v>
      </c>
      <c r="AF61" s="66">
        <v>65.3</v>
      </c>
      <c r="AG61" s="58">
        <v>50.1</v>
      </c>
      <c r="AH61" s="67">
        <f t="shared" si="26"/>
        <v>115.4</v>
      </c>
      <c r="AI61" s="66">
        <v>530.6</v>
      </c>
      <c r="AJ61" s="58">
        <v>139.19999999999999</v>
      </c>
      <c r="AK61" s="60">
        <v>107</v>
      </c>
      <c r="AL61" s="66">
        <v>7.6</v>
      </c>
      <c r="AM61" s="58">
        <v>10.9</v>
      </c>
      <c r="AN61" s="58">
        <v>85.4</v>
      </c>
      <c r="AO61" s="71" t="s">
        <v>416</v>
      </c>
      <c r="AP61" s="58">
        <f t="shared" si="27"/>
        <v>103.9</v>
      </c>
      <c r="AQ61" s="67">
        <v>82.8</v>
      </c>
      <c r="AR61" s="66">
        <v>15.5</v>
      </c>
      <c r="AS61" s="58">
        <v>7</v>
      </c>
      <c r="AT61" s="67">
        <v>22.5</v>
      </c>
      <c r="AU61" s="66">
        <v>141.5</v>
      </c>
      <c r="AV61" s="58">
        <v>41</v>
      </c>
      <c r="AW61" s="60">
        <v>31.4</v>
      </c>
      <c r="AX61" s="66">
        <v>17.600000000000001</v>
      </c>
      <c r="AY61" s="58">
        <v>20.803999999999998</v>
      </c>
      <c r="AZ61" s="58">
        <v>121.9</v>
      </c>
      <c r="BA61" s="58" t="s">
        <v>416</v>
      </c>
      <c r="BB61" s="58">
        <f t="shared" si="28"/>
        <v>160.304</v>
      </c>
      <c r="BC61" s="67">
        <v>147.30000000000001</v>
      </c>
      <c r="BD61" s="257" t="s">
        <v>416</v>
      </c>
      <c r="BE61" s="258" t="s">
        <v>416</v>
      </c>
      <c r="BF61" s="67">
        <v>76</v>
      </c>
      <c r="BG61" s="66">
        <v>499.8</v>
      </c>
      <c r="BH61" s="58">
        <v>68</v>
      </c>
      <c r="BI61" s="60">
        <v>41.3</v>
      </c>
      <c r="BJ61" s="66">
        <v>4.4000000000000004</v>
      </c>
      <c r="BK61" s="58" t="s">
        <v>416</v>
      </c>
      <c r="BL61" s="58">
        <v>33.700000000000003</v>
      </c>
      <c r="BM61" s="58">
        <v>0</v>
      </c>
      <c r="BN61" s="58">
        <f t="shared" si="29"/>
        <v>38.1</v>
      </c>
      <c r="BO61" s="67">
        <v>15.5</v>
      </c>
      <c r="BP61" s="257" t="s">
        <v>416</v>
      </c>
      <c r="BQ61" s="258" t="s">
        <v>416</v>
      </c>
      <c r="BR61" s="67" t="s">
        <v>416</v>
      </c>
      <c r="BS61" s="66">
        <v>37.6</v>
      </c>
      <c r="BT61" s="58">
        <v>4.0999999999999996</v>
      </c>
      <c r="BU61" s="60">
        <v>8.5</v>
      </c>
      <c r="BV61" s="66">
        <v>1.5</v>
      </c>
      <c r="BW61" s="58" t="s">
        <v>416</v>
      </c>
      <c r="BX61" s="58">
        <v>8.6999999999999993</v>
      </c>
      <c r="BY61" s="58">
        <v>0</v>
      </c>
      <c r="BZ61" s="58">
        <f t="shared" si="30"/>
        <v>10.199999999999999</v>
      </c>
      <c r="CA61" s="67">
        <v>5.0999999999999996</v>
      </c>
      <c r="CB61" s="257" t="s">
        <v>416</v>
      </c>
      <c r="CC61" s="258" t="s">
        <v>416</v>
      </c>
      <c r="CD61" s="67">
        <v>11.3</v>
      </c>
      <c r="CE61" s="66">
        <v>44.6</v>
      </c>
      <c r="CF61" s="58">
        <v>8.6</v>
      </c>
      <c r="CG61" s="60">
        <v>3.2</v>
      </c>
      <c r="CH61" s="66">
        <v>198.1</v>
      </c>
      <c r="CI61" s="58">
        <v>204.5</v>
      </c>
      <c r="CJ61" s="58">
        <v>875.1</v>
      </c>
      <c r="CK61" s="58">
        <v>198.3</v>
      </c>
      <c r="CL61" s="58">
        <f t="shared" si="21"/>
        <v>1476</v>
      </c>
      <c r="CM61" s="67">
        <f t="shared" si="35"/>
        <v>1151.8999999999999</v>
      </c>
      <c r="CN61" s="66">
        <v>272.3</v>
      </c>
      <c r="CO61" s="58">
        <v>321.39999999999998</v>
      </c>
      <c r="CP61" s="67">
        <f t="shared" si="31"/>
        <v>593.70000000000005</v>
      </c>
      <c r="CQ61" s="66">
        <v>2037.3</v>
      </c>
      <c r="CR61" s="58">
        <v>552.6</v>
      </c>
      <c r="CS61" s="60">
        <f t="shared" si="32"/>
        <v>453.5</v>
      </c>
      <c r="CT61" s="60">
        <f t="shared" si="33"/>
        <v>4560.5</v>
      </c>
      <c r="CW61" s="395"/>
    </row>
    <row r="62" spans="1:101" ht="12.75" customHeight="1">
      <c r="A62" s="194">
        <v>41699</v>
      </c>
      <c r="B62" s="66">
        <v>97</v>
      </c>
      <c r="C62" s="58">
        <v>93.694999999999993</v>
      </c>
      <c r="D62" s="58">
        <v>140</v>
      </c>
      <c r="E62" s="58">
        <v>158.30000000000001</v>
      </c>
      <c r="F62" s="58">
        <f t="shared" si="23"/>
        <v>488.995</v>
      </c>
      <c r="G62" s="67">
        <v>386.2</v>
      </c>
      <c r="H62" s="66">
        <v>92.4</v>
      </c>
      <c r="I62" s="58">
        <v>187.8</v>
      </c>
      <c r="J62" s="67">
        <v>280.2</v>
      </c>
      <c r="K62" s="66">
        <v>458.8</v>
      </c>
      <c r="L62" s="58">
        <v>171.6</v>
      </c>
      <c r="M62" s="60">
        <v>122.3</v>
      </c>
      <c r="N62" s="66">
        <v>36</v>
      </c>
      <c r="O62" s="58">
        <v>50.927</v>
      </c>
      <c r="P62" s="58">
        <v>303.3</v>
      </c>
      <c r="Q62" s="58">
        <v>15.5</v>
      </c>
      <c r="R62" s="58">
        <f t="shared" si="34"/>
        <v>405.72699999999998</v>
      </c>
      <c r="S62" s="67">
        <v>309.5</v>
      </c>
      <c r="T62" s="66">
        <v>60.2</v>
      </c>
      <c r="U62" s="58">
        <v>65.5</v>
      </c>
      <c r="V62" s="67">
        <f t="shared" si="24"/>
        <v>125.7</v>
      </c>
      <c r="W62" s="66">
        <v>357</v>
      </c>
      <c r="X62" s="58">
        <v>141.5</v>
      </c>
      <c r="Y62" s="60">
        <v>121.6</v>
      </c>
      <c r="Z62" s="66">
        <v>35.9</v>
      </c>
      <c r="AA62" s="58">
        <v>39.243000000000002</v>
      </c>
      <c r="AB62" s="58">
        <v>204.5</v>
      </c>
      <c r="AC62" s="58">
        <v>28.3</v>
      </c>
      <c r="AD62" s="58">
        <f t="shared" si="25"/>
        <v>307.94300000000004</v>
      </c>
      <c r="AE62" s="67">
        <v>239.9</v>
      </c>
      <c r="AF62" s="66">
        <v>81.8</v>
      </c>
      <c r="AG62" s="58">
        <v>60.4</v>
      </c>
      <c r="AH62" s="67">
        <f t="shared" si="26"/>
        <v>142.19999999999999</v>
      </c>
      <c r="AI62" s="66">
        <v>580.1</v>
      </c>
      <c r="AJ62" s="58">
        <v>145</v>
      </c>
      <c r="AK62" s="60">
        <v>114.6</v>
      </c>
      <c r="AL62" s="66">
        <v>7.5</v>
      </c>
      <c r="AM62" s="58">
        <v>11.7</v>
      </c>
      <c r="AN62" s="58">
        <v>86.3</v>
      </c>
      <c r="AO62" s="71" t="s">
        <v>416</v>
      </c>
      <c r="AP62" s="58">
        <f t="shared" si="27"/>
        <v>105.5</v>
      </c>
      <c r="AQ62" s="67">
        <v>82.8</v>
      </c>
      <c r="AR62" s="66">
        <v>18.899999999999999</v>
      </c>
      <c r="AS62" s="58">
        <v>8.1</v>
      </c>
      <c r="AT62" s="67">
        <v>27</v>
      </c>
      <c r="AU62" s="66">
        <v>150.1</v>
      </c>
      <c r="AV62" s="58">
        <v>43</v>
      </c>
      <c r="AW62" s="60">
        <v>33.200000000000003</v>
      </c>
      <c r="AX62" s="66">
        <v>17.7</v>
      </c>
      <c r="AY62" s="58">
        <v>21.437999999999999</v>
      </c>
      <c r="AZ62" s="58">
        <v>122.9</v>
      </c>
      <c r="BA62" s="58">
        <v>0</v>
      </c>
      <c r="BB62" s="58">
        <f t="shared" si="28"/>
        <v>162.03800000000001</v>
      </c>
      <c r="BC62" s="67">
        <v>147.69999999999999</v>
      </c>
      <c r="BD62" s="257" t="s">
        <v>416</v>
      </c>
      <c r="BE62" s="258" t="s">
        <v>416</v>
      </c>
      <c r="BF62" s="67">
        <v>89.2</v>
      </c>
      <c r="BG62" s="66">
        <v>552.70000000000005</v>
      </c>
      <c r="BH62" s="58">
        <v>71.400000000000006</v>
      </c>
      <c r="BI62" s="60">
        <v>38.299999999999997</v>
      </c>
      <c r="BJ62" s="66">
        <v>4.3</v>
      </c>
      <c r="BK62" s="58">
        <v>3.0489999999999999</v>
      </c>
      <c r="BL62" s="58">
        <v>33.299999999999997</v>
      </c>
      <c r="BM62" s="58">
        <v>0</v>
      </c>
      <c r="BN62" s="58">
        <f t="shared" si="29"/>
        <v>40.649000000000001</v>
      </c>
      <c r="BO62" s="67">
        <v>14</v>
      </c>
      <c r="BP62" s="257" t="s">
        <v>416</v>
      </c>
      <c r="BQ62" s="258" t="s">
        <v>416</v>
      </c>
      <c r="BR62" s="67" t="s">
        <v>416</v>
      </c>
      <c r="BS62" s="66">
        <v>38.200000000000003</v>
      </c>
      <c r="BT62" s="58">
        <v>3.8</v>
      </c>
      <c r="BU62" s="60">
        <v>8.4</v>
      </c>
      <c r="BV62" s="66">
        <v>1.7</v>
      </c>
      <c r="BW62" s="58">
        <v>0.46300000000000002</v>
      </c>
      <c r="BX62" s="58">
        <v>8.8000000000000007</v>
      </c>
      <c r="BY62" s="58">
        <v>0</v>
      </c>
      <c r="BZ62" s="58">
        <f t="shared" si="30"/>
        <v>10.963000000000001</v>
      </c>
      <c r="CA62" s="67">
        <v>5.0999999999999996</v>
      </c>
      <c r="CB62" s="257" t="s">
        <v>416</v>
      </c>
      <c r="CC62" s="258" t="s">
        <v>416</v>
      </c>
      <c r="CD62" s="67">
        <v>13</v>
      </c>
      <c r="CE62" s="66">
        <v>57.3</v>
      </c>
      <c r="CF62" s="58">
        <v>9.1999999999999993</v>
      </c>
      <c r="CG62" s="60">
        <v>3.4</v>
      </c>
      <c r="CH62" s="66">
        <v>200.1</v>
      </c>
      <c r="CI62" s="58">
        <v>220.5</v>
      </c>
      <c r="CJ62" s="58">
        <v>899</v>
      </c>
      <c r="CK62" s="58">
        <v>202.1</v>
      </c>
      <c r="CL62" s="58">
        <f t="shared" si="21"/>
        <v>1521.6999999999998</v>
      </c>
      <c r="CM62" s="67">
        <f t="shared" si="35"/>
        <v>1185.1999999999998</v>
      </c>
      <c r="CN62" s="66">
        <v>322</v>
      </c>
      <c r="CO62" s="58">
        <v>355.2</v>
      </c>
      <c r="CP62" s="67">
        <f t="shared" si="31"/>
        <v>677.2</v>
      </c>
      <c r="CQ62" s="66">
        <v>2194.3000000000002</v>
      </c>
      <c r="CR62" s="58">
        <v>585.6</v>
      </c>
      <c r="CS62" s="60">
        <f t="shared" si="32"/>
        <v>441.79999999999995</v>
      </c>
      <c r="CT62" s="60">
        <f t="shared" si="33"/>
        <v>4835</v>
      </c>
      <c r="CW62" s="395"/>
    </row>
    <row r="63" spans="1:101" ht="12.75" customHeight="1">
      <c r="A63" s="194">
        <v>41730</v>
      </c>
      <c r="B63" s="66">
        <v>94.8</v>
      </c>
      <c r="C63" s="58">
        <v>94.291699999999992</v>
      </c>
      <c r="D63" s="58">
        <v>137.9</v>
      </c>
      <c r="E63" s="58">
        <v>152</v>
      </c>
      <c r="F63" s="58">
        <f t="shared" si="23"/>
        <v>478.99170000000004</v>
      </c>
      <c r="G63" s="67">
        <v>374.6</v>
      </c>
      <c r="H63" s="66">
        <v>93</v>
      </c>
      <c r="I63" s="58">
        <v>194.9</v>
      </c>
      <c r="J63" s="67">
        <v>287.89999999999998</v>
      </c>
      <c r="K63" s="66">
        <v>437.8</v>
      </c>
      <c r="L63" s="58">
        <v>161.6</v>
      </c>
      <c r="M63" s="60">
        <v>126.2</v>
      </c>
      <c r="N63" s="66">
        <v>32.4</v>
      </c>
      <c r="O63" s="58">
        <v>50.213699999999996</v>
      </c>
      <c r="P63" s="58">
        <v>287.39999999999998</v>
      </c>
      <c r="Q63" s="58">
        <v>15.4</v>
      </c>
      <c r="R63" s="58">
        <f t="shared" si="34"/>
        <v>385.41369999999995</v>
      </c>
      <c r="S63" s="67">
        <v>289.60000000000002</v>
      </c>
      <c r="T63" s="66">
        <v>55.5</v>
      </c>
      <c r="U63" s="58">
        <v>62.7</v>
      </c>
      <c r="V63" s="67">
        <f t="shared" si="24"/>
        <v>118.2</v>
      </c>
      <c r="W63" s="66">
        <v>337.2</v>
      </c>
      <c r="X63" s="58">
        <v>126.6</v>
      </c>
      <c r="Y63" s="60">
        <v>123</v>
      </c>
      <c r="Z63" s="66">
        <v>36.299999999999997</v>
      </c>
      <c r="AA63" s="58">
        <v>40.502000000000002</v>
      </c>
      <c r="AB63" s="58">
        <v>203.1</v>
      </c>
      <c r="AC63" s="58">
        <v>27.3</v>
      </c>
      <c r="AD63" s="58">
        <f t="shared" si="25"/>
        <v>307.202</v>
      </c>
      <c r="AE63" s="67">
        <v>236.6</v>
      </c>
      <c r="AF63" s="66">
        <v>84</v>
      </c>
      <c r="AG63" s="58">
        <v>58.6</v>
      </c>
      <c r="AH63" s="67">
        <f t="shared" si="26"/>
        <v>142.6</v>
      </c>
      <c r="AI63" s="66">
        <v>568.29999999999995</v>
      </c>
      <c r="AJ63" s="58">
        <v>140.6</v>
      </c>
      <c r="AK63" s="60">
        <v>97.8</v>
      </c>
      <c r="AL63" s="66">
        <v>7.5</v>
      </c>
      <c r="AM63" s="58">
        <v>12.3</v>
      </c>
      <c r="AN63" s="58">
        <v>88</v>
      </c>
      <c r="AO63" s="71" t="s">
        <v>416</v>
      </c>
      <c r="AP63" s="58">
        <f t="shared" si="27"/>
        <v>107.8</v>
      </c>
      <c r="AQ63" s="67">
        <v>84</v>
      </c>
      <c r="AR63" s="66">
        <v>17.8</v>
      </c>
      <c r="AS63" s="58">
        <v>9.3000000000000007</v>
      </c>
      <c r="AT63" s="67">
        <v>27.1</v>
      </c>
      <c r="AU63" s="66">
        <v>151.69999999999999</v>
      </c>
      <c r="AV63" s="58">
        <v>42.3</v>
      </c>
      <c r="AW63" s="60">
        <v>30.5</v>
      </c>
      <c r="AX63" s="66">
        <v>16.2</v>
      </c>
      <c r="AY63" s="58">
        <v>21.880599999999998</v>
      </c>
      <c r="AZ63" s="58">
        <v>119.1</v>
      </c>
      <c r="BA63" s="58" t="s">
        <v>416</v>
      </c>
      <c r="BB63" s="58">
        <f t="shared" si="28"/>
        <v>157.1806</v>
      </c>
      <c r="BC63" s="67">
        <v>140.69999999999999</v>
      </c>
      <c r="BD63" s="257" t="s">
        <v>416</v>
      </c>
      <c r="BE63" s="258" t="s">
        <v>416</v>
      </c>
      <c r="BF63" s="67">
        <v>91.9</v>
      </c>
      <c r="BG63" s="66">
        <v>566.1</v>
      </c>
      <c r="BH63" s="58">
        <v>69.2</v>
      </c>
      <c r="BI63" s="60">
        <v>33.6</v>
      </c>
      <c r="BJ63" s="66">
        <v>4.0999999999999996</v>
      </c>
      <c r="BK63" s="58" t="s">
        <v>416</v>
      </c>
      <c r="BL63" s="58">
        <v>32.200000000000003</v>
      </c>
      <c r="BM63" s="58">
        <v>0</v>
      </c>
      <c r="BN63" s="58">
        <f t="shared" si="29"/>
        <v>36.300000000000004</v>
      </c>
      <c r="BO63" s="67">
        <v>13.8</v>
      </c>
      <c r="BP63" s="257" t="s">
        <v>416</v>
      </c>
      <c r="BQ63" s="258" t="s">
        <v>416</v>
      </c>
      <c r="BR63" s="67" t="s">
        <v>416</v>
      </c>
      <c r="BS63" s="66">
        <v>35.700000000000003</v>
      </c>
      <c r="BT63" s="58">
        <v>3.6</v>
      </c>
      <c r="BU63" s="60">
        <v>7.4</v>
      </c>
      <c r="BV63" s="66">
        <v>1.7</v>
      </c>
      <c r="BW63" s="58" t="s">
        <v>416</v>
      </c>
      <c r="BX63" s="58">
        <v>9.1999999999999993</v>
      </c>
      <c r="BY63" s="58">
        <v>0</v>
      </c>
      <c r="BZ63" s="58">
        <f t="shared" si="30"/>
        <v>10.899999999999999</v>
      </c>
      <c r="CA63" s="67">
        <v>5.3</v>
      </c>
      <c r="CB63" s="257" t="s">
        <v>416</v>
      </c>
      <c r="CC63" s="258" t="s">
        <v>416</v>
      </c>
      <c r="CD63" s="67">
        <v>15.4</v>
      </c>
      <c r="CE63" s="66">
        <v>57.5</v>
      </c>
      <c r="CF63" s="58">
        <v>9.5</v>
      </c>
      <c r="CG63" s="60">
        <v>3.5</v>
      </c>
      <c r="CH63" s="66">
        <v>193.1</v>
      </c>
      <c r="CI63" s="58">
        <v>219.5</v>
      </c>
      <c r="CJ63" s="58">
        <v>876.9</v>
      </c>
      <c r="CK63" s="58">
        <v>194.8</v>
      </c>
      <c r="CL63" s="58">
        <f t="shared" si="21"/>
        <v>1484.3</v>
      </c>
      <c r="CM63" s="67">
        <f t="shared" si="35"/>
        <v>1144.5999999999999</v>
      </c>
      <c r="CN63" s="66">
        <v>323.39999999999998</v>
      </c>
      <c r="CO63" s="58">
        <v>359.8</v>
      </c>
      <c r="CP63" s="67">
        <f t="shared" si="31"/>
        <v>683.2</v>
      </c>
      <c r="CQ63" s="66">
        <v>2154.4</v>
      </c>
      <c r="CR63" s="58">
        <v>553.29999999999995</v>
      </c>
      <c r="CS63" s="60">
        <f t="shared" si="32"/>
        <v>422</v>
      </c>
      <c r="CT63" s="60">
        <f t="shared" si="33"/>
        <v>4743.8999999999996</v>
      </c>
      <c r="CW63" s="395"/>
    </row>
    <row r="64" spans="1:101" ht="12.75" customHeight="1">
      <c r="A64" s="194">
        <v>41760</v>
      </c>
      <c r="B64" s="66">
        <v>95.2</v>
      </c>
      <c r="C64" s="58">
        <v>93.534999999999997</v>
      </c>
      <c r="D64" s="58">
        <v>138.30000000000001</v>
      </c>
      <c r="E64" s="58">
        <v>152</v>
      </c>
      <c r="F64" s="58">
        <f t="shared" si="23"/>
        <v>479.03500000000003</v>
      </c>
      <c r="G64" s="67">
        <v>375.2</v>
      </c>
      <c r="H64" s="66">
        <v>93.2</v>
      </c>
      <c r="I64" s="58">
        <v>186.3</v>
      </c>
      <c r="J64" s="67">
        <v>279.5</v>
      </c>
      <c r="K64" s="66">
        <v>474.9</v>
      </c>
      <c r="L64" s="58">
        <v>176.5</v>
      </c>
      <c r="M64" s="60">
        <v>127.4</v>
      </c>
      <c r="N64" s="66">
        <v>33.5</v>
      </c>
      <c r="O64" s="58">
        <v>50.625</v>
      </c>
      <c r="P64" s="58">
        <v>294.10000000000002</v>
      </c>
      <c r="Q64" s="58">
        <v>15.8</v>
      </c>
      <c r="R64" s="58">
        <f t="shared" si="34"/>
        <v>394.02500000000003</v>
      </c>
      <c r="S64" s="67">
        <v>297.3</v>
      </c>
      <c r="T64" s="66">
        <v>59.5</v>
      </c>
      <c r="U64" s="58">
        <v>62</v>
      </c>
      <c r="V64" s="67">
        <f t="shared" si="24"/>
        <v>121.5</v>
      </c>
      <c r="W64" s="66">
        <v>373.8</v>
      </c>
      <c r="X64" s="58">
        <v>142.5</v>
      </c>
      <c r="Y64" s="60">
        <v>141</v>
      </c>
      <c r="Z64" s="66">
        <v>35.6</v>
      </c>
      <c r="AA64" s="58">
        <v>39.953000000000003</v>
      </c>
      <c r="AB64" s="58">
        <v>200.6</v>
      </c>
      <c r="AC64" s="58">
        <v>27.8</v>
      </c>
      <c r="AD64" s="58">
        <f t="shared" si="25"/>
        <v>303.95300000000003</v>
      </c>
      <c r="AE64" s="67">
        <v>234.5</v>
      </c>
      <c r="AF64" s="66">
        <v>81.400000000000006</v>
      </c>
      <c r="AG64" s="58">
        <v>56.2</v>
      </c>
      <c r="AH64" s="67">
        <f t="shared" si="26"/>
        <v>137.60000000000002</v>
      </c>
      <c r="AI64" s="66">
        <v>621.1</v>
      </c>
      <c r="AJ64" s="58">
        <v>153.6</v>
      </c>
      <c r="AK64" s="60">
        <v>113.6</v>
      </c>
      <c r="AL64" s="66">
        <v>7.5</v>
      </c>
      <c r="AM64" s="58">
        <v>11.7</v>
      </c>
      <c r="AN64" s="58">
        <v>86.7</v>
      </c>
      <c r="AO64" s="71" t="s">
        <v>416</v>
      </c>
      <c r="AP64" s="58">
        <f t="shared" si="27"/>
        <v>105.9</v>
      </c>
      <c r="AQ64" s="67">
        <v>82.5</v>
      </c>
      <c r="AR64" s="66">
        <v>17.100000000000001</v>
      </c>
      <c r="AS64" s="58">
        <v>9.5</v>
      </c>
      <c r="AT64" s="67">
        <v>26.6</v>
      </c>
      <c r="AU64" s="66">
        <v>169.3</v>
      </c>
      <c r="AV64" s="58">
        <v>44.7</v>
      </c>
      <c r="AW64" s="60">
        <v>32.5</v>
      </c>
      <c r="AX64" s="66">
        <v>17.100000000000001</v>
      </c>
      <c r="AY64" s="58">
        <v>21.015000000000001</v>
      </c>
      <c r="AZ64" s="58">
        <v>119.7</v>
      </c>
      <c r="BA64" s="58" t="s">
        <v>416</v>
      </c>
      <c r="BB64" s="58">
        <f t="shared" si="28"/>
        <v>157.815</v>
      </c>
      <c r="BC64" s="67">
        <v>143.30000000000001</v>
      </c>
      <c r="BD64" s="257" t="s">
        <v>416</v>
      </c>
      <c r="BE64" s="258" t="s">
        <v>416</v>
      </c>
      <c r="BF64" s="67">
        <v>84.8</v>
      </c>
      <c r="BG64" s="66">
        <v>605.79999999999995</v>
      </c>
      <c r="BH64" s="58">
        <v>71.900000000000006</v>
      </c>
      <c r="BI64" s="60">
        <v>37.700000000000003</v>
      </c>
      <c r="BJ64" s="66">
        <v>4</v>
      </c>
      <c r="BK64" s="58">
        <v>2.8250000000000002</v>
      </c>
      <c r="BL64" s="58">
        <v>32.200000000000003</v>
      </c>
      <c r="BM64" s="58">
        <v>0</v>
      </c>
      <c r="BN64" s="58">
        <f t="shared" si="29"/>
        <v>39.025000000000006</v>
      </c>
      <c r="BO64" s="67">
        <v>13.6</v>
      </c>
      <c r="BP64" s="257" t="s">
        <v>416</v>
      </c>
      <c r="BQ64" s="258" t="s">
        <v>416</v>
      </c>
      <c r="BR64" s="67" t="s">
        <v>416</v>
      </c>
      <c r="BS64" s="66">
        <v>36.700000000000003</v>
      </c>
      <c r="BT64" s="58">
        <v>3.6</v>
      </c>
      <c r="BU64" s="60">
        <v>6.6</v>
      </c>
      <c r="BV64" s="66">
        <v>1.9</v>
      </c>
      <c r="BW64" s="58">
        <v>0.47599999999999998</v>
      </c>
      <c r="BX64" s="58">
        <v>9.1999999999999993</v>
      </c>
      <c r="BY64" s="58">
        <v>0</v>
      </c>
      <c r="BZ64" s="58">
        <f t="shared" si="30"/>
        <v>11.575999999999999</v>
      </c>
      <c r="CA64" s="67">
        <v>5.4</v>
      </c>
      <c r="CB64" s="257" t="s">
        <v>416</v>
      </c>
      <c r="CC64" s="258" t="s">
        <v>416</v>
      </c>
      <c r="CD64" s="67">
        <v>18.5</v>
      </c>
      <c r="CE64" s="66">
        <v>63.2</v>
      </c>
      <c r="CF64" s="58">
        <v>10.1</v>
      </c>
      <c r="CG64" s="60">
        <v>3.9</v>
      </c>
      <c r="CH64" s="66">
        <v>194.7</v>
      </c>
      <c r="CI64" s="58">
        <v>220.1</v>
      </c>
      <c r="CJ64" s="58">
        <v>880.7</v>
      </c>
      <c r="CK64" s="58">
        <v>195.6</v>
      </c>
      <c r="CL64" s="58">
        <f t="shared" si="21"/>
        <v>1491.1</v>
      </c>
      <c r="CM64" s="67">
        <f t="shared" si="35"/>
        <v>1151.8</v>
      </c>
      <c r="CN64" s="66">
        <v>324.60000000000002</v>
      </c>
      <c r="CO64" s="58">
        <v>343.9</v>
      </c>
      <c r="CP64" s="67">
        <f t="shared" si="31"/>
        <v>668.5</v>
      </c>
      <c r="CQ64" s="66">
        <v>2344.8000000000002</v>
      </c>
      <c r="CR64" s="58">
        <v>602.9</v>
      </c>
      <c r="CS64" s="60">
        <f t="shared" si="32"/>
        <v>462.7</v>
      </c>
      <c r="CT64" s="60">
        <f t="shared" si="33"/>
        <v>4967.0999999999995</v>
      </c>
      <c r="CW64" s="395"/>
    </row>
    <row r="65" spans="1:101" ht="12.75" customHeight="1">
      <c r="A65" s="194">
        <v>41791</v>
      </c>
      <c r="B65" s="66">
        <v>89.1</v>
      </c>
      <c r="C65" s="58">
        <v>88.906999999999996</v>
      </c>
      <c r="D65" s="58">
        <v>129.5</v>
      </c>
      <c r="E65" s="58">
        <v>145.69999999999999</v>
      </c>
      <c r="F65" s="58">
        <f t="shared" si="23"/>
        <v>453.20699999999999</v>
      </c>
      <c r="G65" s="67">
        <v>358.2</v>
      </c>
      <c r="H65" s="66">
        <v>93.5</v>
      </c>
      <c r="I65" s="58">
        <v>183.5</v>
      </c>
      <c r="J65" s="67">
        <v>277</v>
      </c>
      <c r="K65" s="66">
        <v>438.6</v>
      </c>
      <c r="L65" s="58">
        <v>161.5</v>
      </c>
      <c r="M65" s="60">
        <v>121.6</v>
      </c>
      <c r="N65" s="66">
        <v>30.1</v>
      </c>
      <c r="O65" s="58">
        <v>49.040999999999997</v>
      </c>
      <c r="P65" s="58">
        <v>280.8</v>
      </c>
      <c r="Q65" s="58">
        <v>15.5</v>
      </c>
      <c r="R65" s="58">
        <f t="shared" si="34"/>
        <v>375.44100000000003</v>
      </c>
      <c r="S65" s="67">
        <v>284.5</v>
      </c>
      <c r="T65" s="66">
        <v>58.7</v>
      </c>
      <c r="U65" s="58">
        <v>59.3</v>
      </c>
      <c r="V65" s="67">
        <f t="shared" si="24"/>
        <v>118</v>
      </c>
      <c r="W65" s="66">
        <v>324.39999999999998</v>
      </c>
      <c r="X65" s="58">
        <v>126.7</v>
      </c>
      <c r="Y65" s="60">
        <v>128.9</v>
      </c>
      <c r="Z65" s="66">
        <v>32.9</v>
      </c>
      <c r="AA65" s="58">
        <v>38.975000000000001</v>
      </c>
      <c r="AB65" s="58">
        <v>191.7</v>
      </c>
      <c r="AC65" s="58">
        <v>26.9</v>
      </c>
      <c r="AD65" s="58">
        <f t="shared" si="25"/>
        <v>290.47499999999997</v>
      </c>
      <c r="AE65" s="67">
        <v>225.9</v>
      </c>
      <c r="AF65" s="66">
        <v>81.400000000000006</v>
      </c>
      <c r="AG65" s="58">
        <v>56.1</v>
      </c>
      <c r="AH65" s="67">
        <f t="shared" si="26"/>
        <v>137.5</v>
      </c>
      <c r="AI65" s="66">
        <v>588.70000000000005</v>
      </c>
      <c r="AJ65" s="58">
        <v>143.30000000000001</v>
      </c>
      <c r="AK65" s="60">
        <v>102.4</v>
      </c>
      <c r="AL65" s="66">
        <v>6.5</v>
      </c>
      <c r="AM65" s="58">
        <v>10.6</v>
      </c>
      <c r="AN65" s="58">
        <v>80.3</v>
      </c>
      <c r="AO65" s="71" t="s">
        <v>416</v>
      </c>
      <c r="AP65" s="58">
        <f t="shared" si="27"/>
        <v>97.4</v>
      </c>
      <c r="AQ65" s="67">
        <v>76.400000000000006</v>
      </c>
      <c r="AR65" s="66">
        <v>16.899999999999999</v>
      </c>
      <c r="AS65" s="58">
        <v>9.3000000000000007</v>
      </c>
      <c r="AT65" s="67">
        <v>26.2</v>
      </c>
      <c r="AU65" s="66">
        <v>137.19999999999999</v>
      </c>
      <c r="AV65" s="58">
        <v>40</v>
      </c>
      <c r="AW65" s="60">
        <v>29</v>
      </c>
      <c r="AX65" s="66">
        <v>16.5</v>
      </c>
      <c r="AY65" s="58">
        <v>19.882999999999999</v>
      </c>
      <c r="AZ65" s="58">
        <v>113.8</v>
      </c>
      <c r="BA65" s="58">
        <v>0</v>
      </c>
      <c r="BB65" s="58">
        <f t="shared" si="28"/>
        <v>150.18299999999999</v>
      </c>
      <c r="BC65" s="67">
        <v>137.19999999999999</v>
      </c>
      <c r="BD65" s="257" t="s">
        <v>416</v>
      </c>
      <c r="BE65" s="258" t="s">
        <v>416</v>
      </c>
      <c r="BF65" s="67">
        <v>107.4</v>
      </c>
      <c r="BG65" s="66">
        <v>576.29999999999995</v>
      </c>
      <c r="BH65" s="58">
        <v>69.7</v>
      </c>
      <c r="BI65" s="60">
        <v>34.9</v>
      </c>
      <c r="BJ65" s="66">
        <v>4.2</v>
      </c>
      <c r="BK65" s="58">
        <v>2.7930000000000001</v>
      </c>
      <c r="BL65" s="58">
        <v>29.2</v>
      </c>
      <c r="BM65" s="58">
        <v>0</v>
      </c>
      <c r="BN65" s="58">
        <f t="shared" si="29"/>
        <v>36.192999999999998</v>
      </c>
      <c r="BO65" s="67">
        <v>13.2</v>
      </c>
      <c r="BP65" s="257" t="s">
        <v>416</v>
      </c>
      <c r="BQ65" s="258" t="s">
        <v>416</v>
      </c>
      <c r="BR65" s="67" t="s">
        <v>416</v>
      </c>
      <c r="BS65" s="66">
        <v>32.6</v>
      </c>
      <c r="BT65" s="58">
        <v>3.2</v>
      </c>
      <c r="BU65" s="60">
        <v>6.1</v>
      </c>
      <c r="BV65" s="66">
        <v>1.7</v>
      </c>
      <c r="BW65" s="58">
        <v>0.46700000000000003</v>
      </c>
      <c r="BX65" s="58">
        <v>9.5</v>
      </c>
      <c r="BY65" s="58">
        <v>0</v>
      </c>
      <c r="BZ65" s="58">
        <f t="shared" si="30"/>
        <v>11.667</v>
      </c>
      <c r="CA65" s="67">
        <v>5.3</v>
      </c>
      <c r="CB65" s="257" t="s">
        <v>416</v>
      </c>
      <c r="CC65" s="258" t="s">
        <v>416</v>
      </c>
      <c r="CD65" s="67">
        <v>20.100000000000001</v>
      </c>
      <c r="CE65" s="66">
        <v>55.9</v>
      </c>
      <c r="CF65" s="58">
        <v>10.9</v>
      </c>
      <c r="CG65" s="60">
        <v>4</v>
      </c>
      <c r="CH65" s="66">
        <v>180.9</v>
      </c>
      <c r="CI65" s="58">
        <v>210.7</v>
      </c>
      <c r="CJ65" s="58">
        <v>834.7</v>
      </c>
      <c r="CK65" s="58">
        <v>188</v>
      </c>
      <c r="CL65" s="58">
        <f t="shared" si="21"/>
        <v>1414.3000000000002</v>
      </c>
      <c r="CM65" s="67">
        <f t="shared" si="35"/>
        <v>1100.7</v>
      </c>
      <c r="CN65" s="66">
        <v>348.2</v>
      </c>
      <c r="CO65" s="58">
        <v>338.1</v>
      </c>
      <c r="CP65" s="67">
        <f t="shared" si="31"/>
        <v>686.3</v>
      </c>
      <c r="CQ65" s="66">
        <v>2153.6999999999998</v>
      </c>
      <c r="CR65" s="58">
        <v>555.29999999999995</v>
      </c>
      <c r="CS65" s="60">
        <f t="shared" si="32"/>
        <v>426.9</v>
      </c>
      <c r="CT65" s="60">
        <f t="shared" si="33"/>
        <v>4681.2</v>
      </c>
      <c r="CW65" s="395"/>
    </row>
    <row r="66" spans="1:101" ht="12.75" customHeight="1">
      <c r="A66" s="194">
        <v>41821</v>
      </c>
      <c r="B66" s="66">
        <v>99.2</v>
      </c>
      <c r="C66" s="58">
        <v>96.066000000000003</v>
      </c>
      <c r="D66" s="58">
        <v>141.80000000000001</v>
      </c>
      <c r="E66" s="58">
        <v>164.8</v>
      </c>
      <c r="F66" s="58">
        <f t="shared" si="23"/>
        <v>501.86600000000004</v>
      </c>
      <c r="G66" s="67">
        <v>390</v>
      </c>
      <c r="H66" s="66">
        <v>104</v>
      </c>
      <c r="I66" s="58">
        <v>188.5</v>
      </c>
      <c r="J66" s="67">
        <v>292.5</v>
      </c>
      <c r="K66" s="66">
        <v>477.2</v>
      </c>
      <c r="L66" s="58">
        <v>177.1</v>
      </c>
      <c r="M66" s="60">
        <v>118.5</v>
      </c>
      <c r="N66" s="66">
        <v>34.299999999999997</v>
      </c>
      <c r="O66" s="58">
        <v>48.6</v>
      </c>
      <c r="P66" s="58">
        <v>311.3</v>
      </c>
      <c r="Q66" s="58">
        <v>16.600000000000001</v>
      </c>
      <c r="R66" s="58">
        <f t="shared" si="34"/>
        <v>410.80000000000007</v>
      </c>
      <c r="S66" s="67">
        <v>307.10000000000002</v>
      </c>
      <c r="T66" s="66">
        <v>58.6</v>
      </c>
      <c r="U66" s="58">
        <v>64.2</v>
      </c>
      <c r="V66" s="67">
        <f t="shared" si="24"/>
        <v>122.80000000000001</v>
      </c>
      <c r="W66" s="66">
        <v>341.4</v>
      </c>
      <c r="X66" s="58">
        <v>136.9</v>
      </c>
      <c r="Y66" s="60">
        <v>119</v>
      </c>
      <c r="Z66" s="66">
        <v>36</v>
      </c>
      <c r="AA66" s="58">
        <v>41.600999999999999</v>
      </c>
      <c r="AB66" s="58">
        <v>212.6</v>
      </c>
      <c r="AC66" s="58">
        <v>31</v>
      </c>
      <c r="AD66" s="58">
        <f t="shared" si="25"/>
        <v>321.20100000000002</v>
      </c>
      <c r="AE66" s="67">
        <v>242.5</v>
      </c>
      <c r="AF66" s="66">
        <v>84.3</v>
      </c>
      <c r="AG66" s="58">
        <v>55.3</v>
      </c>
      <c r="AH66" s="67">
        <f t="shared" si="26"/>
        <v>139.6</v>
      </c>
      <c r="AI66" s="66">
        <v>661</v>
      </c>
      <c r="AJ66" s="58">
        <v>152.4</v>
      </c>
      <c r="AK66" s="60">
        <v>100.5</v>
      </c>
      <c r="AL66" s="66">
        <v>7.4</v>
      </c>
      <c r="AM66" s="58">
        <v>11.9</v>
      </c>
      <c r="AN66" s="58">
        <v>88.8</v>
      </c>
      <c r="AO66" s="71" t="s">
        <v>416</v>
      </c>
      <c r="AP66" s="58">
        <f t="shared" si="27"/>
        <v>108.1</v>
      </c>
      <c r="AQ66" s="67">
        <v>86.1</v>
      </c>
      <c r="AR66" s="66">
        <v>17</v>
      </c>
      <c r="AS66" s="58">
        <v>9.5</v>
      </c>
      <c r="AT66" s="67">
        <v>26.4</v>
      </c>
      <c r="AU66" s="66">
        <v>135.9</v>
      </c>
      <c r="AV66" s="58">
        <v>42.2</v>
      </c>
      <c r="AW66" s="60">
        <v>26.9</v>
      </c>
      <c r="AX66" s="66">
        <v>17.7</v>
      </c>
      <c r="AY66" s="58">
        <v>20.259</v>
      </c>
      <c r="AZ66" s="58">
        <v>122.6</v>
      </c>
      <c r="BA66" s="58">
        <v>0</v>
      </c>
      <c r="BB66" s="58">
        <f t="shared" si="28"/>
        <v>160.559</v>
      </c>
      <c r="BC66" s="67">
        <v>142.4</v>
      </c>
      <c r="BD66" s="257" t="s">
        <v>416</v>
      </c>
      <c r="BE66" s="258" t="s">
        <v>416</v>
      </c>
      <c r="BF66" s="67">
        <v>88.3</v>
      </c>
      <c r="BG66" s="66">
        <v>510.8</v>
      </c>
      <c r="BH66" s="58">
        <v>72</v>
      </c>
      <c r="BI66" s="60">
        <v>31.1</v>
      </c>
      <c r="BJ66" s="66">
        <v>3.8</v>
      </c>
      <c r="BK66" s="58">
        <v>2.7</v>
      </c>
      <c r="BL66" s="58">
        <v>32.9</v>
      </c>
      <c r="BM66" s="58">
        <v>0</v>
      </c>
      <c r="BN66" s="58">
        <f t="shared" si="29"/>
        <v>39.4</v>
      </c>
      <c r="BO66" s="67">
        <v>13.2</v>
      </c>
      <c r="BP66" s="257" t="s">
        <v>416</v>
      </c>
      <c r="BQ66" s="258" t="s">
        <v>416</v>
      </c>
      <c r="BR66" s="67" t="s">
        <v>416</v>
      </c>
      <c r="BS66" s="66">
        <v>33.5</v>
      </c>
      <c r="BT66" s="58">
        <v>3.3</v>
      </c>
      <c r="BU66" s="60">
        <v>5.2</v>
      </c>
      <c r="BV66" s="66">
        <v>2</v>
      </c>
      <c r="BW66" s="58">
        <v>0.54800000000000004</v>
      </c>
      <c r="BX66" s="58">
        <v>10.3</v>
      </c>
      <c r="BY66" s="58">
        <v>0</v>
      </c>
      <c r="BZ66" s="58">
        <f t="shared" si="30"/>
        <v>12.848000000000001</v>
      </c>
      <c r="CA66" s="67">
        <v>6</v>
      </c>
      <c r="CB66" s="257" t="s">
        <v>416</v>
      </c>
      <c r="CC66" s="258" t="s">
        <v>416</v>
      </c>
      <c r="CD66" s="67">
        <v>22</v>
      </c>
      <c r="CE66" s="66">
        <v>63.6</v>
      </c>
      <c r="CF66" s="58">
        <v>10.6</v>
      </c>
      <c r="CG66" s="60">
        <v>3.7</v>
      </c>
      <c r="CH66" s="66">
        <v>200.4</v>
      </c>
      <c r="CI66" s="58">
        <v>221.7</v>
      </c>
      <c r="CJ66" s="58">
        <v>920.2</v>
      </c>
      <c r="CK66" s="58">
        <v>212.3</v>
      </c>
      <c r="CL66" s="58">
        <f t="shared" si="21"/>
        <v>1554.6000000000001</v>
      </c>
      <c r="CM66" s="67">
        <f t="shared" si="35"/>
        <v>1187.3000000000002</v>
      </c>
      <c r="CN66" s="66">
        <v>341</v>
      </c>
      <c r="CO66" s="58">
        <v>350.6</v>
      </c>
      <c r="CP66" s="67">
        <f t="shared" si="31"/>
        <v>691.6</v>
      </c>
      <c r="CQ66" s="66">
        <v>2223.4</v>
      </c>
      <c r="CR66" s="58">
        <v>594.5</v>
      </c>
      <c r="CS66" s="60">
        <f t="shared" si="32"/>
        <v>404.9</v>
      </c>
      <c r="CT66" s="60">
        <f t="shared" si="33"/>
        <v>4874.5</v>
      </c>
      <c r="CW66" s="395"/>
    </row>
    <row r="67" spans="1:101" ht="12.75" customHeight="1">
      <c r="A67" s="194">
        <v>41852</v>
      </c>
      <c r="B67" s="66">
        <v>98.1</v>
      </c>
      <c r="C67" s="58">
        <v>98.816000000000003</v>
      </c>
      <c r="D67" s="58">
        <v>141.30000000000001</v>
      </c>
      <c r="E67" s="58">
        <v>159.80000000000001</v>
      </c>
      <c r="F67" s="58">
        <f t="shared" si="23"/>
        <v>498.01600000000002</v>
      </c>
      <c r="G67" s="67">
        <v>390.5</v>
      </c>
      <c r="H67" s="66">
        <v>86.2</v>
      </c>
      <c r="I67" s="58">
        <v>189</v>
      </c>
      <c r="J67" s="67">
        <v>275.2</v>
      </c>
      <c r="K67" s="66">
        <v>446.7</v>
      </c>
      <c r="L67" s="58">
        <v>171.4</v>
      </c>
      <c r="M67" s="60">
        <v>98.4</v>
      </c>
      <c r="N67" s="66">
        <v>34.6</v>
      </c>
      <c r="O67" s="58">
        <v>50.7</v>
      </c>
      <c r="P67" s="58">
        <v>311.10000000000002</v>
      </c>
      <c r="Q67" s="58">
        <v>16.3</v>
      </c>
      <c r="R67" s="58">
        <f t="shared" si="34"/>
        <v>412.70000000000005</v>
      </c>
      <c r="S67" s="67">
        <v>308.2</v>
      </c>
      <c r="T67" s="66">
        <v>50.8</v>
      </c>
      <c r="U67" s="58">
        <v>70.5</v>
      </c>
      <c r="V67" s="67">
        <f t="shared" si="24"/>
        <v>121.3</v>
      </c>
      <c r="W67" s="66">
        <v>336</v>
      </c>
      <c r="X67" s="58">
        <v>130.6</v>
      </c>
      <c r="Y67" s="60">
        <v>114.4</v>
      </c>
      <c r="Z67" s="66">
        <v>36.799999999999997</v>
      </c>
      <c r="AA67" s="58">
        <v>43.92</v>
      </c>
      <c r="AB67" s="58">
        <v>212.1</v>
      </c>
      <c r="AC67" s="58">
        <v>30.4</v>
      </c>
      <c r="AD67" s="58">
        <f t="shared" si="25"/>
        <v>323.21999999999997</v>
      </c>
      <c r="AE67" s="67">
        <v>250.2</v>
      </c>
      <c r="AF67" s="66">
        <v>90.6</v>
      </c>
      <c r="AG67" s="58">
        <v>61.4</v>
      </c>
      <c r="AH67" s="67">
        <f t="shared" si="26"/>
        <v>152</v>
      </c>
      <c r="AI67" s="66">
        <v>627.5</v>
      </c>
      <c r="AJ67" s="58">
        <v>151.4</v>
      </c>
      <c r="AK67" s="60">
        <v>92.3</v>
      </c>
      <c r="AL67" s="66">
        <v>7.5</v>
      </c>
      <c r="AM67" s="58">
        <v>12.2</v>
      </c>
      <c r="AN67" s="58">
        <v>92.3</v>
      </c>
      <c r="AO67" s="71" t="s">
        <v>416</v>
      </c>
      <c r="AP67" s="58">
        <f t="shared" si="27"/>
        <v>112</v>
      </c>
      <c r="AQ67" s="67">
        <v>89.2</v>
      </c>
      <c r="AR67" s="66">
        <v>18.899999999999999</v>
      </c>
      <c r="AS67" s="58">
        <v>8.6</v>
      </c>
      <c r="AT67" s="67">
        <v>27.5</v>
      </c>
      <c r="AU67" s="66">
        <v>131.4</v>
      </c>
      <c r="AV67" s="58">
        <v>39.6</v>
      </c>
      <c r="AW67" s="60">
        <v>26.7</v>
      </c>
      <c r="AX67" s="66">
        <v>18.600000000000001</v>
      </c>
      <c r="AY67" s="58">
        <v>22.155000000000001</v>
      </c>
      <c r="AZ67" s="58">
        <v>125.3</v>
      </c>
      <c r="BA67" s="58">
        <v>0</v>
      </c>
      <c r="BB67" s="58">
        <f t="shared" si="28"/>
        <v>166.05500000000001</v>
      </c>
      <c r="BC67" s="67">
        <v>148.69999999999999</v>
      </c>
      <c r="BD67" s="257" t="s">
        <v>416</v>
      </c>
      <c r="BE67" s="258" t="s">
        <v>416</v>
      </c>
      <c r="BF67" s="67">
        <v>88.3</v>
      </c>
      <c r="BG67" s="66">
        <v>517.1</v>
      </c>
      <c r="BH67" s="58">
        <v>71.2</v>
      </c>
      <c r="BI67" s="60">
        <v>34.799999999999997</v>
      </c>
      <c r="BJ67" s="66">
        <v>3.7</v>
      </c>
      <c r="BK67" s="58">
        <v>2.8559999999999999</v>
      </c>
      <c r="BL67" s="58">
        <v>32.9</v>
      </c>
      <c r="BM67" s="58">
        <v>0</v>
      </c>
      <c r="BN67" s="58">
        <f t="shared" si="29"/>
        <v>39.455999999999996</v>
      </c>
      <c r="BO67" s="67">
        <v>13.3</v>
      </c>
      <c r="BP67" s="257" t="s">
        <v>416</v>
      </c>
      <c r="BQ67" s="258" t="s">
        <v>416</v>
      </c>
      <c r="BR67" s="67" t="s">
        <v>416</v>
      </c>
      <c r="BS67" s="66">
        <v>33.5</v>
      </c>
      <c r="BT67" s="58">
        <v>3.3</v>
      </c>
      <c r="BU67" s="60">
        <v>6.1</v>
      </c>
      <c r="BV67" s="66">
        <v>1.9</v>
      </c>
      <c r="BW67" s="58">
        <v>0.54600000000000004</v>
      </c>
      <c r="BX67" s="58">
        <v>10</v>
      </c>
      <c r="BY67" s="58">
        <v>0</v>
      </c>
      <c r="BZ67" s="58">
        <f t="shared" si="30"/>
        <v>12.446</v>
      </c>
      <c r="CA67" s="67">
        <v>6</v>
      </c>
      <c r="CB67" s="257" t="s">
        <v>416</v>
      </c>
      <c r="CC67" s="258" t="s">
        <v>416</v>
      </c>
      <c r="CD67" s="67">
        <v>28.1</v>
      </c>
      <c r="CE67" s="66">
        <v>63.6</v>
      </c>
      <c r="CF67" s="58">
        <v>9.9</v>
      </c>
      <c r="CG67" s="60">
        <v>3.7</v>
      </c>
      <c r="CH67" s="66">
        <v>201.2</v>
      </c>
      <c r="CI67" s="58">
        <v>231.2</v>
      </c>
      <c r="CJ67" s="58">
        <v>925</v>
      </c>
      <c r="CK67" s="58">
        <v>206.4</v>
      </c>
      <c r="CL67" s="58">
        <f t="shared" si="21"/>
        <v>1563.8000000000002</v>
      </c>
      <c r="CM67" s="67">
        <f t="shared" si="35"/>
        <v>1206.1000000000001</v>
      </c>
      <c r="CN67" s="66">
        <v>329.8</v>
      </c>
      <c r="CO67" s="58">
        <v>362.6</v>
      </c>
      <c r="CP67" s="67">
        <f t="shared" si="31"/>
        <v>692.40000000000009</v>
      </c>
      <c r="CQ67" s="66">
        <v>2155.9</v>
      </c>
      <c r="CR67" s="58">
        <v>577.4</v>
      </c>
      <c r="CS67" s="60">
        <f t="shared" si="32"/>
        <v>376.40000000000003</v>
      </c>
      <c r="CT67" s="60">
        <f t="shared" si="33"/>
        <v>4788.5</v>
      </c>
      <c r="CW67" s="395"/>
    </row>
    <row r="68" spans="1:101" ht="12.75" customHeight="1">
      <c r="A68" s="194">
        <v>41883</v>
      </c>
      <c r="B68" s="66">
        <v>92.3</v>
      </c>
      <c r="C68" s="58">
        <v>91.646000000000001</v>
      </c>
      <c r="D68" s="58">
        <v>138.19999999999999</v>
      </c>
      <c r="E68" s="58">
        <v>147.80000000000001</v>
      </c>
      <c r="F68" s="58">
        <f t="shared" si="23"/>
        <v>469.94599999999997</v>
      </c>
      <c r="G68" s="67">
        <v>364.6</v>
      </c>
      <c r="H68" s="66">
        <v>86.3</v>
      </c>
      <c r="I68" s="58">
        <v>184.3</v>
      </c>
      <c r="J68" s="67">
        <v>270.5</v>
      </c>
      <c r="K68" s="66">
        <v>456.9</v>
      </c>
      <c r="L68" s="58">
        <v>171.8</v>
      </c>
      <c r="M68" s="60">
        <v>103.4</v>
      </c>
      <c r="N68" s="66">
        <v>31.6</v>
      </c>
      <c r="O68" s="58">
        <v>51.012</v>
      </c>
      <c r="P68" s="58">
        <v>285.3</v>
      </c>
      <c r="Q68" s="58">
        <v>14.9</v>
      </c>
      <c r="R68" s="58">
        <f t="shared" si="34"/>
        <v>382.81200000000001</v>
      </c>
      <c r="S68" s="67">
        <v>285.39999999999998</v>
      </c>
      <c r="T68" s="66">
        <v>50.6</v>
      </c>
      <c r="U68" s="58">
        <v>65.5</v>
      </c>
      <c r="V68" s="67">
        <f t="shared" si="24"/>
        <v>116.1</v>
      </c>
      <c r="W68" s="66">
        <v>350.8</v>
      </c>
      <c r="X68" s="58">
        <v>133.4</v>
      </c>
      <c r="Y68" s="60">
        <v>107</v>
      </c>
      <c r="Z68" s="66">
        <v>34.200000000000003</v>
      </c>
      <c r="AA68" s="58">
        <v>42.219000000000001</v>
      </c>
      <c r="AB68" s="58">
        <v>195.9</v>
      </c>
      <c r="AC68" s="58">
        <v>27.4</v>
      </c>
      <c r="AD68" s="58">
        <f t="shared" si="25"/>
        <v>299.71899999999999</v>
      </c>
      <c r="AE68" s="67">
        <v>226.3</v>
      </c>
      <c r="AF68" s="66">
        <v>82.2</v>
      </c>
      <c r="AG68" s="58">
        <v>57</v>
      </c>
      <c r="AH68" s="67">
        <f t="shared" si="26"/>
        <v>139.19999999999999</v>
      </c>
      <c r="AI68" s="66">
        <v>619</v>
      </c>
      <c r="AJ68" s="58">
        <v>150.4</v>
      </c>
      <c r="AK68" s="60">
        <v>106.7</v>
      </c>
      <c r="AL68" s="66">
        <v>6.9</v>
      </c>
      <c r="AM68" s="58">
        <v>11.7</v>
      </c>
      <c r="AN68" s="58">
        <v>82.9</v>
      </c>
      <c r="AO68" s="71" t="s">
        <v>416</v>
      </c>
      <c r="AP68" s="58">
        <f t="shared" si="27"/>
        <v>101.5</v>
      </c>
      <c r="AQ68" s="67">
        <v>79.2</v>
      </c>
      <c r="AR68" s="66">
        <v>17.100000000000001</v>
      </c>
      <c r="AS68" s="58">
        <v>8.6</v>
      </c>
      <c r="AT68" s="67">
        <v>25.7</v>
      </c>
      <c r="AU68" s="66">
        <v>132.80000000000001</v>
      </c>
      <c r="AV68" s="58">
        <v>39.5</v>
      </c>
      <c r="AW68" s="60">
        <v>26</v>
      </c>
      <c r="AX68" s="66">
        <v>17.2</v>
      </c>
      <c r="AY68" s="58">
        <v>21.231999999999999</v>
      </c>
      <c r="AZ68" s="58">
        <v>116.3</v>
      </c>
      <c r="BA68" s="58">
        <v>0</v>
      </c>
      <c r="BB68" s="58">
        <f t="shared" si="28"/>
        <v>154.732</v>
      </c>
      <c r="BC68" s="67">
        <v>138</v>
      </c>
      <c r="BD68" s="257" t="s">
        <v>416</v>
      </c>
      <c r="BE68" s="258" t="s">
        <v>416</v>
      </c>
      <c r="BF68" s="67">
        <v>83.1</v>
      </c>
      <c r="BG68" s="66">
        <v>500.4</v>
      </c>
      <c r="BH68" s="58">
        <v>69.5</v>
      </c>
      <c r="BI68" s="60">
        <v>34.200000000000003</v>
      </c>
      <c r="BJ68" s="66">
        <v>3.8</v>
      </c>
      <c r="BK68" s="58">
        <v>2.9</v>
      </c>
      <c r="BL68" s="58">
        <v>31.7</v>
      </c>
      <c r="BM68" s="58">
        <v>0</v>
      </c>
      <c r="BN68" s="58">
        <f t="shared" si="29"/>
        <v>38.4</v>
      </c>
      <c r="BO68" s="67">
        <v>12.2</v>
      </c>
      <c r="BP68" s="257" t="s">
        <v>416</v>
      </c>
      <c r="BQ68" s="258" t="s">
        <v>416</v>
      </c>
      <c r="BR68" s="67" t="s">
        <v>416</v>
      </c>
      <c r="BS68" s="66">
        <v>34.299999999999997</v>
      </c>
      <c r="BT68" s="58">
        <v>3.1</v>
      </c>
      <c r="BU68" s="60">
        <v>5.6</v>
      </c>
      <c r="BV68" s="66">
        <v>1.9</v>
      </c>
      <c r="BW68" s="58">
        <v>0.54300000000000004</v>
      </c>
      <c r="BX68" s="58">
        <v>9.3000000000000007</v>
      </c>
      <c r="BY68" s="58">
        <v>0</v>
      </c>
      <c r="BZ68" s="58">
        <f t="shared" si="30"/>
        <v>11.743</v>
      </c>
      <c r="CA68" s="67">
        <v>5.2</v>
      </c>
      <c r="CB68" s="257" t="s">
        <v>416</v>
      </c>
      <c r="CC68" s="258" t="s">
        <v>416</v>
      </c>
      <c r="CD68" s="67">
        <v>22.3</v>
      </c>
      <c r="CE68" s="66">
        <v>60.8</v>
      </c>
      <c r="CF68" s="58">
        <v>9.4</v>
      </c>
      <c r="CG68" s="60">
        <v>3.8</v>
      </c>
      <c r="CH68" s="66">
        <v>187.9</v>
      </c>
      <c r="CI68" s="58">
        <v>221.3</v>
      </c>
      <c r="CJ68" s="58">
        <v>859.8</v>
      </c>
      <c r="CK68" s="58">
        <v>190.2</v>
      </c>
      <c r="CL68" s="58">
        <f t="shared" si="21"/>
        <v>1459.2</v>
      </c>
      <c r="CM68" s="67">
        <f t="shared" si="35"/>
        <v>1110.9000000000001</v>
      </c>
      <c r="CN68" s="66">
        <v>308.7</v>
      </c>
      <c r="CO68" s="58">
        <v>348.3</v>
      </c>
      <c r="CP68" s="67">
        <f t="shared" si="31"/>
        <v>657</v>
      </c>
      <c r="CQ68" s="66">
        <v>2155</v>
      </c>
      <c r="CR68" s="58">
        <v>577.20000000000005</v>
      </c>
      <c r="CS68" s="60">
        <f t="shared" si="32"/>
        <v>386.70000000000005</v>
      </c>
      <c r="CT68" s="60">
        <f t="shared" si="33"/>
        <v>4657.8999999999996</v>
      </c>
      <c r="CW68" s="395"/>
    </row>
    <row r="69" spans="1:101" ht="12.75" customHeight="1">
      <c r="A69" s="194">
        <v>41913</v>
      </c>
      <c r="B69" s="66">
        <v>98.2</v>
      </c>
      <c r="C69" s="58">
        <v>102.244</v>
      </c>
      <c r="D69" s="58">
        <v>142.4</v>
      </c>
      <c r="E69" s="58">
        <v>156.1</v>
      </c>
      <c r="F69" s="58">
        <f t="shared" si="23"/>
        <v>498.94400000000007</v>
      </c>
      <c r="G69" s="67">
        <v>387.3</v>
      </c>
      <c r="H69" s="66">
        <v>92.4</v>
      </c>
      <c r="I69" s="58">
        <v>182.8</v>
      </c>
      <c r="J69" s="67">
        <v>275.2</v>
      </c>
      <c r="K69" s="66">
        <v>472.9</v>
      </c>
      <c r="L69" s="58">
        <v>180.2</v>
      </c>
      <c r="M69" s="60">
        <v>105.6</v>
      </c>
      <c r="N69" s="66">
        <v>33.6</v>
      </c>
      <c r="O69" s="58">
        <v>55.844999999999999</v>
      </c>
      <c r="P69" s="58">
        <v>301.2</v>
      </c>
      <c r="Q69" s="58">
        <v>15.9</v>
      </c>
      <c r="R69" s="58">
        <f t="shared" si="34"/>
        <v>406.54499999999996</v>
      </c>
      <c r="S69" s="67">
        <v>300.60000000000002</v>
      </c>
      <c r="T69" s="66">
        <v>57.1</v>
      </c>
      <c r="U69" s="58">
        <v>69.5</v>
      </c>
      <c r="V69" s="67">
        <f t="shared" si="24"/>
        <v>126.6</v>
      </c>
      <c r="W69" s="66">
        <v>387.3</v>
      </c>
      <c r="X69" s="58">
        <v>147.30000000000001</v>
      </c>
      <c r="Y69" s="60">
        <v>109.1</v>
      </c>
      <c r="Z69" s="66">
        <v>35.5</v>
      </c>
      <c r="AA69" s="58">
        <v>44.481000000000002</v>
      </c>
      <c r="AB69" s="58">
        <v>203.7</v>
      </c>
      <c r="AC69" s="58">
        <v>28.8</v>
      </c>
      <c r="AD69" s="58">
        <f t="shared" si="25"/>
        <v>312.48099999999999</v>
      </c>
      <c r="AE69" s="67">
        <v>235.5</v>
      </c>
      <c r="AF69" s="66">
        <v>93.1</v>
      </c>
      <c r="AG69" s="58">
        <v>59.9</v>
      </c>
      <c r="AH69" s="67">
        <f t="shared" si="26"/>
        <v>153</v>
      </c>
      <c r="AI69" s="66">
        <v>651.79999999999995</v>
      </c>
      <c r="AJ69" s="58">
        <v>157.30000000000001</v>
      </c>
      <c r="AK69" s="60">
        <v>104</v>
      </c>
      <c r="AL69" s="66">
        <v>7.5</v>
      </c>
      <c r="AM69" s="58">
        <v>12.8</v>
      </c>
      <c r="AN69" s="58">
        <v>89</v>
      </c>
      <c r="AO69" s="71" t="s">
        <v>416</v>
      </c>
      <c r="AP69" s="58">
        <f t="shared" si="27"/>
        <v>109.3</v>
      </c>
      <c r="AQ69" s="67">
        <v>86.2</v>
      </c>
      <c r="AR69" s="66">
        <v>20</v>
      </c>
      <c r="AS69" s="58">
        <v>9</v>
      </c>
      <c r="AT69" s="67">
        <v>28.9</v>
      </c>
      <c r="AU69" s="66">
        <v>151.30000000000001</v>
      </c>
      <c r="AV69" s="58">
        <v>45</v>
      </c>
      <c r="AW69" s="60">
        <v>28</v>
      </c>
      <c r="AX69" s="66">
        <v>18.2</v>
      </c>
      <c r="AY69" s="58">
        <v>22.869</v>
      </c>
      <c r="AZ69" s="58">
        <v>124.5</v>
      </c>
      <c r="BA69" s="58">
        <v>0</v>
      </c>
      <c r="BB69" s="58">
        <f t="shared" si="28"/>
        <v>165.56900000000002</v>
      </c>
      <c r="BC69" s="67">
        <v>145.30000000000001</v>
      </c>
      <c r="BD69" s="257" t="s">
        <v>416</v>
      </c>
      <c r="BE69" s="258" t="s">
        <v>416</v>
      </c>
      <c r="BF69" s="67">
        <v>99.5</v>
      </c>
      <c r="BG69" s="66">
        <v>554.1</v>
      </c>
      <c r="BH69" s="58">
        <v>74.099999999999994</v>
      </c>
      <c r="BI69" s="60">
        <v>31.4</v>
      </c>
      <c r="BJ69" s="66">
        <v>4</v>
      </c>
      <c r="BK69" s="58">
        <v>3.0219999999999998</v>
      </c>
      <c r="BL69" s="58">
        <v>33.200000000000003</v>
      </c>
      <c r="BM69" s="58">
        <v>0</v>
      </c>
      <c r="BN69" s="58">
        <f t="shared" si="29"/>
        <v>40.222000000000001</v>
      </c>
      <c r="BO69" s="67">
        <v>12.5</v>
      </c>
      <c r="BP69" s="257" t="s">
        <v>416</v>
      </c>
      <c r="BQ69" s="258" t="s">
        <v>416</v>
      </c>
      <c r="BR69" s="67" t="s">
        <v>416</v>
      </c>
      <c r="BS69" s="66">
        <v>37.5</v>
      </c>
      <c r="BT69" s="58">
        <v>3.3</v>
      </c>
      <c r="BU69" s="60">
        <v>5.9</v>
      </c>
      <c r="BV69" s="66">
        <v>1.8</v>
      </c>
      <c r="BW69" s="58">
        <v>0.50600000000000001</v>
      </c>
      <c r="BX69" s="58">
        <v>9</v>
      </c>
      <c r="BY69" s="58">
        <v>0</v>
      </c>
      <c r="BZ69" s="58">
        <f t="shared" si="30"/>
        <v>11.306000000000001</v>
      </c>
      <c r="CA69" s="67">
        <v>5.0999999999999996</v>
      </c>
      <c r="CB69" s="257" t="s">
        <v>416</v>
      </c>
      <c r="CC69" s="258" t="s">
        <v>416</v>
      </c>
      <c r="CD69" s="67">
        <v>18.5</v>
      </c>
      <c r="CE69" s="66">
        <v>61.2</v>
      </c>
      <c r="CF69" s="58">
        <v>8.6</v>
      </c>
      <c r="CG69" s="60">
        <v>4.0999999999999996</v>
      </c>
      <c r="CH69" s="66">
        <v>198.7</v>
      </c>
      <c r="CI69" s="58">
        <v>241.8</v>
      </c>
      <c r="CJ69" s="58">
        <v>902.9</v>
      </c>
      <c r="CK69" s="58">
        <v>200.8</v>
      </c>
      <c r="CL69" s="58">
        <f t="shared" si="21"/>
        <v>1544.2</v>
      </c>
      <c r="CM69" s="67">
        <f t="shared" si="35"/>
        <v>1172.5</v>
      </c>
      <c r="CN69" s="66">
        <v>345</v>
      </c>
      <c r="CO69" s="58">
        <v>356.7</v>
      </c>
      <c r="CP69" s="67">
        <f t="shared" si="31"/>
        <v>701.7</v>
      </c>
      <c r="CQ69" s="66">
        <v>2316.1999999999998</v>
      </c>
      <c r="CR69" s="58">
        <v>615.79999999999995</v>
      </c>
      <c r="CS69" s="60">
        <f t="shared" si="32"/>
        <v>388.09999999999997</v>
      </c>
      <c r="CT69" s="60">
        <f t="shared" si="33"/>
        <v>4950.2000000000007</v>
      </c>
      <c r="CW69" s="395"/>
    </row>
    <row r="70" spans="1:101" ht="12.75" customHeight="1">
      <c r="A70" s="194">
        <v>41944</v>
      </c>
      <c r="B70" s="66">
        <v>95.4</v>
      </c>
      <c r="C70" s="58">
        <v>101.7</v>
      </c>
      <c r="D70" s="58">
        <v>137.6</v>
      </c>
      <c r="E70" s="58">
        <v>150.69999999999999</v>
      </c>
      <c r="F70" s="58">
        <f t="shared" si="23"/>
        <v>485.40000000000003</v>
      </c>
      <c r="G70" s="67">
        <v>376.9</v>
      </c>
      <c r="H70" s="66">
        <v>103.5</v>
      </c>
      <c r="I70" s="58">
        <v>172</v>
      </c>
      <c r="J70" s="67">
        <v>275.5</v>
      </c>
      <c r="K70" s="66">
        <v>462.9</v>
      </c>
      <c r="L70" s="58">
        <v>177.6</v>
      </c>
      <c r="M70" s="60">
        <v>92.1</v>
      </c>
      <c r="N70" s="66">
        <v>33.6</v>
      </c>
      <c r="O70" s="58">
        <v>57.606999999999999</v>
      </c>
      <c r="P70" s="58">
        <v>297.8</v>
      </c>
      <c r="Q70" s="58">
        <v>15.4</v>
      </c>
      <c r="R70" s="58">
        <f t="shared" si="34"/>
        <v>404.40699999999998</v>
      </c>
      <c r="S70" s="67">
        <v>304.3</v>
      </c>
      <c r="T70" s="66">
        <v>53</v>
      </c>
      <c r="U70" s="58">
        <v>68.2</v>
      </c>
      <c r="V70" s="67">
        <f t="shared" si="24"/>
        <v>121.2</v>
      </c>
      <c r="W70" s="66">
        <v>379.3</v>
      </c>
      <c r="X70" s="58">
        <v>138.6</v>
      </c>
      <c r="Y70" s="60">
        <v>116.9</v>
      </c>
      <c r="Z70" s="66">
        <v>34.799999999999997</v>
      </c>
      <c r="AA70" s="58">
        <v>44.151000000000003</v>
      </c>
      <c r="AB70" s="58">
        <v>200.3</v>
      </c>
      <c r="AC70" s="58">
        <v>28.5</v>
      </c>
      <c r="AD70" s="58">
        <f t="shared" si="25"/>
        <v>307.75099999999998</v>
      </c>
      <c r="AE70" s="67">
        <v>235.3</v>
      </c>
      <c r="AF70" s="66">
        <v>77.3</v>
      </c>
      <c r="AG70" s="58">
        <v>60.9</v>
      </c>
      <c r="AH70" s="67">
        <f t="shared" si="26"/>
        <v>138.19999999999999</v>
      </c>
      <c r="AI70" s="66">
        <v>607</v>
      </c>
      <c r="AJ70" s="58">
        <v>152.69999999999999</v>
      </c>
      <c r="AK70" s="60">
        <v>109</v>
      </c>
      <c r="AL70" s="66">
        <v>7.1</v>
      </c>
      <c r="AM70" s="58">
        <v>12.3</v>
      </c>
      <c r="AN70" s="58">
        <v>82.5</v>
      </c>
      <c r="AO70" s="71" t="s">
        <v>416</v>
      </c>
      <c r="AP70" s="58">
        <f t="shared" si="27"/>
        <v>101.9</v>
      </c>
      <c r="AQ70" s="67">
        <v>81.400000000000006</v>
      </c>
      <c r="AR70" s="66">
        <v>17.8</v>
      </c>
      <c r="AS70" s="58">
        <v>8.5</v>
      </c>
      <c r="AT70" s="67">
        <v>26.3</v>
      </c>
      <c r="AU70" s="66">
        <v>159.19999999999999</v>
      </c>
      <c r="AV70" s="58">
        <v>43.5</v>
      </c>
      <c r="AW70" s="60">
        <v>24.3</v>
      </c>
      <c r="AX70" s="66">
        <v>17.899999999999999</v>
      </c>
      <c r="AY70" s="58">
        <v>21.945</v>
      </c>
      <c r="AZ70" s="58">
        <v>118.2</v>
      </c>
      <c r="BA70" s="58">
        <v>0</v>
      </c>
      <c r="BB70" s="58">
        <f t="shared" si="28"/>
        <v>158.04500000000002</v>
      </c>
      <c r="BC70" s="67">
        <v>142.1</v>
      </c>
      <c r="BD70" s="257" t="s">
        <v>416</v>
      </c>
      <c r="BE70" s="258" t="s">
        <v>416</v>
      </c>
      <c r="BF70" s="67">
        <v>83.8</v>
      </c>
      <c r="BG70" s="66">
        <v>544.79999999999995</v>
      </c>
      <c r="BH70" s="58">
        <v>71.3</v>
      </c>
      <c r="BI70" s="60">
        <v>31.4</v>
      </c>
      <c r="BJ70" s="66">
        <v>4</v>
      </c>
      <c r="BK70" s="58">
        <v>2.9860000000000002</v>
      </c>
      <c r="BL70" s="58">
        <v>32</v>
      </c>
      <c r="BM70" s="58">
        <v>0</v>
      </c>
      <c r="BN70" s="58">
        <f t="shared" si="29"/>
        <v>38.986000000000004</v>
      </c>
      <c r="BO70" s="67">
        <v>12.5</v>
      </c>
      <c r="BP70" s="257" t="s">
        <v>416</v>
      </c>
      <c r="BQ70" s="258" t="s">
        <v>416</v>
      </c>
      <c r="BR70" s="67" t="s">
        <v>416</v>
      </c>
      <c r="BS70" s="66">
        <v>38.799999999999997</v>
      </c>
      <c r="BT70" s="58">
        <v>3.4</v>
      </c>
      <c r="BU70" s="60">
        <v>7</v>
      </c>
      <c r="BV70" s="66">
        <v>1.8</v>
      </c>
      <c r="BW70" s="58">
        <v>0.48899999999999999</v>
      </c>
      <c r="BX70" s="58">
        <v>8.6</v>
      </c>
      <c r="BY70" s="58">
        <v>0</v>
      </c>
      <c r="BZ70" s="58">
        <f t="shared" si="30"/>
        <v>10.888999999999999</v>
      </c>
      <c r="CA70" s="67">
        <v>4.7</v>
      </c>
      <c r="CB70" s="257" t="s">
        <v>416</v>
      </c>
      <c r="CC70" s="258" t="s">
        <v>416</v>
      </c>
      <c r="CD70" s="67">
        <v>15.6</v>
      </c>
      <c r="CE70" s="66">
        <v>50.3</v>
      </c>
      <c r="CF70" s="58">
        <v>8.1</v>
      </c>
      <c r="CG70" s="60">
        <v>3.4</v>
      </c>
      <c r="CH70" s="66">
        <v>194.7</v>
      </c>
      <c r="CI70" s="58">
        <v>241.2</v>
      </c>
      <c r="CJ70" s="58">
        <v>877</v>
      </c>
      <c r="CK70" s="58">
        <v>194.6</v>
      </c>
      <c r="CL70" s="58">
        <f t="shared" si="21"/>
        <v>1507.5</v>
      </c>
      <c r="CM70" s="67">
        <f t="shared" si="35"/>
        <v>1157.2</v>
      </c>
      <c r="CN70" s="66">
        <v>320.2</v>
      </c>
      <c r="CO70" s="58">
        <v>340.5</v>
      </c>
      <c r="CP70" s="67">
        <f t="shared" si="31"/>
        <v>660.7</v>
      </c>
      <c r="CQ70" s="66">
        <v>2242.1999999999998</v>
      </c>
      <c r="CR70" s="58">
        <v>595.20000000000005</v>
      </c>
      <c r="CS70" s="60">
        <f t="shared" si="32"/>
        <v>384.09999999999997</v>
      </c>
      <c r="CT70" s="60">
        <f t="shared" si="33"/>
        <v>4794.5</v>
      </c>
      <c r="CW70" s="395"/>
    </row>
    <row r="71" spans="1:101" ht="12.75" customHeight="1">
      <c r="A71" s="194">
        <v>41974</v>
      </c>
      <c r="B71" s="66">
        <v>106.4</v>
      </c>
      <c r="C71" s="58">
        <v>116.98</v>
      </c>
      <c r="D71" s="58">
        <v>149.4</v>
      </c>
      <c r="E71" s="58">
        <v>158.69999999999999</v>
      </c>
      <c r="F71" s="58">
        <f t="shared" si="23"/>
        <v>531.48</v>
      </c>
      <c r="G71" s="67">
        <v>412.8</v>
      </c>
      <c r="H71" s="66">
        <v>104</v>
      </c>
      <c r="I71" s="58">
        <v>188.2</v>
      </c>
      <c r="J71" s="67">
        <v>292.2</v>
      </c>
      <c r="K71" s="66">
        <v>448.7</v>
      </c>
      <c r="L71" s="58">
        <v>176.3</v>
      </c>
      <c r="M71" s="60">
        <v>103.3</v>
      </c>
      <c r="N71" s="66">
        <v>36.9</v>
      </c>
      <c r="O71" s="58">
        <v>63.49</v>
      </c>
      <c r="P71" s="58">
        <v>316.10000000000002</v>
      </c>
      <c r="Q71" s="58">
        <v>16.100000000000001</v>
      </c>
      <c r="R71" s="58">
        <f t="shared" si="34"/>
        <v>432.59000000000003</v>
      </c>
      <c r="S71" s="67">
        <v>323.39999999999998</v>
      </c>
      <c r="T71" s="66">
        <v>54.2</v>
      </c>
      <c r="U71" s="58">
        <v>76.5</v>
      </c>
      <c r="V71" s="67">
        <f t="shared" si="24"/>
        <v>130.69999999999999</v>
      </c>
      <c r="W71" s="66">
        <v>372.5</v>
      </c>
      <c r="X71" s="58">
        <v>145.30000000000001</v>
      </c>
      <c r="Y71" s="60">
        <v>119.4</v>
      </c>
      <c r="Z71" s="66">
        <v>38.4</v>
      </c>
      <c r="AA71" s="58">
        <v>49.118000000000002</v>
      </c>
      <c r="AB71" s="58">
        <v>213.5</v>
      </c>
      <c r="AC71" s="58">
        <v>30.1</v>
      </c>
      <c r="AD71" s="58">
        <f t="shared" si="25"/>
        <v>331.11800000000005</v>
      </c>
      <c r="AE71" s="67">
        <v>236.2</v>
      </c>
      <c r="AF71" s="66">
        <v>84.6</v>
      </c>
      <c r="AG71" s="58">
        <v>65.7</v>
      </c>
      <c r="AH71" s="67">
        <f t="shared" si="26"/>
        <v>150.30000000000001</v>
      </c>
      <c r="AI71" s="66">
        <v>549.79999999999995</v>
      </c>
      <c r="AJ71" s="58">
        <v>156.30000000000001</v>
      </c>
      <c r="AK71" s="60">
        <v>99.6</v>
      </c>
      <c r="AL71" s="66">
        <v>7.9</v>
      </c>
      <c r="AM71" s="58">
        <v>13.9</v>
      </c>
      <c r="AN71" s="58">
        <v>93.1</v>
      </c>
      <c r="AO71" s="71" t="s">
        <v>416</v>
      </c>
      <c r="AP71" s="58">
        <f t="shared" si="27"/>
        <v>114.89999999999999</v>
      </c>
      <c r="AQ71" s="67">
        <v>92.7</v>
      </c>
      <c r="AR71" s="66">
        <v>20.5</v>
      </c>
      <c r="AS71" s="58">
        <v>9.8000000000000007</v>
      </c>
      <c r="AT71" s="67">
        <v>30.3</v>
      </c>
      <c r="AU71" s="66">
        <v>143.6</v>
      </c>
      <c r="AV71" s="58">
        <v>44.5</v>
      </c>
      <c r="AW71" s="60">
        <v>26.9</v>
      </c>
      <c r="AX71" s="66">
        <v>19.5</v>
      </c>
      <c r="AY71" s="58">
        <v>24.74</v>
      </c>
      <c r="AZ71" s="58">
        <v>127.4</v>
      </c>
      <c r="BA71" s="58">
        <v>0</v>
      </c>
      <c r="BB71" s="58">
        <f t="shared" si="28"/>
        <v>171.64</v>
      </c>
      <c r="BC71" s="67">
        <v>151.30000000000001</v>
      </c>
      <c r="BD71" s="257" t="s">
        <v>416</v>
      </c>
      <c r="BE71" s="258" t="s">
        <v>416</v>
      </c>
      <c r="BF71" s="67">
        <v>95</v>
      </c>
      <c r="BG71" s="66">
        <v>519</v>
      </c>
      <c r="BH71" s="58">
        <v>75</v>
      </c>
      <c r="BI71" s="60">
        <v>36.1</v>
      </c>
      <c r="BJ71" s="66">
        <v>4.8</v>
      </c>
      <c r="BK71" s="58">
        <v>3.5619999999999998</v>
      </c>
      <c r="BL71" s="58">
        <v>36.9</v>
      </c>
      <c r="BM71" s="58">
        <v>0</v>
      </c>
      <c r="BN71" s="58">
        <f t="shared" si="29"/>
        <v>45.262</v>
      </c>
      <c r="BO71" s="67">
        <v>14.6</v>
      </c>
      <c r="BP71" s="257" t="s">
        <v>416</v>
      </c>
      <c r="BQ71" s="258" t="s">
        <v>416</v>
      </c>
      <c r="BR71" s="67" t="s">
        <v>416</v>
      </c>
      <c r="BS71" s="66">
        <v>37.4</v>
      </c>
      <c r="BT71" s="58">
        <v>3.9</v>
      </c>
      <c r="BU71" s="60">
        <v>6.4</v>
      </c>
      <c r="BV71" s="66">
        <v>1.7</v>
      </c>
      <c r="BW71" s="58">
        <v>0.46800000000000003</v>
      </c>
      <c r="BX71" s="58">
        <v>8</v>
      </c>
      <c r="BY71" s="58">
        <v>0</v>
      </c>
      <c r="BZ71" s="58">
        <f t="shared" si="30"/>
        <v>10.167999999999999</v>
      </c>
      <c r="CA71" s="67">
        <v>5.2</v>
      </c>
      <c r="CB71" s="257" t="s">
        <v>416</v>
      </c>
      <c r="CC71" s="258" t="s">
        <v>416</v>
      </c>
      <c r="CD71" s="67">
        <v>14.1</v>
      </c>
      <c r="CE71" s="66">
        <v>60.5</v>
      </c>
      <c r="CF71" s="58">
        <v>8.4</v>
      </c>
      <c r="CG71" s="60">
        <v>3.1</v>
      </c>
      <c r="CH71" s="66">
        <v>215.6</v>
      </c>
      <c r="CI71" s="58">
        <v>272.3</v>
      </c>
      <c r="CJ71" s="58">
        <v>944.3</v>
      </c>
      <c r="CK71" s="58">
        <v>204.9</v>
      </c>
      <c r="CL71" s="58">
        <f t="shared" si="21"/>
        <v>1637.1</v>
      </c>
      <c r="CM71" s="67">
        <f t="shared" si="35"/>
        <v>1236.2</v>
      </c>
      <c r="CN71" s="66">
        <v>334.3</v>
      </c>
      <c r="CO71" s="58">
        <v>378.2</v>
      </c>
      <c r="CP71" s="67">
        <f t="shared" si="31"/>
        <v>712.5</v>
      </c>
      <c r="CQ71" s="66">
        <v>2131.5</v>
      </c>
      <c r="CR71" s="58">
        <v>609.79999999999995</v>
      </c>
      <c r="CS71" s="60">
        <f t="shared" si="32"/>
        <v>394.79999999999995</v>
      </c>
      <c r="CT71" s="60">
        <f t="shared" si="33"/>
        <v>4875.9000000000005</v>
      </c>
      <c r="CW71" s="395"/>
    </row>
    <row r="72" spans="1:101" ht="12.75" customHeight="1">
      <c r="A72" s="194">
        <v>42005</v>
      </c>
      <c r="B72" s="66">
        <v>95.2</v>
      </c>
      <c r="C72" s="58">
        <v>110.42700000000001</v>
      </c>
      <c r="D72" s="58">
        <v>135.19999999999999</v>
      </c>
      <c r="E72" s="58">
        <v>138.19999999999999</v>
      </c>
      <c r="F72" s="58">
        <f t="shared" si="23"/>
        <v>479.02699999999999</v>
      </c>
      <c r="G72" s="67">
        <v>372.9</v>
      </c>
      <c r="H72" s="66">
        <v>107.2</v>
      </c>
      <c r="I72" s="58">
        <v>187.5</v>
      </c>
      <c r="J72" s="67">
        <v>294.7</v>
      </c>
      <c r="K72" s="66">
        <v>434</v>
      </c>
      <c r="L72" s="58">
        <v>161.19999999999999</v>
      </c>
      <c r="M72" s="60">
        <v>92.3</v>
      </c>
      <c r="N72" s="66">
        <v>31.9</v>
      </c>
      <c r="O72" s="58">
        <v>58.155000000000001</v>
      </c>
      <c r="P72" s="58">
        <v>275.89999999999998</v>
      </c>
      <c r="Q72" s="58">
        <v>14.5</v>
      </c>
      <c r="R72" s="58">
        <f t="shared" si="34"/>
        <v>380.45499999999998</v>
      </c>
      <c r="S72" s="67">
        <v>282.3</v>
      </c>
      <c r="T72" s="66">
        <v>51.1</v>
      </c>
      <c r="U72" s="58">
        <v>76.2</v>
      </c>
      <c r="V72" s="67">
        <f t="shared" si="24"/>
        <v>127.30000000000001</v>
      </c>
      <c r="W72" s="66">
        <v>334</v>
      </c>
      <c r="X72" s="58">
        <v>126.8</v>
      </c>
      <c r="Y72" s="60">
        <v>111.7</v>
      </c>
      <c r="Z72" s="66">
        <v>35.200000000000003</v>
      </c>
      <c r="AA72" s="58">
        <v>49.084000000000003</v>
      </c>
      <c r="AB72" s="58">
        <v>202.3</v>
      </c>
      <c r="AC72" s="58">
        <v>32.5</v>
      </c>
      <c r="AD72" s="58">
        <f t="shared" si="25"/>
        <v>319.084</v>
      </c>
      <c r="AE72" s="67">
        <v>245.8</v>
      </c>
      <c r="AF72" s="66">
        <v>77.7</v>
      </c>
      <c r="AG72" s="58">
        <v>66.599999999999994</v>
      </c>
      <c r="AH72" s="67">
        <f t="shared" si="26"/>
        <v>144.30000000000001</v>
      </c>
      <c r="AI72" s="66">
        <v>521.1</v>
      </c>
      <c r="AJ72" s="58">
        <v>155.80000000000001</v>
      </c>
      <c r="AK72" s="60">
        <v>83.5</v>
      </c>
      <c r="AL72" s="66">
        <v>7.2</v>
      </c>
      <c r="AM72" s="58">
        <v>13.8</v>
      </c>
      <c r="AN72" s="58">
        <v>83.7</v>
      </c>
      <c r="AO72" s="71" t="s">
        <v>416</v>
      </c>
      <c r="AP72" s="58">
        <f t="shared" si="27"/>
        <v>104.7</v>
      </c>
      <c r="AQ72" s="67">
        <v>84.4</v>
      </c>
      <c r="AR72" s="66">
        <v>16</v>
      </c>
      <c r="AS72" s="58">
        <v>12.2</v>
      </c>
      <c r="AT72" s="67">
        <v>28.2</v>
      </c>
      <c r="AU72" s="66">
        <v>133</v>
      </c>
      <c r="AV72" s="58">
        <v>41.5</v>
      </c>
      <c r="AW72" s="60">
        <v>23.8</v>
      </c>
      <c r="AX72" s="66">
        <v>17.600000000000001</v>
      </c>
      <c r="AY72" s="58">
        <v>22.593</v>
      </c>
      <c r="AZ72" s="58">
        <v>114.8</v>
      </c>
      <c r="BA72" s="58">
        <v>0</v>
      </c>
      <c r="BB72" s="58">
        <f t="shared" si="28"/>
        <v>154.99299999999999</v>
      </c>
      <c r="BC72" s="67">
        <v>139.69999999999999</v>
      </c>
      <c r="BD72" s="257" t="s">
        <v>416</v>
      </c>
      <c r="BE72" s="258" t="s">
        <v>416</v>
      </c>
      <c r="BF72" s="67">
        <v>92.4</v>
      </c>
      <c r="BG72" s="66">
        <v>504.4</v>
      </c>
      <c r="BH72" s="58">
        <v>70.8</v>
      </c>
      <c r="BI72" s="60">
        <v>36.200000000000003</v>
      </c>
      <c r="BJ72" s="66">
        <v>4.4000000000000004</v>
      </c>
      <c r="BK72" s="58">
        <v>3.33</v>
      </c>
      <c r="BL72" s="58">
        <v>34</v>
      </c>
      <c r="BM72" s="58">
        <v>0</v>
      </c>
      <c r="BN72" s="58">
        <f t="shared" si="29"/>
        <v>41.730000000000004</v>
      </c>
      <c r="BO72" s="67">
        <v>13.1</v>
      </c>
      <c r="BP72" s="257" t="s">
        <v>416</v>
      </c>
      <c r="BQ72" s="258" t="s">
        <v>416</v>
      </c>
      <c r="BR72" s="67" t="s">
        <v>416</v>
      </c>
      <c r="BS72" s="66">
        <v>41.3</v>
      </c>
      <c r="BT72" s="58">
        <v>3.8</v>
      </c>
      <c r="BU72" s="60">
        <v>8.1999999999999993</v>
      </c>
      <c r="BV72" s="66">
        <v>1.5</v>
      </c>
      <c r="BW72" s="58">
        <v>0.41699999999999998</v>
      </c>
      <c r="BX72" s="58">
        <v>6.8</v>
      </c>
      <c r="BY72" s="58">
        <v>0</v>
      </c>
      <c r="BZ72" s="58">
        <f t="shared" si="30"/>
        <v>8.7170000000000005</v>
      </c>
      <c r="CA72" s="67">
        <v>4.2</v>
      </c>
      <c r="CB72" s="257" t="s">
        <v>416</v>
      </c>
      <c r="CC72" s="258" t="s">
        <v>416</v>
      </c>
      <c r="CD72" s="67">
        <v>12.3</v>
      </c>
      <c r="CE72" s="66">
        <v>59</v>
      </c>
      <c r="CF72" s="58">
        <v>7.7</v>
      </c>
      <c r="CG72" s="60">
        <v>3.2</v>
      </c>
      <c r="CH72" s="66">
        <v>192.9</v>
      </c>
      <c r="CI72" s="58">
        <v>257.8</v>
      </c>
      <c r="CJ72" s="58">
        <v>852.7</v>
      </c>
      <c r="CK72" s="58">
        <v>185.3</v>
      </c>
      <c r="CL72" s="58">
        <f t="shared" si="21"/>
        <v>1488.7</v>
      </c>
      <c r="CM72" s="67">
        <f t="shared" si="35"/>
        <v>1142.3999999999999</v>
      </c>
      <c r="CN72" s="66">
        <v>320.5</v>
      </c>
      <c r="CO72" s="58">
        <v>378.9</v>
      </c>
      <c r="CP72" s="67">
        <f t="shared" si="31"/>
        <v>699.4</v>
      </c>
      <c r="CQ72" s="66">
        <v>2026.9</v>
      </c>
      <c r="CR72" s="58">
        <v>567.6</v>
      </c>
      <c r="CS72" s="60">
        <f t="shared" si="32"/>
        <v>358.9</v>
      </c>
      <c r="CT72" s="60">
        <f t="shared" si="33"/>
        <v>4573.8999999999996</v>
      </c>
      <c r="CW72" s="395"/>
    </row>
    <row r="73" spans="1:101" ht="12.75" customHeight="1">
      <c r="A73" s="194">
        <v>42036</v>
      </c>
      <c r="B73" s="66">
        <v>95</v>
      </c>
      <c r="C73" s="58">
        <v>103.357</v>
      </c>
      <c r="D73" s="58">
        <v>130.69999999999999</v>
      </c>
      <c r="E73" s="58">
        <v>142.9</v>
      </c>
      <c r="F73" s="58">
        <f t="shared" si="23"/>
        <v>471.95699999999999</v>
      </c>
      <c r="G73" s="67">
        <v>372.9</v>
      </c>
      <c r="H73" s="66">
        <v>92.9</v>
      </c>
      <c r="I73" s="58">
        <v>166</v>
      </c>
      <c r="J73" s="67">
        <v>259</v>
      </c>
      <c r="K73" s="66">
        <v>460.3</v>
      </c>
      <c r="L73" s="58">
        <v>179.1</v>
      </c>
      <c r="M73" s="60">
        <v>88</v>
      </c>
      <c r="N73" s="66">
        <v>33.1</v>
      </c>
      <c r="O73" s="58">
        <v>56.759</v>
      </c>
      <c r="P73" s="58">
        <v>289.3</v>
      </c>
      <c r="Q73" s="58">
        <v>14.5</v>
      </c>
      <c r="R73" s="58">
        <f t="shared" si="34"/>
        <v>393.65899999999999</v>
      </c>
      <c r="S73" s="67">
        <v>301.10000000000002</v>
      </c>
      <c r="T73" s="66">
        <v>48.1</v>
      </c>
      <c r="U73" s="58">
        <v>66.400000000000006</v>
      </c>
      <c r="V73" s="67">
        <f t="shared" si="24"/>
        <v>114.5</v>
      </c>
      <c r="W73" s="66">
        <v>371.1</v>
      </c>
      <c r="X73" s="58">
        <v>141.19999999999999</v>
      </c>
      <c r="Y73" s="60">
        <v>114.3</v>
      </c>
      <c r="Z73" s="66">
        <v>34.5</v>
      </c>
      <c r="AA73" s="58">
        <v>43.442</v>
      </c>
      <c r="AB73" s="58">
        <v>200.3</v>
      </c>
      <c r="AC73" s="58">
        <v>32.200000000000003</v>
      </c>
      <c r="AD73" s="58">
        <f t="shared" si="25"/>
        <v>310.44200000000001</v>
      </c>
      <c r="AE73" s="67">
        <v>242.9</v>
      </c>
      <c r="AF73" s="66">
        <v>69.3</v>
      </c>
      <c r="AG73" s="58">
        <v>57.9</v>
      </c>
      <c r="AH73" s="67">
        <f t="shared" si="26"/>
        <v>127.19999999999999</v>
      </c>
      <c r="AI73" s="66">
        <v>550</v>
      </c>
      <c r="AJ73" s="58">
        <v>165.7</v>
      </c>
      <c r="AK73" s="60">
        <v>94.2</v>
      </c>
      <c r="AL73" s="66">
        <v>7.2</v>
      </c>
      <c r="AM73" s="58">
        <v>12.4</v>
      </c>
      <c r="AN73" s="58">
        <v>81.599999999999994</v>
      </c>
      <c r="AO73" s="71" t="s">
        <v>416</v>
      </c>
      <c r="AP73" s="58">
        <f t="shared" si="27"/>
        <v>101.19999999999999</v>
      </c>
      <c r="AQ73" s="67">
        <v>83.8</v>
      </c>
      <c r="AR73" s="66">
        <v>14.4</v>
      </c>
      <c r="AS73" s="58">
        <v>11.9</v>
      </c>
      <c r="AT73" s="67">
        <v>26.3</v>
      </c>
      <c r="AU73" s="66">
        <v>142.5</v>
      </c>
      <c r="AV73" s="58">
        <v>45.3</v>
      </c>
      <c r="AW73" s="60">
        <v>24.4</v>
      </c>
      <c r="AX73" s="66">
        <v>18.5</v>
      </c>
      <c r="AY73" s="58">
        <v>22.17</v>
      </c>
      <c r="AZ73" s="58">
        <v>119.2</v>
      </c>
      <c r="BA73" s="58">
        <v>0</v>
      </c>
      <c r="BB73" s="58">
        <f t="shared" si="28"/>
        <v>159.87</v>
      </c>
      <c r="BC73" s="67">
        <v>145.30000000000001</v>
      </c>
      <c r="BD73" s="257" t="s">
        <v>416</v>
      </c>
      <c r="BE73" s="258" t="s">
        <v>416</v>
      </c>
      <c r="BF73" s="67">
        <v>83.4</v>
      </c>
      <c r="BG73" s="66">
        <v>471.7</v>
      </c>
      <c r="BH73" s="58">
        <v>73.599999999999994</v>
      </c>
      <c r="BI73" s="60">
        <v>30.3</v>
      </c>
      <c r="BJ73" s="66">
        <v>4.2</v>
      </c>
      <c r="BK73" s="58">
        <v>3.1230000000000002</v>
      </c>
      <c r="BL73" s="58">
        <v>33</v>
      </c>
      <c r="BM73" s="58">
        <v>0</v>
      </c>
      <c r="BN73" s="58">
        <f t="shared" si="29"/>
        <v>40.323</v>
      </c>
      <c r="BO73" s="67">
        <v>14.2</v>
      </c>
      <c r="BP73" s="257" t="s">
        <v>416</v>
      </c>
      <c r="BQ73" s="258" t="s">
        <v>416</v>
      </c>
      <c r="BR73" s="67" t="s">
        <v>416</v>
      </c>
      <c r="BS73" s="66">
        <v>41.4</v>
      </c>
      <c r="BT73" s="58">
        <v>4.2</v>
      </c>
      <c r="BU73" s="60">
        <v>7.8</v>
      </c>
      <c r="BV73" s="66">
        <v>1.6</v>
      </c>
      <c r="BW73" s="58">
        <v>0.43099999999999999</v>
      </c>
      <c r="BX73" s="58">
        <v>7.8</v>
      </c>
      <c r="BY73" s="58">
        <v>0</v>
      </c>
      <c r="BZ73" s="58">
        <f t="shared" si="30"/>
        <v>9.8309999999999995</v>
      </c>
      <c r="CA73" s="67">
        <v>4.9000000000000004</v>
      </c>
      <c r="CB73" s="257" t="s">
        <v>416</v>
      </c>
      <c r="CC73" s="258" t="s">
        <v>416</v>
      </c>
      <c r="CD73" s="67">
        <v>12.6</v>
      </c>
      <c r="CE73" s="66">
        <v>42</v>
      </c>
      <c r="CF73" s="58">
        <v>8.3000000000000007</v>
      </c>
      <c r="CG73" s="60">
        <v>2.8</v>
      </c>
      <c r="CH73" s="66">
        <v>194</v>
      </c>
      <c r="CI73" s="58">
        <v>241.7</v>
      </c>
      <c r="CJ73" s="58">
        <v>861.9</v>
      </c>
      <c r="CK73" s="58">
        <v>189.7</v>
      </c>
      <c r="CL73" s="58">
        <f t="shared" si="21"/>
        <v>1487.3</v>
      </c>
      <c r="CM73" s="67">
        <f t="shared" si="35"/>
        <v>1165.1000000000001</v>
      </c>
      <c r="CN73" s="66">
        <v>289.39999999999998</v>
      </c>
      <c r="CO73" s="58">
        <v>333.6</v>
      </c>
      <c r="CP73" s="67">
        <f t="shared" si="31"/>
        <v>623</v>
      </c>
      <c r="CQ73" s="66">
        <v>2079</v>
      </c>
      <c r="CR73" s="58">
        <v>617.4</v>
      </c>
      <c r="CS73" s="60">
        <f t="shared" si="32"/>
        <v>361.8</v>
      </c>
      <c r="CT73" s="60">
        <f t="shared" si="33"/>
        <v>4551.1000000000004</v>
      </c>
      <c r="CW73" s="395"/>
    </row>
    <row r="74" spans="1:101" ht="12.75" customHeight="1">
      <c r="A74" s="194">
        <v>42064</v>
      </c>
      <c r="B74" s="66">
        <v>97.4</v>
      </c>
      <c r="C74" s="58">
        <v>108.69919999999999</v>
      </c>
      <c r="D74" s="58">
        <v>142.30000000000001</v>
      </c>
      <c r="E74" s="58">
        <v>147</v>
      </c>
      <c r="F74" s="58">
        <f t="shared" si="23"/>
        <v>495.39920000000001</v>
      </c>
      <c r="G74" s="67">
        <v>387.1</v>
      </c>
      <c r="H74" s="66">
        <v>101.1</v>
      </c>
      <c r="I74" s="58">
        <v>178.8</v>
      </c>
      <c r="J74" s="67">
        <v>279.8</v>
      </c>
      <c r="K74" s="66">
        <v>482.5</v>
      </c>
      <c r="L74" s="58">
        <v>198.6</v>
      </c>
      <c r="M74" s="60">
        <v>97.8</v>
      </c>
      <c r="N74" s="66">
        <v>33.799999999999997</v>
      </c>
      <c r="O74" s="58">
        <v>60.546900000000001</v>
      </c>
      <c r="P74" s="58">
        <v>298.89999999999998</v>
      </c>
      <c r="Q74" s="58">
        <v>15.7</v>
      </c>
      <c r="R74" s="58">
        <f t="shared" si="34"/>
        <v>408.94689999999997</v>
      </c>
      <c r="S74" s="67">
        <v>307.7</v>
      </c>
      <c r="T74" s="66">
        <v>55.6</v>
      </c>
      <c r="U74" s="58">
        <v>75.099999999999994</v>
      </c>
      <c r="V74" s="67">
        <f t="shared" si="24"/>
        <v>130.69999999999999</v>
      </c>
      <c r="W74" s="66">
        <v>388.7</v>
      </c>
      <c r="X74" s="58">
        <v>156.30000000000001</v>
      </c>
      <c r="Y74" s="60">
        <v>130.6</v>
      </c>
      <c r="Z74" s="66">
        <v>35.700000000000003</v>
      </c>
      <c r="AA74" s="58">
        <v>48.174599999999998</v>
      </c>
      <c r="AB74" s="58">
        <v>213.8</v>
      </c>
      <c r="AC74" s="58">
        <v>33.6</v>
      </c>
      <c r="AD74" s="58">
        <f t="shared" si="25"/>
        <v>331.27460000000002</v>
      </c>
      <c r="AE74" s="67">
        <v>257.89999999999998</v>
      </c>
      <c r="AF74" s="66">
        <v>81.5</v>
      </c>
      <c r="AG74" s="58">
        <v>61.7</v>
      </c>
      <c r="AH74" s="67">
        <f t="shared" si="26"/>
        <v>143.19999999999999</v>
      </c>
      <c r="AI74" s="66">
        <v>599.6</v>
      </c>
      <c r="AJ74" s="58">
        <v>181.6</v>
      </c>
      <c r="AK74" s="60">
        <v>109.2</v>
      </c>
      <c r="AL74" s="66">
        <v>7.3</v>
      </c>
      <c r="AM74" s="58">
        <v>13.1</v>
      </c>
      <c r="AN74" s="58">
        <v>86.4</v>
      </c>
      <c r="AO74" s="71" t="s">
        <v>416</v>
      </c>
      <c r="AP74" s="58">
        <f t="shared" si="27"/>
        <v>106.80000000000001</v>
      </c>
      <c r="AQ74" s="67">
        <v>87.2</v>
      </c>
      <c r="AR74" s="66">
        <v>15.6</v>
      </c>
      <c r="AS74" s="58">
        <v>12.2</v>
      </c>
      <c r="AT74" s="67">
        <v>27.8</v>
      </c>
      <c r="AU74" s="66">
        <v>144.5</v>
      </c>
      <c r="AV74" s="58">
        <v>52.1</v>
      </c>
      <c r="AW74" s="60">
        <v>27.8</v>
      </c>
      <c r="AX74" s="66">
        <v>18.899999999999999</v>
      </c>
      <c r="AY74" s="58">
        <v>23.7667</v>
      </c>
      <c r="AZ74" s="58">
        <v>122</v>
      </c>
      <c r="BA74" s="58">
        <v>0</v>
      </c>
      <c r="BB74" s="58">
        <f t="shared" si="28"/>
        <v>164.66669999999999</v>
      </c>
      <c r="BC74" s="67">
        <v>148</v>
      </c>
      <c r="BD74" s="257" t="s">
        <v>416</v>
      </c>
      <c r="BE74" s="258" t="s">
        <v>416</v>
      </c>
      <c r="BF74" s="67">
        <v>92.3</v>
      </c>
      <c r="BG74" s="66">
        <v>502.8</v>
      </c>
      <c r="BH74" s="58">
        <v>78.7</v>
      </c>
      <c r="BI74" s="60">
        <v>37.4</v>
      </c>
      <c r="BJ74" s="66">
        <v>4.3</v>
      </c>
      <c r="BK74" s="58" t="s">
        <v>416</v>
      </c>
      <c r="BL74" s="58">
        <v>32.9</v>
      </c>
      <c r="BM74" s="58">
        <v>0</v>
      </c>
      <c r="BN74" s="58">
        <f t="shared" si="29"/>
        <v>37.199999999999996</v>
      </c>
      <c r="BO74" s="67">
        <v>13</v>
      </c>
      <c r="BP74" s="257" t="s">
        <v>416</v>
      </c>
      <c r="BQ74" s="258" t="s">
        <v>416</v>
      </c>
      <c r="BR74" s="67" t="s">
        <v>416</v>
      </c>
      <c r="BS74" s="66">
        <v>41.9</v>
      </c>
      <c r="BT74" s="58">
        <v>4.0999999999999996</v>
      </c>
      <c r="BU74" s="60">
        <v>6.7</v>
      </c>
      <c r="BV74" s="66">
        <v>1.5</v>
      </c>
      <c r="BW74" s="58" t="s">
        <v>416</v>
      </c>
      <c r="BX74" s="58">
        <v>8.4</v>
      </c>
      <c r="BY74" s="58">
        <v>0</v>
      </c>
      <c r="BZ74" s="58">
        <f t="shared" si="30"/>
        <v>9.9</v>
      </c>
      <c r="CA74" s="67">
        <v>4.9000000000000004</v>
      </c>
      <c r="CB74" s="257" t="s">
        <v>416</v>
      </c>
      <c r="CC74" s="258" t="s">
        <v>416</v>
      </c>
      <c r="CD74" s="67">
        <v>13.2</v>
      </c>
      <c r="CE74" s="66">
        <v>52.9</v>
      </c>
      <c r="CF74" s="58">
        <v>8.3000000000000007</v>
      </c>
      <c r="CG74" s="60">
        <v>3.2</v>
      </c>
      <c r="CH74" s="66">
        <v>199</v>
      </c>
      <c r="CI74" s="58">
        <v>254.5</v>
      </c>
      <c r="CJ74" s="58">
        <v>904.8</v>
      </c>
      <c r="CK74" s="58">
        <v>196.3</v>
      </c>
      <c r="CL74" s="58">
        <f t="shared" si="21"/>
        <v>1554.6</v>
      </c>
      <c r="CM74" s="67">
        <f t="shared" si="35"/>
        <v>1205.8</v>
      </c>
      <c r="CN74" s="66">
        <v>324.39999999999998</v>
      </c>
      <c r="CO74" s="58">
        <v>362.8</v>
      </c>
      <c r="CP74" s="67">
        <f t="shared" si="31"/>
        <v>687.2</v>
      </c>
      <c r="CQ74" s="66">
        <v>2212.8000000000002</v>
      </c>
      <c r="CR74" s="58">
        <v>679.8</v>
      </c>
      <c r="CS74" s="60">
        <f t="shared" si="32"/>
        <v>412.69999999999993</v>
      </c>
      <c r="CT74" s="60">
        <f t="shared" si="33"/>
        <v>4867.3</v>
      </c>
      <c r="CW74" s="395"/>
    </row>
    <row r="75" spans="1:101" ht="12.75" customHeight="1">
      <c r="A75" s="194">
        <v>42095</v>
      </c>
      <c r="B75" s="66">
        <v>90.3</v>
      </c>
      <c r="C75" s="58">
        <v>103.33969999999999</v>
      </c>
      <c r="D75" s="58">
        <v>138.30000000000001</v>
      </c>
      <c r="E75" s="58">
        <v>129.6</v>
      </c>
      <c r="F75" s="58">
        <f t="shared" si="23"/>
        <v>461.53970000000004</v>
      </c>
      <c r="G75" s="67">
        <v>361.5</v>
      </c>
      <c r="H75" s="66">
        <v>99.1</v>
      </c>
      <c r="I75" s="58">
        <v>171.1</v>
      </c>
      <c r="J75" s="67">
        <v>270.2</v>
      </c>
      <c r="K75" s="66">
        <v>440.5</v>
      </c>
      <c r="L75" s="58">
        <v>177.8</v>
      </c>
      <c r="M75" s="60">
        <v>82.2</v>
      </c>
      <c r="N75" s="66">
        <v>32.299999999999997</v>
      </c>
      <c r="O75" s="58">
        <v>57.423699999999997</v>
      </c>
      <c r="P75" s="58">
        <v>283.3</v>
      </c>
      <c r="Q75" s="58">
        <v>13.9</v>
      </c>
      <c r="R75" s="58">
        <f t="shared" si="34"/>
        <v>386.9237</v>
      </c>
      <c r="S75" s="67">
        <v>291.7</v>
      </c>
      <c r="T75" s="66">
        <v>53.2</v>
      </c>
      <c r="U75" s="58">
        <v>71.5</v>
      </c>
      <c r="V75" s="67">
        <f t="shared" si="24"/>
        <v>124.7</v>
      </c>
      <c r="W75" s="66">
        <v>358.6</v>
      </c>
      <c r="X75" s="58">
        <v>138.69999999999999</v>
      </c>
      <c r="Y75" s="60">
        <v>116.7</v>
      </c>
      <c r="Z75" s="66">
        <v>34.799999999999997</v>
      </c>
      <c r="AA75" s="58">
        <v>46.810699999999997</v>
      </c>
      <c r="AB75" s="58">
        <v>202.4</v>
      </c>
      <c r="AC75" s="58">
        <v>30.7</v>
      </c>
      <c r="AD75" s="58">
        <f t="shared" si="25"/>
        <v>314.71069999999997</v>
      </c>
      <c r="AE75" s="67">
        <v>241.6</v>
      </c>
      <c r="AF75" s="66">
        <v>82.8</v>
      </c>
      <c r="AG75" s="58">
        <v>59.1</v>
      </c>
      <c r="AH75" s="67">
        <f t="shared" si="26"/>
        <v>141.9</v>
      </c>
      <c r="AI75" s="66">
        <v>576.20000000000005</v>
      </c>
      <c r="AJ75" s="58">
        <v>172</v>
      </c>
      <c r="AK75" s="60">
        <v>90.6</v>
      </c>
      <c r="AL75" s="66">
        <v>7</v>
      </c>
      <c r="AM75" s="58">
        <v>12.4</v>
      </c>
      <c r="AN75" s="58">
        <v>82</v>
      </c>
      <c r="AO75" s="71" t="s">
        <v>416</v>
      </c>
      <c r="AP75" s="58">
        <f t="shared" si="27"/>
        <v>101.4</v>
      </c>
      <c r="AQ75" s="67">
        <v>81.400000000000006</v>
      </c>
      <c r="AR75" s="66">
        <v>16.100000000000001</v>
      </c>
      <c r="AS75" s="58">
        <v>11.9</v>
      </c>
      <c r="AT75" s="67">
        <v>27.9</v>
      </c>
      <c r="AU75" s="66">
        <v>144.6</v>
      </c>
      <c r="AV75" s="58">
        <v>48.8</v>
      </c>
      <c r="AW75" s="60">
        <v>23.2</v>
      </c>
      <c r="AX75" s="66">
        <v>17.899999999999999</v>
      </c>
      <c r="AY75" s="58">
        <v>22.8033</v>
      </c>
      <c r="AZ75" s="58">
        <v>115.9</v>
      </c>
      <c r="BA75" s="58">
        <v>0</v>
      </c>
      <c r="BB75" s="58">
        <f t="shared" si="28"/>
        <v>156.60329999999999</v>
      </c>
      <c r="BC75" s="67">
        <v>140.19999999999999</v>
      </c>
      <c r="BD75" s="257" t="s">
        <v>416</v>
      </c>
      <c r="BE75" s="258" t="s">
        <v>416</v>
      </c>
      <c r="BF75" s="67">
        <v>91.5</v>
      </c>
      <c r="BG75" s="66">
        <v>551.1</v>
      </c>
      <c r="BH75" s="58">
        <v>75.099999999999994</v>
      </c>
      <c r="BI75" s="60">
        <v>28.5</v>
      </c>
      <c r="BJ75" s="66">
        <v>3.9</v>
      </c>
      <c r="BK75" s="58" t="s">
        <v>416</v>
      </c>
      <c r="BL75" s="58">
        <v>31.2</v>
      </c>
      <c r="BM75" s="58">
        <v>0</v>
      </c>
      <c r="BN75" s="58">
        <f t="shared" si="29"/>
        <v>35.1</v>
      </c>
      <c r="BO75" s="67">
        <v>12.4</v>
      </c>
      <c r="BP75" s="257" t="s">
        <v>416</v>
      </c>
      <c r="BQ75" s="258" t="s">
        <v>416</v>
      </c>
      <c r="BR75" s="67" t="s">
        <v>416</v>
      </c>
      <c r="BS75" s="66">
        <v>37.799999999999997</v>
      </c>
      <c r="BT75" s="58">
        <v>3.8</v>
      </c>
      <c r="BU75" s="60">
        <v>6.2</v>
      </c>
      <c r="BV75" s="66">
        <v>1.6</v>
      </c>
      <c r="BW75" s="58" t="s">
        <v>416</v>
      </c>
      <c r="BX75" s="58">
        <v>8.5</v>
      </c>
      <c r="BY75" s="58">
        <v>0</v>
      </c>
      <c r="BZ75" s="58">
        <f t="shared" si="30"/>
        <v>10.1</v>
      </c>
      <c r="CA75" s="67">
        <v>4.8</v>
      </c>
      <c r="CB75" s="257" t="s">
        <v>416</v>
      </c>
      <c r="CC75" s="258" t="s">
        <v>416</v>
      </c>
      <c r="CD75" s="67">
        <v>15.3</v>
      </c>
      <c r="CE75" s="66">
        <v>40.299999999999997</v>
      </c>
      <c r="CF75" s="58">
        <v>8.6</v>
      </c>
      <c r="CG75" s="60">
        <v>3.5</v>
      </c>
      <c r="CH75" s="66">
        <v>187.8</v>
      </c>
      <c r="CI75" s="58">
        <v>243</v>
      </c>
      <c r="CJ75" s="58">
        <v>861.6</v>
      </c>
      <c r="CK75" s="58">
        <v>174.2</v>
      </c>
      <c r="CL75" s="58">
        <f t="shared" si="21"/>
        <v>1466.6000000000001</v>
      </c>
      <c r="CM75" s="67">
        <f t="shared" si="35"/>
        <v>1133.6000000000001</v>
      </c>
      <c r="CN75" s="66">
        <v>323.10000000000002</v>
      </c>
      <c r="CO75" s="58">
        <v>348.3</v>
      </c>
      <c r="CP75" s="67">
        <f t="shared" si="31"/>
        <v>671.40000000000009</v>
      </c>
      <c r="CQ75" s="66">
        <v>2148.9</v>
      </c>
      <c r="CR75" s="58">
        <v>624.70000000000005</v>
      </c>
      <c r="CS75" s="60">
        <f t="shared" si="32"/>
        <v>350.9</v>
      </c>
      <c r="CT75" s="60">
        <f t="shared" si="33"/>
        <v>4637.7999999999993</v>
      </c>
      <c r="CW75" s="395"/>
    </row>
    <row r="76" spans="1:101" ht="12.75" customHeight="1">
      <c r="A76" s="194">
        <v>42125</v>
      </c>
      <c r="B76" s="66">
        <v>92.5</v>
      </c>
      <c r="C76" s="58">
        <v>103.027</v>
      </c>
      <c r="D76" s="58">
        <v>142.80000000000001</v>
      </c>
      <c r="E76" s="58">
        <v>129.19999999999999</v>
      </c>
      <c r="F76" s="58">
        <f t="shared" si="23"/>
        <v>467.52699999999999</v>
      </c>
      <c r="G76" s="67">
        <v>369</v>
      </c>
      <c r="H76" s="66">
        <v>101.1</v>
      </c>
      <c r="I76" s="58">
        <v>172.6</v>
      </c>
      <c r="J76" s="67">
        <v>273.60000000000002</v>
      </c>
      <c r="K76" s="66">
        <v>474.7</v>
      </c>
      <c r="L76" s="58">
        <v>194.9</v>
      </c>
      <c r="M76" s="60">
        <v>83.4</v>
      </c>
      <c r="N76" s="66">
        <v>32.4</v>
      </c>
      <c r="O76" s="58">
        <v>56.418999999999997</v>
      </c>
      <c r="P76" s="58">
        <v>291.3</v>
      </c>
      <c r="Q76" s="58">
        <v>14.7</v>
      </c>
      <c r="R76" s="58">
        <f t="shared" si="34"/>
        <v>394.81900000000002</v>
      </c>
      <c r="S76" s="67">
        <v>301.8</v>
      </c>
      <c r="T76" s="66">
        <v>50.1</v>
      </c>
      <c r="U76" s="58">
        <v>73.400000000000006</v>
      </c>
      <c r="V76" s="67">
        <f t="shared" si="24"/>
        <v>123.5</v>
      </c>
      <c r="W76" s="66">
        <v>375.6</v>
      </c>
      <c r="X76" s="58">
        <v>148</v>
      </c>
      <c r="Y76" s="60">
        <v>118.2</v>
      </c>
      <c r="Z76" s="66">
        <v>35.200000000000003</v>
      </c>
      <c r="AA76" s="58">
        <v>46.164999999999999</v>
      </c>
      <c r="AB76" s="58">
        <v>204.6</v>
      </c>
      <c r="AC76" s="58">
        <v>31.9</v>
      </c>
      <c r="AD76" s="58">
        <f t="shared" si="25"/>
        <v>317.86500000000001</v>
      </c>
      <c r="AE76" s="67">
        <v>248.4</v>
      </c>
      <c r="AF76" s="66">
        <v>80.3</v>
      </c>
      <c r="AG76" s="58">
        <v>58.1</v>
      </c>
      <c r="AH76" s="67">
        <f t="shared" si="26"/>
        <v>138.4</v>
      </c>
      <c r="AI76" s="66">
        <v>609.20000000000005</v>
      </c>
      <c r="AJ76" s="58">
        <v>190.1</v>
      </c>
      <c r="AK76" s="60">
        <v>78.7</v>
      </c>
      <c r="AL76" s="66">
        <v>7.2</v>
      </c>
      <c r="AM76" s="58">
        <v>12.5</v>
      </c>
      <c r="AN76" s="58">
        <v>82.9</v>
      </c>
      <c r="AO76" s="71" t="s">
        <v>416</v>
      </c>
      <c r="AP76" s="58">
        <f t="shared" si="27"/>
        <v>102.60000000000001</v>
      </c>
      <c r="AQ76" s="67">
        <v>84.7</v>
      </c>
      <c r="AR76" s="66">
        <v>14.7</v>
      </c>
      <c r="AS76" s="58">
        <v>11.9</v>
      </c>
      <c r="AT76" s="67">
        <v>26.7</v>
      </c>
      <c r="AU76" s="66">
        <v>146.30000000000001</v>
      </c>
      <c r="AV76" s="58">
        <v>51.8</v>
      </c>
      <c r="AW76" s="60">
        <v>23.2</v>
      </c>
      <c r="AX76" s="66">
        <v>18</v>
      </c>
      <c r="AY76" s="58">
        <v>22.385999999999999</v>
      </c>
      <c r="AZ76" s="58">
        <v>117.8</v>
      </c>
      <c r="BA76" s="58">
        <v>0</v>
      </c>
      <c r="BB76" s="58">
        <f t="shared" si="28"/>
        <v>158.18599999999998</v>
      </c>
      <c r="BC76" s="67">
        <v>143.80000000000001</v>
      </c>
      <c r="BD76" s="257" t="s">
        <v>416</v>
      </c>
      <c r="BE76" s="258" t="s">
        <v>416</v>
      </c>
      <c r="BF76" s="67">
        <v>88.6</v>
      </c>
      <c r="BG76" s="66">
        <v>571.5</v>
      </c>
      <c r="BH76" s="58">
        <v>80.099999999999994</v>
      </c>
      <c r="BI76" s="60">
        <v>38.9</v>
      </c>
      <c r="BJ76" s="66">
        <v>3.9</v>
      </c>
      <c r="BK76" s="58">
        <v>2.9430000000000001</v>
      </c>
      <c r="BL76" s="58">
        <v>30</v>
      </c>
      <c r="BM76" s="58">
        <v>0</v>
      </c>
      <c r="BN76" s="58">
        <f t="shared" si="29"/>
        <v>36.843000000000004</v>
      </c>
      <c r="BO76" s="67">
        <v>12.1</v>
      </c>
      <c r="BP76" s="257" t="s">
        <v>416</v>
      </c>
      <c r="BQ76" s="258" t="s">
        <v>416</v>
      </c>
      <c r="BR76" s="67" t="s">
        <v>416</v>
      </c>
      <c r="BS76" s="66">
        <v>36.200000000000003</v>
      </c>
      <c r="BT76" s="58">
        <v>3.7</v>
      </c>
      <c r="BU76" s="60">
        <v>5.9</v>
      </c>
      <c r="BV76" s="66">
        <v>1.6</v>
      </c>
      <c r="BW76" s="58">
        <v>0.436</v>
      </c>
      <c r="BX76" s="58">
        <v>8</v>
      </c>
      <c r="BY76" s="58">
        <v>0</v>
      </c>
      <c r="BZ76" s="58">
        <f t="shared" si="30"/>
        <v>10.036</v>
      </c>
      <c r="CA76" s="67">
        <v>4.8</v>
      </c>
      <c r="CB76" s="257" t="s">
        <v>416</v>
      </c>
      <c r="CC76" s="258" t="s">
        <v>416</v>
      </c>
      <c r="CD76" s="67">
        <v>15.5</v>
      </c>
      <c r="CE76" s="66">
        <v>49.9</v>
      </c>
      <c r="CF76" s="58">
        <v>9.6999999999999993</v>
      </c>
      <c r="CG76" s="60">
        <v>3.7</v>
      </c>
      <c r="CH76" s="66">
        <v>190.7</v>
      </c>
      <c r="CI76" s="58">
        <v>243.9</v>
      </c>
      <c r="CJ76" s="58">
        <v>877.4</v>
      </c>
      <c r="CK76" s="58">
        <v>175.8</v>
      </c>
      <c r="CL76" s="58">
        <f t="shared" si="21"/>
        <v>1487.8</v>
      </c>
      <c r="CM76" s="67">
        <f t="shared" si="35"/>
        <v>1164.5999999999999</v>
      </c>
      <c r="CN76" s="66">
        <v>316</v>
      </c>
      <c r="CO76" s="58">
        <v>350.4</v>
      </c>
      <c r="CP76" s="67">
        <f t="shared" si="31"/>
        <v>666.4</v>
      </c>
      <c r="CQ76" s="66">
        <v>2263.3000000000002</v>
      </c>
      <c r="CR76" s="58">
        <v>678.3</v>
      </c>
      <c r="CS76" s="60">
        <f t="shared" si="32"/>
        <v>351.99999999999994</v>
      </c>
      <c r="CT76" s="60">
        <f t="shared" si="33"/>
        <v>4769.5</v>
      </c>
      <c r="CW76" s="395"/>
    </row>
    <row r="77" spans="1:101" ht="12.75" customHeight="1">
      <c r="A77" s="194">
        <v>42156</v>
      </c>
      <c r="B77" s="66">
        <v>88.9</v>
      </c>
      <c r="C77" s="58">
        <v>100.9794</v>
      </c>
      <c r="D77" s="58">
        <v>139.80000000000001</v>
      </c>
      <c r="E77" s="58">
        <v>123.2</v>
      </c>
      <c r="F77" s="58">
        <f t="shared" si="23"/>
        <v>452.87939999999998</v>
      </c>
      <c r="G77" s="67">
        <v>354.6</v>
      </c>
      <c r="H77" s="66">
        <v>100.3</v>
      </c>
      <c r="I77" s="58">
        <v>175.6</v>
      </c>
      <c r="J77" s="67">
        <v>275.89999999999998</v>
      </c>
      <c r="K77" s="66">
        <v>452.4</v>
      </c>
      <c r="L77" s="58">
        <v>186.7</v>
      </c>
      <c r="M77" s="60">
        <v>87.6</v>
      </c>
      <c r="N77" s="66">
        <v>31.8</v>
      </c>
      <c r="O77" s="58">
        <v>55.438600000000001</v>
      </c>
      <c r="P77" s="58">
        <v>279.8</v>
      </c>
      <c r="Q77" s="58">
        <v>14</v>
      </c>
      <c r="R77" s="58">
        <f t="shared" si="34"/>
        <v>381.03860000000003</v>
      </c>
      <c r="S77" s="67">
        <v>290.89999999999998</v>
      </c>
      <c r="T77" s="66">
        <v>50.4</v>
      </c>
      <c r="U77" s="58">
        <v>73.099999999999994</v>
      </c>
      <c r="V77" s="67">
        <f t="shared" si="24"/>
        <v>123.5</v>
      </c>
      <c r="W77" s="66">
        <v>353.1</v>
      </c>
      <c r="X77" s="58">
        <v>146.80000000000001</v>
      </c>
      <c r="Y77" s="60">
        <v>119.1</v>
      </c>
      <c r="Z77" s="66">
        <v>34</v>
      </c>
      <c r="AA77" s="58">
        <v>44.638400000000004</v>
      </c>
      <c r="AB77" s="58">
        <v>198.6</v>
      </c>
      <c r="AC77" s="58">
        <v>30.6</v>
      </c>
      <c r="AD77" s="58">
        <f t="shared" si="25"/>
        <v>307.83840000000004</v>
      </c>
      <c r="AE77" s="67">
        <v>237.3</v>
      </c>
      <c r="AF77" s="66">
        <v>81.900000000000006</v>
      </c>
      <c r="AG77" s="58">
        <v>61.1</v>
      </c>
      <c r="AH77" s="67">
        <f t="shared" si="26"/>
        <v>143</v>
      </c>
      <c r="AI77" s="66">
        <v>636.79999999999995</v>
      </c>
      <c r="AJ77" s="58">
        <v>192.6</v>
      </c>
      <c r="AK77" s="60">
        <v>85.8</v>
      </c>
      <c r="AL77" s="66">
        <v>6.9</v>
      </c>
      <c r="AM77" s="58">
        <v>11.9</v>
      </c>
      <c r="AN77" s="58">
        <v>81.599999999999994</v>
      </c>
      <c r="AO77" s="71" t="s">
        <v>416</v>
      </c>
      <c r="AP77" s="58">
        <f t="shared" si="27"/>
        <v>100.39999999999999</v>
      </c>
      <c r="AQ77" s="67">
        <v>80.099999999999994</v>
      </c>
      <c r="AR77" s="66">
        <v>14.3</v>
      </c>
      <c r="AS77" s="58">
        <v>12</v>
      </c>
      <c r="AT77" s="67">
        <v>26.4</v>
      </c>
      <c r="AU77" s="66">
        <v>135.9</v>
      </c>
      <c r="AV77" s="58">
        <v>48</v>
      </c>
      <c r="AW77" s="60">
        <v>22.5</v>
      </c>
      <c r="AX77" s="66">
        <v>17.399999999999999</v>
      </c>
      <c r="AY77" s="58">
        <v>21.157299999999999</v>
      </c>
      <c r="AZ77" s="58">
        <v>113.9</v>
      </c>
      <c r="BA77" s="58">
        <v>0</v>
      </c>
      <c r="BB77" s="58">
        <f t="shared" si="28"/>
        <v>152.4573</v>
      </c>
      <c r="BC77" s="67">
        <v>139.19999999999999</v>
      </c>
      <c r="BD77" s="257" t="s">
        <v>416</v>
      </c>
      <c r="BE77" s="258" t="s">
        <v>416</v>
      </c>
      <c r="BF77" s="67">
        <v>88.2</v>
      </c>
      <c r="BG77" s="66">
        <v>519.29999999999995</v>
      </c>
      <c r="BH77" s="58">
        <v>77.599999999999994</v>
      </c>
      <c r="BI77" s="60">
        <v>34.1</v>
      </c>
      <c r="BJ77" s="66">
        <v>3.8</v>
      </c>
      <c r="BK77" s="58" t="s">
        <v>416</v>
      </c>
      <c r="BL77" s="58">
        <v>29.4</v>
      </c>
      <c r="BM77" s="58">
        <v>0</v>
      </c>
      <c r="BN77" s="58">
        <f t="shared" si="29"/>
        <v>33.199999999999996</v>
      </c>
      <c r="BO77" s="67">
        <v>11.7</v>
      </c>
      <c r="BP77" s="257" t="s">
        <v>416</v>
      </c>
      <c r="BQ77" s="258" t="s">
        <v>416</v>
      </c>
      <c r="BR77" s="67" t="s">
        <v>416</v>
      </c>
      <c r="BS77" s="66">
        <v>35.9</v>
      </c>
      <c r="BT77" s="58">
        <v>3.5</v>
      </c>
      <c r="BU77" s="60">
        <v>5.0999999999999996</v>
      </c>
      <c r="BV77" s="66">
        <v>1.6</v>
      </c>
      <c r="BW77" s="58" t="s">
        <v>416</v>
      </c>
      <c r="BX77" s="58">
        <v>7.9</v>
      </c>
      <c r="BY77" s="58">
        <v>0</v>
      </c>
      <c r="BZ77" s="58">
        <f t="shared" si="30"/>
        <v>9.5</v>
      </c>
      <c r="CA77" s="67">
        <v>4.8</v>
      </c>
      <c r="CB77" s="257" t="s">
        <v>416</v>
      </c>
      <c r="CC77" s="258" t="s">
        <v>416</v>
      </c>
      <c r="CD77" s="67">
        <v>22.7</v>
      </c>
      <c r="CE77" s="66">
        <v>48.8</v>
      </c>
      <c r="CF77" s="58">
        <v>10.1</v>
      </c>
      <c r="CG77" s="60">
        <v>3.8</v>
      </c>
      <c r="CH77" s="66">
        <v>184.3</v>
      </c>
      <c r="CI77" s="58">
        <v>234.3</v>
      </c>
      <c r="CJ77" s="58">
        <v>850.9</v>
      </c>
      <c r="CK77" s="58">
        <v>167.8</v>
      </c>
      <c r="CL77" s="58">
        <f t="shared" si="21"/>
        <v>1437.3</v>
      </c>
      <c r="CM77" s="67">
        <f t="shared" si="35"/>
        <v>1118.5999999999999</v>
      </c>
      <c r="CN77" s="66">
        <v>322.60000000000002</v>
      </c>
      <c r="CO77" s="58">
        <v>356.9</v>
      </c>
      <c r="CP77" s="67">
        <f t="shared" si="31"/>
        <v>679.5</v>
      </c>
      <c r="CQ77" s="66">
        <v>2182.1999999999998</v>
      </c>
      <c r="CR77" s="58">
        <v>665.4</v>
      </c>
      <c r="CS77" s="60">
        <f t="shared" si="32"/>
        <v>358.00000000000006</v>
      </c>
      <c r="CT77" s="60">
        <f t="shared" si="33"/>
        <v>4657</v>
      </c>
      <c r="CW77" s="395"/>
    </row>
    <row r="78" spans="1:101" ht="12.75" customHeight="1">
      <c r="A78" s="194">
        <v>42186</v>
      </c>
      <c r="B78" s="66">
        <v>98.6</v>
      </c>
      <c r="C78" s="58">
        <v>107.792</v>
      </c>
      <c r="D78" s="58">
        <v>154.30000000000001</v>
      </c>
      <c r="E78" s="58">
        <v>131.4</v>
      </c>
      <c r="F78" s="58">
        <f t="shared" si="23"/>
        <v>492.09199999999998</v>
      </c>
      <c r="G78" s="67">
        <v>391</v>
      </c>
      <c r="H78" s="66">
        <v>106</v>
      </c>
      <c r="I78" s="58">
        <v>185.1</v>
      </c>
      <c r="J78" s="67">
        <v>291.10000000000002</v>
      </c>
      <c r="K78" s="66">
        <v>479.5</v>
      </c>
      <c r="L78" s="58">
        <v>211.4</v>
      </c>
      <c r="M78" s="60">
        <v>88.1</v>
      </c>
      <c r="N78" s="66">
        <v>34.299999999999997</v>
      </c>
      <c r="O78" s="58">
        <v>57.920999999999999</v>
      </c>
      <c r="P78" s="58">
        <v>299.5</v>
      </c>
      <c r="Q78" s="58">
        <v>17.399999999999999</v>
      </c>
      <c r="R78" s="58">
        <f t="shared" si="34"/>
        <v>409.12099999999998</v>
      </c>
      <c r="S78" s="67">
        <v>314.39999999999998</v>
      </c>
      <c r="T78" s="66">
        <v>56.3</v>
      </c>
      <c r="U78" s="58">
        <v>75.099999999999994</v>
      </c>
      <c r="V78" s="67">
        <f t="shared" si="24"/>
        <v>131.39999999999998</v>
      </c>
      <c r="W78" s="66">
        <v>342.6</v>
      </c>
      <c r="X78" s="58">
        <v>154.6</v>
      </c>
      <c r="Y78" s="60">
        <v>120.7</v>
      </c>
      <c r="Z78" s="66">
        <v>38</v>
      </c>
      <c r="AA78" s="58">
        <v>47.713999999999999</v>
      </c>
      <c r="AB78" s="58">
        <v>218.2</v>
      </c>
      <c r="AC78" s="58">
        <v>34.299999999999997</v>
      </c>
      <c r="AD78" s="58">
        <f t="shared" si="25"/>
        <v>338.214</v>
      </c>
      <c r="AE78" s="67">
        <v>263.89999999999998</v>
      </c>
      <c r="AF78" s="66">
        <v>89.3</v>
      </c>
      <c r="AG78" s="58">
        <v>64.5</v>
      </c>
      <c r="AH78" s="67">
        <f t="shared" si="26"/>
        <v>153.80000000000001</v>
      </c>
      <c r="AI78" s="66">
        <v>653.20000000000005</v>
      </c>
      <c r="AJ78" s="58">
        <v>216</v>
      </c>
      <c r="AK78" s="60">
        <v>117.8</v>
      </c>
      <c r="AL78" s="66">
        <v>7.4</v>
      </c>
      <c r="AM78" s="58">
        <v>12.7</v>
      </c>
      <c r="AN78" s="58">
        <v>86.2</v>
      </c>
      <c r="AO78" s="71">
        <v>0</v>
      </c>
      <c r="AP78" s="58">
        <f t="shared" si="27"/>
        <v>106.30000000000001</v>
      </c>
      <c r="AQ78" s="67">
        <v>86.6</v>
      </c>
      <c r="AR78" s="66">
        <v>15.8</v>
      </c>
      <c r="AS78" s="58">
        <v>12.3</v>
      </c>
      <c r="AT78" s="67">
        <v>28.1</v>
      </c>
      <c r="AU78" s="66">
        <v>133.69999999999999</v>
      </c>
      <c r="AV78" s="58">
        <v>51.4</v>
      </c>
      <c r="AW78" s="60">
        <v>25.1</v>
      </c>
      <c r="AX78" s="66">
        <v>18.899999999999999</v>
      </c>
      <c r="AY78" s="58">
        <v>22.282</v>
      </c>
      <c r="AZ78" s="58">
        <v>123.4</v>
      </c>
      <c r="BA78" s="58">
        <v>0</v>
      </c>
      <c r="BB78" s="58">
        <f t="shared" si="28"/>
        <v>164.58199999999999</v>
      </c>
      <c r="BC78" s="67">
        <v>148.5</v>
      </c>
      <c r="BD78" s="257" t="s">
        <v>416</v>
      </c>
      <c r="BE78" s="258" t="s">
        <v>416</v>
      </c>
      <c r="BF78" s="67">
        <v>91</v>
      </c>
      <c r="BG78" s="66">
        <v>544.9</v>
      </c>
      <c r="BH78" s="58">
        <v>84.9</v>
      </c>
      <c r="BI78" s="60">
        <v>33.9</v>
      </c>
      <c r="BJ78" s="66">
        <v>4.0999999999999996</v>
      </c>
      <c r="BK78" s="58">
        <v>3.0019999999999998</v>
      </c>
      <c r="BL78" s="58">
        <v>31.5</v>
      </c>
      <c r="BM78" s="58">
        <v>0</v>
      </c>
      <c r="BN78" s="58">
        <f t="shared" si="29"/>
        <v>38.601999999999997</v>
      </c>
      <c r="BO78" s="67">
        <v>13.2</v>
      </c>
      <c r="BP78" s="257" t="s">
        <v>416</v>
      </c>
      <c r="BQ78" s="258" t="s">
        <v>416</v>
      </c>
      <c r="BR78" s="67" t="s">
        <v>416</v>
      </c>
      <c r="BS78" s="66">
        <v>34.799999999999997</v>
      </c>
      <c r="BT78" s="58">
        <v>4</v>
      </c>
      <c r="BU78" s="60">
        <v>5.0999999999999996</v>
      </c>
      <c r="BV78" s="66">
        <v>1.9</v>
      </c>
      <c r="BW78" s="58">
        <v>0.49099999999999999</v>
      </c>
      <c r="BX78" s="58">
        <v>9.6</v>
      </c>
      <c r="BY78" s="58">
        <v>0</v>
      </c>
      <c r="BZ78" s="58">
        <f t="shared" si="30"/>
        <v>11.991</v>
      </c>
      <c r="CA78" s="67">
        <v>5.7</v>
      </c>
      <c r="CB78" s="257" t="s">
        <v>416</v>
      </c>
      <c r="CC78" s="258" t="s">
        <v>416</v>
      </c>
      <c r="CD78" s="67">
        <v>25.9</v>
      </c>
      <c r="CE78" s="66">
        <v>51.8</v>
      </c>
      <c r="CF78" s="58">
        <v>11.2</v>
      </c>
      <c r="CG78" s="60">
        <v>3.9</v>
      </c>
      <c r="CH78" s="66">
        <v>203.2</v>
      </c>
      <c r="CI78" s="58">
        <v>251.9</v>
      </c>
      <c r="CJ78" s="58">
        <v>922.7</v>
      </c>
      <c r="CK78" s="58">
        <v>183.1</v>
      </c>
      <c r="CL78" s="58">
        <f t="shared" si="21"/>
        <v>1560.9</v>
      </c>
      <c r="CM78" s="67">
        <f t="shared" si="35"/>
        <v>1223.3</v>
      </c>
      <c r="CN78" s="66">
        <v>350</v>
      </c>
      <c r="CO78" s="58">
        <v>371.4</v>
      </c>
      <c r="CP78" s="67">
        <f t="shared" si="31"/>
        <v>721.4</v>
      </c>
      <c r="CQ78" s="66">
        <v>2240.4</v>
      </c>
      <c r="CR78" s="58">
        <v>733.4</v>
      </c>
      <c r="CS78" s="60">
        <f t="shared" si="32"/>
        <v>394.6</v>
      </c>
      <c r="CT78" s="60">
        <f t="shared" si="33"/>
        <v>4917.3000000000011</v>
      </c>
      <c r="CW78" s="395"/>
    </row>
    <row r="79" spans="1:101" ht="12.75" customHeight="1">
      <c r="A79" s="194">
        <v>42217</v>
      </c>
      <c r="B79" s="66">
        <v>97.4</v>
      </c>
      <c r="C79" s="58">
        <v>110.322</v>
      </c>
      <c r="D79" s="58">
        <v>152.30000000000001</v>
      </c>
      <c r="E79" s="58">
        <v>128.5</v>
      </c>
      <c r="F79" s="58">
        <f t="shared" si="23"/>
        <v>488.52200000000005</v>
      </c>
      <c r="G79" s="67">
        <v>388.7</v>
      </c>
      <c r="H79" s="66">
        <v>101.1</v>
      </c>
      <c r="I79" s="58">
        <v>176.8</v>
      </c>
      <c r="J79" s="67">
        <v>277.89999999999998</v>
      </c>
      <c r="K79" s="66">
        <v>469.2</v>
      </c>
      <c r="L79" s="58">
        <v>204.7</v>
      </c>
      <c r="M79" s="60">
        <v>84.9</v>
      </c>
      <c r="N79" s="66">
        <v>35.299999999999997</v>
      </c>
      <c r="O79" s="58">
        <v>59.994</v>
      </c>
      <c r="P79" s="58">
        <v>301.8</v>
      </c>
      <c r="Q79" s="58">
        <v>16.8</v>
      </c>
      <c r="R79" s="58">
        <f t="shared" si="34"/>
        <v>413.89400000000001</v>
      </c>
      <c r="S79" s="67">
        <v>320.3</v>
      </c>
      <c r="T79" s="66">
        <v>50.7</v>
      </c>
      <c r="U79" s="58">
        <v>74.099999999999994</v>
      </c>
      <c r="V79" s="67">
        <f t="shared" si="24"/>
        <v>124.8</v>
      </c>
      <c r="W79" s="66">
        <v>338.4</v>
      </c>
      <c r="X79" s="58">
        <v>154.69999999999999</v>
      </c>
      <c r="Y79" s="60">
        <v>123.2</v>
      </c>
      <c r="Z79" s="66">
        <v>37.299999999999997</v>
      </c>
      <c r="AA79" s="58">
        <v>48.988</v>
      </c>
      <c r="AB79" s="58">
        <v>209.9</v>
      </c>
      <c r="AC79" s="58">
        <v>32.700000000000003</v>
      </c>
      <c r="AD79" s="58">
        <f t="shared" si="25"/>
        <v>328.88799999999998</v>
      </c>
      <c r="AE79" s="67">
        <v>260.10000000000002</v>
      </c>
      <c r="AF79" s="66">
        <v>88.8</v>
      </c>
      <c r="AG79" s="58">
        <v>63.4</v>
      </c>
      <c r="AH79" s="67">
        <f t="shared" si="26"/>
        <v>152.19999999999999</v>
      </c>
      <c r="AI79" s="66">
        <v>623.6</v>
      </c>
      <c r="AJ79" s="58">
        <v>195.3</v>
      </c>
      <c r="AK79" s="60">
        <v>93.7</v>
      </c>
      <c r="AL79" s="66">
        <v>7.7</v>
      </c>
      <c r="AM79" s="58">
        <v>13.2</v>
      </c>
      <c r="AN79" s="58">
        <v>85.9</v>
      </c>
      <c r="AO79" s="71" t="s">
        <v>416</v>
      </c>
      <c r="AP79" s="58">
        <f t="shared" si="27"/>
        <v>106.80000000000001</v>
      </c>
      <c r="AQ79" s="67">
        <v>87.6</v>
      </c>
      <c r="AR79" s="66">
        <v>14.8</v>
      </c>
      <c r="AS79" s="58">
        <v>11.2</v>
      </c>
      <c r="AT79" s="67">
        <v>26</v>
      </c>
      <c r="AU79" s="66">
        <v>128.30000000000001</v>
      </c>
      <c r="AV79" s="58">
        <v>50.6</v>
      </c>
      <c r="AW79" s="60">
        <v>23.9</v>
      </c>
      <c r="AX79" s="66">
        <v>19.600000000000001</v>
      </c>
      <c r="AY79" s="58">
        <v>23.495000000000001</v>
      </c>
      <c r="AZ79" s="58">
        <v>126.2</v>
      </c>
      <c r="BA79" s="58">
        <v>0</v>
      </c>
      <c r="BB79" s="58">
        <f t="shared" si="28"/>
        <v>169.29500000000002</v>
      </c>
      <c r="BC79" s="67">
        <v>153.69999999999999</v>
      </c>
      <c r="BD79" s="257" t="s">
        <v>416</v>
      </c>
      <c r="BE79" s="258" t="s">
        <v>416</v>
      </c>
      <c r="BF79" s="67">
        <v>84.9</v>
      </c>
      <c r="BG79" s="66">
        <v>518.4</v>
      </c>
      <c r="BH79" s="58">
        <v>83.6</v>
      </c>
      <c r="BI79" s="60">
        <v>31</v>
      </c>
      <c r="BJ79" s="66">
        <v>3.9</v>
      </c>
      <c r="BK79" s="58">
        <v>2.8690000000000002</v>
      </c>
      <c r="BL79" s="58">
        <v>30.3</v>
      </c>
      <c r="BM79" s="58">
        <v>0</v>
      </c>
      <c r="BN79" s="58">
        <f t="shared" si="29"/>
        <v>37.069000000000003</v>
      </c>
      <c r="BO79" s="67">
        <v>12.8</v>
      </c>
      <c r="BP79" s="257" t="s">
        <v>416</v>
      </c>
      <c r="BQ79" s="258" t="s">
        <v>416</v>
      </c>
      <c r="BR79" s="67" t="s">
        <v>416</v>
      </c>
      <c r="BS79" s="66">
        <v>32.700000000000003</v>
      </c>
      <c r="BT79" s="58">
        <v>3.9</v>
      </c>
      <c r="BU79" s="60">
        <v>5</v>
      </c>
      <c r="BV79" s="66">
        <v>1.8</v>
      </c>
      <c r="BW79" s="58">
        <v>0.49</v>
      </c>
      <c r="BX79" s="58">
        <v>8.5</v>
      </c>
      <c r="BY79" s="58">
        <v>0</v>
      </c>
      <c r="BZ79" s="58">
        <f t="shared" si="30"/>
        <v>10.79</v>
      </c>
      <c r="CA79" s="67">
        <v>5.4</v>
      </c>
      <c r="CB79" s="257" t="s">
        <v>416</v>
      </c>
      <c r="CC79" s="258" t="s">
        <v>416</v>
      </c>
      <c r="CD79" s="67">
        <v>18.100000000000001</v>
      </c>
      <c r="CE79" s="66">
        <v>58.3</v>
      </c>
      <c r="CF79" s="58">
        <v>10.8</v>
      </c>
      <c r="CG79" s="60">
        <v>4.0999999999999996</v>
      </c>
      <c r="CH79" s="66">
        <v>202.9</v>
      </c>
      <c r="CI79" s="58">
        <v>259.39999999999998</v>
      </c>
      <c r="CJ79" s="58">
        <v>914.8</v>
      </c>
      <c r="CK79" s="58">
        <v>178</v>
      </c>
      <c r="CL79" s="58">
        <f t="shared" si="21"/>
        <v>1555.1</v>
      </c>
      <c r="CM79" s="67">
        <f t="shared" si="35"/>
        <v>1228.6000000000001</v>
      </c>
      <c r="CN79" s="66">
        <v>326.10000000000002</v>
      </c>
      <c r="CO79" s="58">
        <v>357.8</v>
      </c>
      <c r="CP79" s="67">
        <f t="shared" si="31"/>
        <v>683.90000000000009</v>
      </c>
      <c r="CQ79" s="66">
        <v>2168.8000000000002</v>
      </c>
      <c r="CR79" s="58">
        <v>703.6</v>
      </c>
      <c r="CS79" s="60">
        <f t="shared" si="32"/>
        <v>365.8</v>
      </c>
      <c r="CT79" s="60">
        <f t="shared" si="33"/>
        <v>4773.6000000000004</v>
      </c>
      <c r="CW79" s="395"/>
    </row>
    <row r="80" spans="1:101" ht="12.75" customHeight="1">
      <c r="A80" s="194">
        <v>42248</v>
      </c>
      <c r="B80" s="66">
        <v>90.9</v>
      </c>
      <c r="C80" s="58">
        <v>108.26300000000001</v>
      </c>
      <c r="D80" s="58">
        <v>149.6</v>
      </c>
      <c r="E80" s="58">
        <v>118.7</v>
      </c>
      <c r="F80" s="58">
        <f t="shared" si="23"/>
        <v>467.46300000000002</v>
      </c>
      <c r="G80" s="67">
        <v>364.8</v>
      </c>
      <c r="H80" s="66">
        <v>104.9</v>
      </c>
      <c r="I80" s="58">
        <v>187.2</v>
      </c>
      <c r="J80" s="67">
        <v>292.10000000000002</v>
      </c>
      <c r="K80" s="66">
        <v>475.4</v>
      </c>
      <c r="L80" s="58">
        <v>204.1</v>
      </c>
      <c r="M80" s="60">
        <v>89.6</v>
      </c>
      <c r="N80" s="66">
        <v>32.200000000000003</v>
      </c>
      <c r="O80" s="58">
        <v>58.341999999999999</v>
      </c>
      <c r="P80" s="58">
        <v>278.3</v>
      </c>
      <c r="Q80" s="58">
        <v>16.100000000000001</v>
      </c>
      <c r="R80" s="58">
        <f t="shared" si="34"/>
        <v>384.94200000000001</v>
      </c>
      <c r="S80" s="67">
        <v>292.3</v>
      </c>
      <c r="T80" s="66">
        <v>53.3</v>
      </c>
      <c r="U80" s="58">
        <v>76.900000000000006</v>
      </c>
      <c r="V80" s="67">
        <f t="shared" si="24"/>
        <v>130.19999999999999</v>
      </c>
      <c r="W80" s="66">
        <v>362</v>
      </c>
      <c r="X80" s="58">
        <v>156.9</v>
      </c>
      <c r="Y80" s="60">
        <v>114.4</v>
      </c>
      <c r="Z80" s="66">
        <v>34.799999999999997</v>
      </c>
      <c r="AA80" s="58">
        <v>48.216000000000001</v>
      </c>
      <c r="AB80" s="58">
        <v>200.9</v>
      </c>
      <c r="AC80" s="58">
        <v>30.7</v>
      </c>
      <c r="AD80" s="58">
        <f t="shared" si="25"/>
        <v>314.61599999999999</v>
      </c>
      <c r="AE80" s="67">
        <v>247.7</v>
      </c>
      <c r="AF80" s="66">
        <v>88.3</v>
      </c>
      <c r="AG80" s="58">
        <v>61.1</v>
      </c>
      <c r="AH80" s="67">
        <f t="shared" si="26"/>
        <v>149.4</v>
      </c>
      <c r="AI80" s="66">
        <v>610.1</v>
      </c>
      <c r="AJ80" s="58">
        <v>192.4</v>
      </c>
      <c r="AK80" s="60">
        <v>106.7</v>
      </c>
      <c r="AL80" s="66">
        <v>7.2</v>
      </c>
      <c r="AM80" s="58">
        <v>13.3</v>
      </c>
      <c r="AN80" s="58">
        <v>82.4</v>
      </c>
      <c r="AO80" s="71">
        <v>0</v>
      </c>
      <c r="AP80" s="58">
        <f t="shared" si="27"/>
        <v>102.9</v>
      </c>
      <c r="AQ80" s="67">
        <v>82.8</v>
      </c>
      <c r="AR80" s="66">
        <v>15.3</v>
      </c>
      <c r="AS80" s="58">
        <v>11.5</v>
      </c>
      <c r="AT80" s="67">
        <v>26.9</v>
      </c>
      <c r="AU80" s="66">
        <v>139.30000000000001</v>
      </c>
      <c r="AV80" s="58">
        <v>52.9</v>
      </c>
      <c r="AW80" s="60">
        <v>23.5</v>
      </c>
      <c r="AX80" s="66">
        <v>18</v>
      </c>
      <c r="AY80" s="58">
        <v>23.175999999999998</v>
      </c>
      <c r="AZ80" s="58">
        <v>117.3</v>
      </c>
      <c r="BA80" s="58" t="s">
        <v>416</v>
      </c>
      <c r="BB80" s="58">
        <f t="shared" si="28"/>
        <v>158.476</v>
      </c>
      <c r="BC80" s="67">
        <v>143.1</v>
      </c>
      <c r="BD80" s="257" t="s">
        <v>416</v>
      </c>
      <c r="BE80" s="258" t="s">
        <v>416</v>
      </c>
      <c r="BF80" s="67">
        <v>86.3</v>
      </c>
      <c r="BG80" s="66">
        <v>501.5</v>
      </c>
      <c r="BH80" s="58">
        <v>81.599999999999994</v>
      </c>
      <c r="BI80" s="60">
        <v>29.4</v>
      </c>
      <c r="BJ80" s="66">
        <v>4</v>
      </c>
      <c r="BK80" s="58">
        <v>3.0179999999999998</v>
      </c>
      <c r="BL80" s="58">
        <v>29.9</v>
      </c>
      <c r="BM80" s="58">
        <v>0</v>
      </c>
      <c r="BN80" s="58">
        <f t="shared" si="29"/>
        <v>36.917999999999999</v>
      </c>
      <c r="BO80" s="67">
        <v>11.6</v>
      </c>
      <c r="BP80" s="257" t="s">
        <v>416</v>
      </c>
      <c r="BQ80" s="258" t="s">
        <v>416</v>
      </c>
      <c r="BR80" s="67" t="s">
        <v>416</v>
      </c>
      <c r="BS80" s="66">
        <v>35.5</v>
      </c>
      <c r="BT80" s="58">
        <v>3.8</v>
      </c>
      <c r="BU80" s="60">
        <v>4.5</v>
      </c>
      <c r="BV80" s="66">
        <v>1.6</v>
      </c>
      <c r="BW80" s="58">
        <v>0.44700000000000001</v>
      </c>
      <c r="BX80" s="58">
        <v>7.8</v>
      </c>
      <c r="BY80" s="58">
        <v>0</v>
      </c>
      <c r="BZ80" s="58">
        <f t="shared" si="30"/>
        <v>9.8469999999999995</v>
      </c>
      <c r="CA80" s="67">
        <v>4.5999999999999996</v>
      </c>
      <c r="CB80" s="257" t="s">
        <v>416</v>
      </c>
      <c r="CC80" s="258" t="s">
        <v>416</v>
      </c>
      <c r="CD80" s="67">
        <v>15.4</v>
      </c>
      <c r="CE80" s="66">
        <v>58.8</v>
      </c>
      <c r="CF80" s="58">
        <v>9</v>
      </c>
      <c r="CG80" s="60">
        <v>4</v>
      </c>
      <c r="CH80" s="66">
        <v>188.8</v>
      </c>
      <c r="CI80" s="58">
        <v>254.8</v>
      </c>
      <c r="CJ80" s="58">
        <v>866.3</v>
      </c>
      <c r="CK80" s="58">
        <v>165.5</v>
      </c>
      <c r="CL80" s="58">
        <f t="shared" si="21"/>
        <v>1475.4</v>
      </c>
      <c r="CM80" s="67">
        <f t="shared" si="35"/>
        <v>1146.8999999999996</v>
      </c>
      <c r="CN80" s="66">
        <v>332</v>
      </c>
      <c r="CO80" s="58">
        <v>368.2</v>
      </c>
      <c r="CP80" s="67">
        <f t="shared" si="31"/>
        <v>700.2</v>
      </c>
      <c r="CQ80" s="66">
        <v>2182.5</v>
      </c>
      <c r="CR80" s="58">
        <v>700.6</v>
      </c>
      <c r="CS80" s="60">
        <f t="shared" si="32"/>
        <v>372.09999999999997</v>
      </c>
      <c r="CT80" s="60">
        <f t="shared" si="33"/>
        <v>4730.2000000000007</v>
      </c>
      <c r="CW80" s="395"/>
    </row>
    <row r="81" spans="1:101" ht="12.75" customHeight="1">
      <c r="A81" s="194">
        <v>42278</v>
      </c>
      <c r="B81" s="66">
        <v>95.5</v>
      </c>
      <c r="C81" s="58">
        <v>114.8154</v>
      </c>
      <c r="D81" s="58">
        <v>154.19999999999999</v>
      </c>
      <c r="E81" s="58">
        <v>122.8</v>
      </c>
      <c r="F81" s="58">
        <f t="shared" si="23"/>
        <v>487.31540000000001</v>
      </c>
      <c r="G81" s="67">
        <v>379.8</v>
      </c>
      <c r="H81" s="66">
        <v>100</v>
      </c>
      <c r="I81" s="58">
        <v>182.5</v>
      </c>
      <c r="J81" s="67">
        <v>282.5</v>
      </c>
      <c r="K81" s="66">
        <v>480.9</v>
      </c>
      <c r="L81" s="58">
        <v>210.6</v>
      </c>
      <c r="M81" s="60">
        <v>96.3</v>
      </c>
      <c r="N81" s="66">
        <v>35</v>
      </c>
      <c r="O81" s="58">
        <v>64.234099999999998</v>
      </c>
      <c r="P81" s="58">
        <v>296.8</v>
      </c>
      <c r="Q81" s="58">
        <v>16.2</v>
      </c>
      <c r="R81" s="58">
        <f t="shared" si="34"/>
        <v>412.23410000000001</v>
      </c>
      <c r="S81" s="67">
        <v>313.7</v>
      </c>
      <c r="T81" s="66">
        <v>55.9</v>
      </c>
      <c r="U81" s="58">
        <v>77.3</v>
      </c>
      <c r="V81" s="67">
        <f t="shared" si="24"/>
        <v>133.19999999999999</v>
      </c>
      <c r="W81" s="66">
        <v>389.7</v>
      </c>
      <c r="X81" s="58">
        <v>162</v>
      </c>
      <c r="Y81" s="60">
        <v>114.9</v>
      </c>
      <c r="Z81" s="66">
        <v>37.1</v>
      </c>
      <c r="AA81" s="58">
        <v>51.046399999999998</v>
      </c>
      <c r="AB81" s="58">
        <v>205.5</v>
      </c>
      <c r="AC81" s="58">
        <v>31.9</v>
      </c>
      <c r="AD81" s="58">
        <f t="shared" si="25"/>
        <v>325.54639999999995</v>
      </c>
      <c r="AE81" s="67">
        <v>259.89999999999998</v>
      </c>
      <c r="AF81" s="66">
        <v>89</v>
      </c>
      <c r="AG81" s="58">
        <v>64.900000000000006</v>
      </c>
      <c r="AH81" s="67">
        <f t="shared" si="26"/>
        <v>153.9</v>
      </c>
      <c r="AI81" s="66">
        <v>615.6</v>
      </c>
      <c r="AJ81" s="58">
        <v>195.6</v>
      </c>
      <c r="AK81" s="60">
        <v>117.2</v>
      </c>
      <c r="AL81" s="66">
        <v>7.7</v>
      </c>
      <c r="AM81" s="58">
        <v>13.5</v>
      </c>
      <c r="AN81" s="58">
        <v>85</v>
      </c>
      <c r="AO81" s="71">
        <v>0</v>
      </c>
      <c r="AP81" s="58">
        <f t="shared" si="27"/>
        <v>106.2</v>
      </c>
      <c r="AQ81" s="67">
        <v>85.7</v>
      </c>
      <c r="AR81" s="66">
        <v>16.899999999999999</v>
      </c>
      <c r="AS81" s="58">
        <v>11.9</v>
      </c>
      <c r="AT81" s="67">
        <v>28.8</v>
      </c>
      <c r="AU81" s="66">
        <v>147.69999999999999</v>
      </c>
      <c r="AV81" s="58">
        <v>53.9</v>
      </c>
      <c r="AW81" s="60">
        <v>24.5</v>
      </c>
      <c r="AX81" s="66">
        <v>18.600000000000001</v>
      </c>
      <c r="AY81" s="58">
        <v>24.099499999999999</v>
      </c>
      <c r="AZ81" s="58">
        <v>121.9</v>
      </c>
      <c r="BA81" s="58" t="s">
        <v>416</v>
      </c>
      <c r="BB81" s="58">
        <f t="shared" si="28"/>
        <v>164.59950000000001</v>
      </c>
      <c r="BC81" s="67">
        <v>149.4</v>
      </c>
      <c r="BD81" s="257" t="s">
        <v>416</v>
      </c>
      <c r="BE81" s="258" t="s">
        <v>416</v>
      </c>
      <c r="BF81" s="67">
        <v>87.2</v>
      </c>
      <c r="BG81" s="66">
        <v>565.20000000000005</v>
      </c>
      <c r="BH81" s="58">
        <v>83.9</v>
      </c>
      <c r="BI81" s="60">
        <v>26.2</v>
      </c>
      <c r="BJ81" s="66">
        <v>4.2</v>
      </c>
      <c r="BK81" s="58" t="s">
        <v>416</v>
      </c>
      <c r="BL81" s="58">
        <v>31.6</v>
      </c>
      <c r="BM81" s="58">
        <v>0</v>
      </c>
      <c r="BN81" s="58">
        <f t="shared" si="29"/>
        <v>35.800000000000004</v>
      </c>
      <c r="BO81" s="67">
        <v>12.3</v>
      </c>
      <c r="BP81" s="257" t="s">
        <v>416</v>
      </c>
      <c r="BQ81" s="258" t="s">
        <v>416</v>
      </c>
      <c r="BR81" s="67" t="s">
        <v>416</v>
      </c>
      <c r="BS81" s="66">
        <v>37.9</v>
      </c>
      <c r="BT81" s="58">
        <v>4.0999999999999996</v>
      </c>
      <c r="BU81" s="60">
        <v>4.4000000000000004</v>
      </c>
      <c r="BV81" s="66">
        <v>1.6</v>
      </c>
      <c r="BW81" s="58" t="s">
        <v>416</v>
      </c>
      <c r="BX81" s="58">
        <v>7.8</v>
      </c>
      <c r="BY81" s="58">
        <v>0</v>
      </c>
      <c r="BZ81" s="58">
        <f t="shared" si="30"/>
        <v>9.4</v>
      </c>
      <c r="CA81" s="67">
        <v>4.7</v>
      </c>
      <c r="CB81" s="257" t="s">
        <v>416</v>
      </c>
      <c r="CC81" s="258" t="s">
        <v>416</v>
      </c>
      <c r="CD81" s="67">
        <v>18.5</v>
      </c>
      <c r="CE81" s="66">
        <v>58.1</v>
      </c>
      <c r="CF81" s="58">
        <v>8.8000000000000007</v>
      </c>
      <c r="CG81" s="60">
        <v>3.6</v>
      </c>
      <c r="CH81" s="66">
        <v>199.8</v>
      </c>
      <c r="CI81" s="58">
        <v>267.89999999999998</v>
      </c>
      <c r="CJ81" s="58">
        <v>902.9</v>
      </c>
      <c r="CK81" s="58">
        <v>171</v>
      </c>
      <c r="CL81" s="58">
        <f t="shared" si="21"/>
        <v>1541.6</v>
      </c>
      <c r="CM81" s="67">
        <f t="shared" si="35"/>
        <v>1205.5</v>
      </c>
      <c r="CN81" s="66">
        <v>335.7</v>
      </c>
      <c r="CO81" s="58">
        <v>368.4</v>
      </c>
      <c r="CP81" s="67">
        <f t="shared" si="31"/>
        <v>704.09999999999991</v>
      </c>
      <c r="CQ81" s="66">
        <v>2295.1</v>
      </c>
      <c r="CR81" s="58">
        <v>718.9</v>
      </c>
      <c r="CS81" s="60">
        <f t="shared" si="32"/>
        <v>387.09999999999997</v>
      </c>
      <c r="CT81" s="60">
        <f t="shared" si="33"/>
        <v>4927.8999999999996</v>
      </c>
      <c r="CW81" s="395"/>
    </row>
    <row r="82" spans="1:101" ht="12.75" customHeight="1">
      <c r="A82" s="194">
        <v>42309</v>
      </c>
      <c r="B82" s="66">
        <v>92.5</v>
      </c>
      <c r="C82" s="58">
        <v>113.56160000000001</v>
      </c>
      <c r="D82" s="58">
        <v>153.80000000000001</v>
      </c>
      <c r="E82" s="58">
        <v>120.7</v>
      </c>
      <c r="F82" s="58">
        <f t="shared" si="23"/>
        <v>480.5616</v>
      </c>
      <c r="G82" s="67">
        <v>374.2</v>
      </c>
      <c r="H82" s="66">
        <v>99.2</v>
      </c>
      <c r="I82" s="58">
        <v>186.6</v>
      </c>
      <c r="J82" s="67">
        <v>285.8</v>
      </c>
      <c r="K82" s="66">
        <v>471.4</v>
      </c>
      <c r="L82" s="58">
        <v>208.3</v>
      </c>
      <c r="M82" s="60">
        <v>95.6</v>
      </c>
      <c r="N82" s="66">
        <v>33</v>
      </c>
      <c r="O82" s="58">
        <v>62.286300000000004</v>
      </c>
      <c r="P82" s="58">
        <v>282.60000000000002</v>
      </c>
      <c r="Q82" s="58">
        <v>16</v>
      </c>
      <c r="R82" s="58">
        <f t="shared" si="34"/>
        <v>393.88630000000001</v>
      </c>
      <c r="S82" s="67">
        <v>301</v>
      </c>
      <c r="T82" s="66">
        <v>52.7</v>
      </c>
      <c r="U82" s="58">
        <v>78.099999999999994</v>
      </c>
      <c r="V82" s="67">
        <f t="shared" si="24"/>
        <v>130.80000000000001</v>
      </c>
      <c r="W82" s="66">
        <v>389.6</v>
      </c>
      <c r="X82" s="58">
        <v>159.9</v>
      </c>
      <c r="Y82" s="60">
        <v>124</v>
      </c>
      <c r="Z82" s="66">
        <v>34.9</v>
      </c>
      <c r="AA82" s="58">
        <v>49.721800000000002</v>
      </c>
      <c r="AB82" s="58">
        <v>195.8</v>
      </c>
      <c r="AC82" s="58">
        <v>31</v>
      </c>
      <c r="AD82" s="58">
        <f t="shared" si="25"/>
        <v>311.42180000000002</v>
      </c>
      <c r="AE82" s="67">
        <v>249</v>
      </c>
      <c r="AF82" s="66">
        <v>87.3</v>
      </c>
      <c r="AG82" s="58">
        <v>60.7</v>
      </c>
      <c r="AH82" s="67">
        <f t="shared" si="26"/>
        <v>148</v>
      </c>
      <c r="AI82" s="66">
        <v>579.6</v>
      </c>
      <c r="AJ82" s="58">
        <v>197.9</v>
      </c>
      <c r="AK82" s="60">
        <v>114.9</v>
      </c>
      <c r="AL82" s="66">
        <v>7.2</v>
      </c>
      <c r="AM82" s="58">
        <v>13.3</v>
      </c>
      <c r="AN82" s="58">
        <v>82.2</v>
      </c>
      <c r="AO82" s="71">
        <v>0</v>
      </c>
      <c r="AP82" s="58">
        <f t="shared" si="27"/>
        <v>102.7</v>
      </c>
      <c r="AQ82" s="67">
        <v>82.8</v>
      </c>
      <c r="AR82" s="66">
        <v>16.399999999999999</v>
      </c>
      <c r="AS82" s="58">
        <v>11.6</v>
      </c>
      <c r="AT82" s="67">
        <v>28</v>
      </c>
      <c r="AU82" s="66">
        <v>161</v>
      </c>
      <c r="AV82" s="58">
        <v>51.1</v>
      </c>
      <c r="AW82" s="60">
        <v>25.5</v>
      </c>
      <c r="AX82" s="66">
        <v>18.3</v>
      </c>
      <c r="AY82" s="58">
        <v>24.367900000000002</v>
      </c>
      <c r="AZ82" s="58">
        <v>120.3</v>
      </c>
      <c r="BA82" s="58" t="s">
        <v>416</v>
      </c>
      <c r="BB82" s="58">
        <f t="shared" si="28"/>
        <v>162.96789999999999</v>
      </c>
      <c r="BC82" s="67">
        <v>149.30000000000001</v>
      </c>
      <c r="BD82" s="257" t="s">
        <v>416</v>
      </c>
      <c r="BE82" s="258" t="s">
        <v>416</v>
      </c>
      <c r="BF82" s="67">
        <v>84.5</v>
      </c>
      <c r="BG82" s="66">
        <v>564.20000000000005</v>
      </c>
      <c r="BH82" s="58">
        <v>81.8</v>
      </c>
      <c r="BI82" s="60">
        <v>26.9</v>
      </c>
      <c r="BJ82" s="66">
        <v>4.0999999999999996</v>
      </c>
      <c r="BK82" s="58" t="s">
        <v>416</v>
      </c>
      <c r="BL82" s="58">
        <v>30.6</v>
      </c>
      <c r="BM82" s="58">
        <v>0</v>
      </c>
      <c r="BN82" s="58">
        <f t="shared" si="29"/>
        <v>34.700000000000003</v>
      </c>
      <c r="BO82" s="67">
        <v>12.2</v>
      </c>
      <c r="BP82" s="257" t="s">
        <v>416</v>
      </c>
      <c r="BQ82" s="258" t="s">
        <v>416</v>
      </c>
      <c r="BR82" s="67" t="s">
        <v>416</v>
      </c>
      <c r="BS82" s="66">
        <v>42</v>
      </c>
      <c r="BT82" s="58">
        <v>4</v>
      </c>
      <c r="BU82" s="60">
        <v>6.2</v>
      </c>
      <c r="BV82" s="66">
        <v>1.6</v>
      </c>
      <c r="BW82" s="58" t="s">
        <v>416</v>
      </c>
      <c r="BX82" s="58">
        <v>7.5</v>
      </c>
      <c r="BY82" s="58">
        <v>0</v>
      </c>
      <c r="BZ82" s="58">
        <f t="shared" si="30"/>
        <v>9.1</v>
      </c>
      <c r="CA82" s="67">
        <v>4.7</v>
      </c>
      <c r="CB82" s="257" t="s">
        <v>416</v>
      </c>
      <c r="CC82" s="258" t="s">
        <v>416</v>
      </c>
      <c r="CD82" s="67">
        <v>16.100000000000001</v>
      </c>
      <c r="CE82" s="66">
        <v>43.6</v>
      </c>
      <c r="CF82" s="58">
        <v>8.4</v>
      </c>
      <c r="CG82" s="60">
        <v>3.9</v>
      </c>
      <c r="CH82" s="66">
        <v>191.6</v>
      </c>
      <c r="CI82" s="58">
        <v>263.5</v>
      </c>
      <c r="CJ82" s="58">
        <v>873</v>
      </c>
      <c r="CK82" s="58">
        <v>167.8</v>
      </c>
      <c r="CL82" s="58">
        <f t="shared" ref="CL82:CL108" si="36">SUM(CH82:CK82)</f>
        <v>1495.8999999999999</v>
      </c>
      <c r="CM82" s="67">
        <f t="shared" ref="CM82:CM113" si="37">SUM(G82,S82,AE82,AQ82,BC82,BO82,CA82)</f>
        <v>1173.2</v>
      </c>
      <c r="CN82" s="66">
        <v>325.5</v>
      </c>
      <c r="CO82" s="58">
        <v>367.6</v>
      </c>
      <c r="CP82" s="67">
        <f t="shared" si="31"/>
        <v>693.1</v>
      </c>
      <c r="CQ82" s="66">
        <v>2251.4</v>
      </c>
      <c r="CR82" s="58">
        <v>711.3</v>
      </c>
      <c r="CS82" s="60">
        <f t="shared" ref="CS82:CS105" si="38">SUM(M82,Y82,AK82,AW82,BI82,BU82,CG82)</f>
        <v>396.99999999999994</v>
      </c>
      <c r="CT82" s="60">
        <f t="shared" si="33"/>
        <v>4837.3999999999996</v>
      </c>
      <c r="CW82" s="395"/>
    </row>
    <row r="83" spans="1:101" ht="12.75" customHeight="1">
      <c r="A83" s="194">
        <v>42339</v>
      </c>
      <c r="B83" s="66">
        <v>103.7</v>
      </c>
      <c r="C83" s="58">
        <v>128.19</v>
      </c>
      <c r="D83" s="58">
        <v>169.8</v>
      </c>
      <c r="E83" s="58">
        <v>128.69999999999999</v>
      </c>
      <c r="F83" s="58">
        <f t="shared" ref="F83:F107" si="39">SUM(B83:E83)</f>
        <v>530.39</v>
      </c>
      <c r="G83" s="67">
        <v>420.7</v>
      </c>
      <c r="H83" s="66">
        <v>111.6</v>
      </c>
      <c r="I83" s="58">
        <v>199.7</v>
      </c>
      <c r="J83" s="67">
        <v>311.2</v>
      </c>
      <c r="K83" s="66">
        <v>482.2</v>
      </c>
      <c r="L83" s="58">
        <v>215.7</v>
      </c>
      <c r="M83" s="60">
        <v>105.1</v>
      </c>
      <c r="N83" s="66">
        <v>38.5</v>
      </c>
      <c r="O83" s="58">
        <v>68.308000000000007</v>
      </c>
      <c r="P83" s="58">
        <v>311</v>
      </c>
      <c r="Q83" s="58">
        <v>18</v>
      </c>
      <c r="R83" s="58">
        <f t="shared" ref="R83:R106" si="40">SUM(N83:Q83)</f>
        <v>435.80799999999999</v>
      </c>
      <c r="S83" s="67">
        <v>334.9</v>
      </c>
      <c r="T83" s="66">
        <v>55.8</v>
      </c>
      <c r="U83" s="58">
        <v>83.4</v>
      </c>
      <c r="V83" s="67">
        <f t="shared" ref="V83:V106" si="41">SUM(T83:U83)</f>
        <v>139.19999999999999</v>
      </c>
      <c r="W83" s="66">
        <v>393.6</v>
      </c>
      <c r="X83" s="58">
        <v>174.5</v>
      </c>
      <c r="Y83" s="60">
        <v>124.3</v>
      </c>
      <c r="Z83" s="66">
        <v>39.1</v>
      </c>
      <c r="AA83" s="58">
        <v>52.279000000000003</v>
      </c>
      <c r="AB83" s="58">
        <v>210.9</v>
      </c>
      <c r="AC83" s="58">
        <v>33.1</v>
      </c>
      <c r="AD83" s="58">
        <f t="shared" ref="AD83:AD106" si="42">SUM(Z83:AC83)</f>
        <v>335.37900000000002</v>
      </c>
      <c r="AE83" s="67">
        <v>274.39999999999998</v>
      </c>
      <c r="AF83" s="66">
        <v>85.7</v>
      </c>
      <c r="AG83" s="58">
        <v>65.2</v>
      </c>
      <c r="AH83" s="67">
        <f t="shared" ref="AH83:AH106" si="43">SUM(AF83:AG83)</f>
        <v>150.9</v>
      </c>
      <c r="AI83" s="66">
        <v>550.4</v>
      </c>
      <c r="AJ83" s="58">
        <v>202.7</v>
      </c>
      <c r="AK83" s="60">
        <v>108.6</v>
      </c>
      <c r="AL83" s="66">
        <v>8.4</v>
      </c>
      <c r="AM83" s="58">
        <v>14.8</v>
      </c>
      <c r="AN83" s="58">
        <v>91.9</v>
      </c>
      <c r="AO83" s="71">
        <v>0</v>
      </c>
      <c r="AP83" s="58">
        <f t="shared" ref="AP83:AP118" si="44">SUM(AL83:AO83)</f>
        <v>115.10000000000001</v>
      </c>
      <c r="AQ83" s="67">
        <v>92.1</v>
      </c>
      <c r="AR83" s="66">
        <v>15</v>
      </c>
      <c r="AS83" s="58">
        <v>12.9</v>
      </c>
      <c r="AT83" s="67">
        <v>27.9</v>
      </c>
      <c r="AU83" s="66">
        <v>144</v>
      </c>
      <c r="AV83" s="58">
        <v>50.6</v>
      </c>
      <c r="AW83" s="60">
        <v>24.4</v>
      </c>
      <c r="AX83" s="66">
        <v>19.7</v>
      </c>
      <c r="AY83" s="58">
        <v>25.283000000000001</v>
      </c>
      <c r="AZ83" s="58">
        <v>125.7</v>
      </c>
      <c r="BA83" s="58" t="s">
        <v>416</v>
      </c>
      <c r="BB83" s="58">
        <f t="shared" ref="BB83:BB106" si="45">SUM(AX83:BA83)</f>
        <v>170.68299999999999</v>
      </c>
      <c r="BC83" s="67">
        <v>154.30000000000001</v>
      </c>
      <c r="BD83" s="257" t="s">
        <v>416</v>
      </c>
      <c r="BE83" s="258" t="s">
        <v>416</v>
      </c>
      <c r="BF83" s="67">
        <v>82</v>
      </c>
      <c r="BG83" s="66">
        <v>540.6</v>
      </c>
      <c r="BH83" s="58">
        <v>85</v>
      </c>
      <c r="BI83" s="60">
        <v>31.6</v>
      </c>
      <c r="BJ83" s="66">
        <v>5</v>
      </c>
      <c r="BK83" s="58">
        <v>3.6829999999999998</v>
      </c>
      <c r="BL83" s="58">
        <v>35.299999999999997</v>
      </c>
      <c r="BM83" s="58">
        <v>0</v>
      </c>
      <c r="BN83" s="58">
        <f t="shared" ref="BN83:BN111" si="46">SUM(BJ83:BM83)</f>
        <v>43.982999999999997</v>
      </c>
      <c r="BO83" s="67">
        <v>14.9</v>
      </c>
      <c r="BP83" s="257" t="s">
        <v>416</v>
      </c>
      <c r="BQ83" s="258" t="s">
        <v>416</v>
      </c>
      <c r="BR83" s="67" t="s">
        <v>416</v>
      </c>
      <c r="BS83" s="66">
        <v>41.4</v>
      </c>
      <c r="BT83" s="58">
        <v>4.9000000000000004</v>
      </c>
      <c r="BU83" s="60">
        <v>5.9</v>
      </c>
      <c r="BV83" s="66">
        <v>1.7</v>
      </c>
      <c r="BW83" s="58">
        <v>0.46899999999999997</v>
      </c>
      <c r="BX83" s="58">
        <v>7.4</v>
      </c>
      <c r="BY83" s="58">
        <v>0</v>
      </c>
      <c r="BZ83" s="58">
        <f t="shared" ref="BZ83:BZ111" si="47">SUM(BV83:BY83)</f>
        <v>9.5690000000000008</v>
      </c>
      <c r="CA83" s="67">
        <v>4.5999999999999996</v>
      </c>
      <c r="CB83" s="257" t="s">
        <v>416</v>
      </c>
      <c r="CC83" s="258" t="s">
        <v>416</v>
      </c>
      <c r="CD83" s="67">
        <v>16</v>
      </c>
      <c r="CE83" s="66">
        <v>53.5</v>
      </c>
      <c r="CF83" s="58">
        <v>8.6</v>
      </c>
      <c r="CG83" s="60">
        <v>3.3</v>
      </c>
      <c r="CH83" s="66">
        <v>216.2</v>
      </c>
      <c r="CI83" s="58">
        <v>293</v>
      </c>
      <c r="CJ83" s="58">
        <v>951.9</v>
      </c>
      <c r="CK83" s="58">
        <v>179.9</v>
      </c>
      <c r="CL83" s="58">
        <f t="shared" si="36"/>
        <v>1641</v>
      </c>
      <c r="CM83" s="67">
        <f t="shared" si="37"/>
        <v>1295.8999999999999</v>
      </c>
      <c r="CN83" s="66">
        <v>337.8</v>
      </c>
      <c r="CO83" s="58">
        <v>389.5</v>
      </c>
      <c r="CP83" s="67">
        <f t="shared" ref="CP83:CP109" si="48">SUM(CN83:CO83)</f>
        <v>727.3</v>
      </c>
      <c r="CQ83" s="66">
        <v>2205.6999999999998</v>
      </c>
      <c r="CR83" s="58">
        <v>741.9</v>
      </c>
      <c r="CS83" s="60">
        <f t="shared" si="38"/>
        <v>403.2</v>
      </c>
      <c r="CT83" s="60">
        <f t="shared" ref="CT83:CT118" si="49">SUM(CL83,CP83,CQ83,CS83)</f>
        <v>4977.2</v>
      </c>
      <c r="CW83" s="395"/>
    </row>
    <row r="84" spans="1:101" ht="12.75" customHeight="1">
      <c r="A84" s="194">
        <v>42370</v>
      </c>
      <c r="B84" s="66">
        <v>88.2</v>
      </c>
      <c r="C84" s="58">
        <v>114.8528</v>
      </c>
      <c r="D84" s="58">
        <v>146.1</v>
      </c>
      <c r="E84" s="58">
        <v>108.7</v>
      </c>
      <c r="F84" s="58">
        <f t="shared" si="39"/>
        <v>457.85279999999995</v>
      </c>
      <c r="G84" s="67">
        <v>366.5</v>
      </c>
      <c r="H84" s="66">
        <v>109.3</v>
      </c>
      <c r="I84" s="58">
        <v>211.2</v>
      </c>
      <c r="J84" s="67">
        <v>320.5</v>
      </c>
      <c r="K84" s="66">
        <v>436.6</v>
      </c>
      <c r="L84" s="58">
        <v>184.9</v>
      </c>
      <c r="M84" s="60">
        <v>83.3</v>
      </c>
      <c r="N84" s="66">
        <v>33.1</v>
      </c>
      <c r="O84" s="58">
        <v>62.817699999999995</v>
      </c>
      <c r="P84" s="58">
        <v>276.89999999999998</v>
      </c>
      <c r="Q84" s="58">
        <v>15.9</v>
      </c>
      <c r="R84" s="58">
        <f t="shared" si="40"/>
        <v>388.71769999999992</v>
      </c>
      <c r="S84" s="67">
        <v>299.60000000000002</v>
      </c>
      <c r="T84" s="66">
        <v>54</v>
      </c>
      <c r="U84" s="58">
        <v>86.9</v>
      </c>
      <c r="V84" s="67">
        <f t="shared" si="41"/>
        <v>140.9</v>
      </c>
      <c r="W84" s="66">
        <v>331.8</v>
      </c>
      <c r="X84" s="58">
        <v>142</v>
      </c>
      <c r="Y84" s="60">
        <v>122.4</v>
      </c>
      <c r="Z84" s="66">
        <v>34.4</v>
      </c>
      <c r="AA84" s="58">
        <v>50.649300000000004</v>
      </c>
      <c r="AB84" s="58">
        <v>192.5</v>
      </c>
      <c r="AC84" s="58">
        <v>29.3</v>
      </c>
      <c r="AD84" s="58">
        <f t="shared" si="42"/>
        <v>306.84930000000003</v>
      </c>
      <c r="AE84" s="67">
        <v>252.5</v>
      </c>
      <c r="AF84" s="66">
        <v>84.9</v>
      </c>
      <c r="AG84" s="58">
        <v>75.900000000000006</v>
      </c>
      <c r="AH84" s="67">
        <f t="shared" si="43"/>
        <v>160.80000000000001</v>
      </c>
      <c r="AI84" s="66">
        <v>520.6</v>
      </c>
      <c r="AJ84" s="58">
        <v>179.9</v>
      </c>
      <c r="AK84" s="60">
        <v>88.5</v>
      </c>
      <c r="AL84" s="66">
        <v>7.5</v>
      </c>
      <c r="AM84" s="58">
        <v>13.9</v>
      </c>
      <c r="AN84" s="58">
        <v>79.599999999999994</v>
      </c>
      <c r="AO84" s="71">
        <v>0</v>
      </c>
      <c r="AP84" s="58">
        <f t="shared" si="44"/>
        <v>101</v>
      </c>
      <c r="AQ84" s="67">
        <v>81.5</v>
      </c>
      <c r="AR84" s="66">
        <v>16</v>
      </c>
      <c r="AS84" s="58">
        <v>12.6</v>
      </c>
      <c r="AT84" s="67">
        <v>28.6</v>
      </c>
      <c r="AU84" s="66">
        <v>129.9</v>
      </c>
      <c r="AV84" s="58">
        <v>45.5</v>
      </c>
      <c r="AW84" s="60">
        <v>22.6</v>
      </c>
      <c r="AX84" s="66">
        <v>17.899999999999999</v>
      </c>
      <c r="AY84" s="58">
        <v>23.555299999999999</v>
      </c>
      <c r="AZ84" s="58">
        <v>114.8</v>
      </c>
      <c r="BA84" s="58" t="s">
        <v>416</v>
      </c>
      <c r="BB84" s="58">
        <f t="shared" si="45"/>
        <v>156.25529999999998</v>
      </c>
      <c r="BC84" s="67">
        <v>143.4</v>
      </c>
      <c r="BD84" s="257" t="s">
        <v>416</v>
      </c>
      <c r="BE84" s="258" t="s">
        <v>416</v>
      </c>
      <c r="BF84" s="67">
        <v>96.3</v>
      </c>
      <c r="BG84" s="66">
        <v>506.5</v>
      </c>
      <c r="BH84" s="58">
        <v>74.5</v>
      </c>
      <c r="BI84" s="60">
        <v>29</v>
      </c>
      <c r="BJ84" s="66">
        <v>4.3</v>
      </c>
      <c r="BK84" s="58" t="s">
        <v>416</v>
      </c>
      <c r="BL84" s="58">
        <v>31.5</v>
      </c>
      <c r="BM84" s="58">
        <v>0</v>
      </c>
      <c r="BN84" s="58">
        <f t="shared" si="46"/>
        <v>35.799999999999997</v>
      </c>
      <c r="BO84" s="67">
        <v>12.7</v>
      </c>
      <c r="BP84" s="257" t="s">
        <v>416</v>
      </c>
      <c r="BQ84" s="258" t="s">
        <v>416</v>
      </c>
      <c r="BR84" s="67" t="s">
        <v>416</v>
      </c>
      <c r="BS84" s="66">
        <v>37.299999999999997</v>
      </c>
      <c r="BT84" s="58">
        <v>4.2</v>
      </c>
      <c r="BU84" s="60">
        <v>5.4</v>
      </c>
      <c r="BV84" s="66">
        <v>1.4</v>
      </c>
      <c r="BW84" s="58" t="s">
        <v>416</v>
      </c>
      <c r="BX84" s="58">
        <v>6.4</v>
      </c>
      <c r="BY84" s="58">
        <v>0</v>
      </c>
      <c r="BZ84" s="58">
        <f t="shared" si="47"/>
        <v>7.8000000000000007</v>
      </c>
      <c r="CA84" s="67">
        <v>4</v>
      </c>
      <c r="CB84" s="257" t="s">
        <v>416</v>
      </c>
      <c r="CC84" s="258" t="s">
        <v>416</v>
      </c>
      <c r="CD84" s="67">
        <v>12.1</v>
      </c>
      <c r="CE84" s="66">
        <v>52.4</v>
      </c>
      <c r="CF84" s="58">
        <v>7.1</v>
      </c>
      <c r="CG84" s="60">
        <v>3.2</v>
      </c>
      <c r="CH84" s="66">
        <v>186.8</v>
      </c>
      <c r="CI84" s="58">
        <v>266.10000000000002</v>
      </c>
      <c r="CJ84" s="58">
        <v>847.7</v>
      </c>
      <c r="CK84" s="58">
        <v>154</v>
      </c>
      <c r="CL84" s="58">
        <f t="shared" si="36"/>
        <v>1454.6000000000001</v>
      </c>
      <c r="CM84" s="67">
        <f t="shared" si="37"/>
        <v>1160.2</v>
      </c>
      <c r="CN84" s="66">
        <v>332.1</v>
      </c>
      <c r="CO84" s="58">
        <v>427.2</v>
      </c>
      <c r="CP84" s="67">
        <f t="shared" si="48"/>
        <v>759.3</v>
      </c>
      <c r="CQ84" s="66">
        <v>2015.2</v>
      </c>
      <c r="CR84" s="58">
        <v>638.1</v>
      </c>
      <c r="CS84" s="60">
        <f t="shared" si="38"/>
        <v>354.4</v>
      </c>
      <c r="CT84" s="60">
        <f t="shared" si="49"/>
        <v>4583.5</v>
      </c>
      <c r="CW84" s="395"/>
    </row>
    <row r="85" spans="1:101" ht="12.75" customHeight="1">
      <c r="A85" s="194">
        <v>42401</v>
      </c>
      <c r="B85" s="66">
        <v>95.4</v>
      </c>
      <c r="C85" s="58">
        <v>118.511</v>
      </c>
      <c r="D85" s="58">
        <v>150.1</v>
      </c>
      <c r="E85" s="58">
        <v>115.8</v>
      </c>
      <c r="F85" s="58">
        <f t="shared" si="39"/>
        <v>479.81099999999998</v>
      </c>
      <c r="G85" s="67">
        <v>388</v>
      </c>
      <c r="H85" s="66">
        <v>97.7</v>
      </c>
      <c r="I85" s="58">
        <v>191.2</v>
      </c>
      <c r="J85" s="67">
        <v>288.89999999999998</v>
      </c>
      <c r="K85" s="66">
        <v>490.1</v>
      </c>
      <c r="L85" s="58">
        <v>215.9</v>
      </c>
      <c r="M85" s="60">
        <v>102.1</v>
      </c>
      <c r="N85" s="66">
        <v>35.1</v>
      </c>
      <c r="O85" s="58">
        <v>63.378</v>
      </c>
      <c r="P85" s="58">
        <v>294.2</v>
      </c>
      <c r="Q85" s="58">
        <v>16.5</v>
      </c>
      <c r="R85" s="58">
        <f t="shared" si="40"/>
        <v>409.178</v>
      </c>
      <c r="S85" s="67">
        <v>321.5</v>
      </c>
      <c r="T85" s="66">
        <v>50.2</v>
      </c>
      <c r="U85" s="58">
        <v>79.3</v>
      </c>
      <c r="V85" s="67">
        <f t="shared" si="41"/>
        <v>129.5</v>
      </c>
      <c r="W85" s="66">
        <v>394.5</v>
      </c>
      <c r="X85" s="58">
        <v>171.5</v>
      </c>
      <c r="Y85" s="60">
        <v>156</v>
      </c>
      <c r="Z85" s="66">
        <v>36.1</v>
      </c>
      <c r="AA85" s="58">
        <v>50.392000000000003</v>
      </c>
      <c r="AB85" s="58">
        <v>202.3</v>
      </c>
      <c r="AC85" s="58">
        <v>31.5</v>
      </c>
      <c r="AD85" s="58">
        <f t="shared" si="42"/>
        <v>320.29200000000003</v>
      </c>
      <c r="AE85" s="67">
        <v>266.89999999999998</v>
      </c>
      <c r="AF85" s="66">
        <v>77.8</v>
      </c>
      <c r="AG85" s="58">
        <v>65.099999999999994</v>
      </c>
      <c r="AH85" s="67">
        <f t="shared" si="43"/>
        <v>142.89999999999998</v>
      </c>
      <c r="AI85" s="66">
        <v>519.20000000000005</v>
      </c>
      <c r="AJ85" s="58">
        <v>199.9</v>
      </c>
      <c r="AK85" s="60">
        <v>106.9</v>
      </c>
      <c r="AL85" s="66">
        <v>7.7</v>
      </c>
      <c r="AM85" s="58">
        <v>13.3</v>
      </c>
      <c r="AN85" s="58">
        <v>83.8</v>
      </c>
      <c r="AO85" s="71">
        <v>0</v>
      </c>
      <c r="AP85" s="58">
        <f t="shared" si="44"/>
        <v>104.8</v>
      </c>
      <c r="AQ85" s="67">
        <v>86.3</v>
      </c>
      <c r="AR85" s="66">
        <v>14.1</v>
      </c>
      <c r="AS85" s="58">
        <v>10.8</v>
      </c>
      <c r="AT85" s="67">
        <v>24.9</v>
      </c>
      <c r="AU85" s="66">
        <v>145.1</v>
      </c>
      <c r="AV85" s="58">
        <v>51.3</v>
      </c>
      <c r="AW85" s="60">
        <v>27.5</v>
      </c>
      <c r="AX85" s="66">
        <v>19.3</v>
      </c>
      <c r="AY85" s="58">
        <v>24.202999999999999</v>
      </c>
      <c r="AZ85" s="58">
        <v>125.4</v>
      </c>
      <c r="BA85" s="58" t="s">
        <v>416</v>
      </c>
      <c r="BB85" s="58">
        <f t="shared" si="45"/>
        <v>168.90300000000002</v>
      </c>
      <c r="BC85" s="67">
        <v>154.69999999999999</v>
      </c>
      <c r="BD85" s="257" t="s">
        <v>416</v>
      </c>
      <c r="BE85" s="258" t="s">
        <v>416</v>
      </c>
      <c r="BF85" s="67">
        <v>82</v>
      </c>
      <c r="BG85" s="66">
        <v>467.5</v>
      </c>
      <c r="BH85" s="58">
        <v>82.1</v>
      </c>
      <c r="BI85" s="60">
        <v>28.6</v>
      </c>
      <c r="BJ85" s="66">
        <v>4.5</v>
      </c>
      <c r="BK85" s="58">
        <v>3.3159999999999998</v>
      </c>
      <c r="BL85" s="58">
        <v>32.6</v>
      </c>
      <c r="BM85" s="58">
        <v>0</v>
      </c>
      <c r="BN85" s="58">
        <f t="shared" si="46"/>
        <v>40.416000000000004</v>
      </c>
      <c r="BO85" s="67">
        <v>13.9</v>
      </c>
      <c r="BP85" s="257" t="s">
        <v>416</v>
      </c>
      <c r="BQ85" s="258" t="s">
        <v>416</v>
      </c>
      <c r="BR85" s="67" t="s">
        <v>416</v>
      </c>
      <c r="BS85" s="66">
        <v>41.7</v>
      </c>
      <c r="BT85" s="58">
        <v>4.8</v>
      </c>
      <c r="BU85" s="60">
        <v>5.8</v>
      </c>
      <c r="BV85" s="66">
        <v>1.6</v>
      </c>
      <c r="BW85" s="58">
        <v>0.40200000000000002</v>
      </c>
      <c r="BX85" s="58">
        <v>7</v>
      </c>
      <c r="BY85" s="58">
        <v>0</v>
      </c>
      <c r="BZ85" s="58">
        <f t="shared" si="47"/>
        <v>9.0020000000000007</v>
      </c>
      <c r="CA85" s="67">
        <v>4.5999999999999996</v>
      </c>
      <c r="CB85" s="257" t="s">
        <v>416</v>
      </c>
      <c r="CC85" s="258" t="s">
        <v>416</v>
      </c>
      <c r="CD85" s="67">
        <v>11.5</v>
      </c>
      <c r="CE85" s="66">
        <v>51.7</v>
      </c>
      <c r="CF85" s="58">
        <v>8</v>
      </c>
      <c r="CG85" s="60">
        <v>3</v>
      </c>
      <c r="CH85" s="66">
        <v>199.7</v>
      </c>
      <c r="CI85" s="58">
        <v>273.5</v>
      </c>
      <c r="CJ85" s="58">
        <v>895.4</v>
      </c>
      <c r="CK85" s="58">
        <v>164</v>
      </c>
      <c r="CL85" s="58">
        <f t="shared" si="36"/>
        <v>1532.6</v>
      </c>
      <c r="CM85" s="67">
        <f t="shared" si="37"/>
        <v>1235.9000000000001</v>
      </c>
      <c r="CN85" s="66">
        <v>301.60000000000002</v>
      </c>
      <c r="CO85" s="58">
        <v>378.3</v>
      </c>
      <c r="CP85" s="67">
        <f t="shared" si="48"/>
        <v>679.90000000000009</v>
      </c>
      <c r="CQ85" s="66">
        <v>2109.8000000000002</v>
      </c>
      <c r="CR85" s="58">
        <v>733.4</v>
      </c>
      <c r="CS85" s="60">
        <f>SUM(M85,Y85,AK85,AW85,BI85,BU85,CG85)</f>
        <v>429.90000000000003</v>
      </c>
      <c r="CT85" s="60">
        <f t="shared" si="49"/>
        <v>4752.2</v>
      </c>
      <c r="CW85" s="395"/>
    </row>
    <row r="86" spans="1:101" ht="12.75" customHeight="1">
      <c r="A86" s="194">
        <v>42430</v>
      </c>
      <c r="B86" s="66">
        <v>95.1</v>
      </c>
      <c r="C86" s="58">
        <v>126.1318</v>
      </c>
      <c r="D86" s="58">
        <v>160</v>
      </c>
      <c r="E86" s="58">
        <v>119.4</v>
      </c>
      <c r="F86" s="58">
        <f t="shared" si="39"/>
        <v>500.6318</v>
      </c>
      <c r="G86" s="67">
        <v>400.5</v>
      </c>
      <c r="H86" s="66">
        <v>108.4</v>
      </c>
      <c r="I86" s="58">
        <v>204.7</v>
      </c>
      <c r="J86" s="67">
        <v>313.10000000000002</v>
      </c>
      <c r="K86" s="66">
        <v>498.1</v>
      </c>
      <c r="L86" s="58">
        <v>220.1</v>
      </c>
      <c r="M86" s="60">
        <v>99.5</v>
      </c>
      <c r="N86" s="66">
        <v>34.799999999999997</v>
      </c>
      <c r="O86" s="58">
        <v>67.126100000000008</v>
      </c>
      <c r="P86" s="58">
        <v>292.60000000000002</v>
      </c>
      <c r="Q86" s="58">
        <v>17.3</v>
      </c>
      <c r="R86" s="58">
        <f t="shared" si="40"/>
        <v>411.82610000000005</v>
      </c>
      <c r="S86" s="67">
        <v>314.89999999999998</v>
      </c>
      <c r="T86" s="66">
        <v>55.5</v>
      </c>
      <c r="U86" s="58">
        <v>83.7</v>
      </c>
      <c r="V86" s="67">
        <f t="shared" si="41"/>
        <v>139.19999999999999</v>
      </c>
      <c r="W86" s="66">
        <v>389.6</v>
      </c>
      <c r="X86" s="58">
        <v>166.6</v>
      </c>
      <c r="Y86" s="60">
        <v>154</v>
      </c>
      <c r="Z86" s="66">
        <v>35.200000000000003</v>
      </c>
      <c r="AA86" s="58">
        <v>51.9818</v>
      </c>
      <c r="AB86" s="58">
        <v>199.2</v>
      </c>
      <c r="AC86" s="58">
        <v>31.1</v>
      </c>
      <c r="AD86" s="58">
        <f t="shared" si="42"/>
        <v>317.48180000000002</v>
      </c>
      <c r="AE86" s="67">
        <v>261.3</v>
      </c>
      <c r="AF86" s="66">
        <v>84.6</v>
      </c>
      <c r="AG86" s="58">
        <v>64.900000000000006</v>
      </c>
      <c r="AH86" s="67">
        <f t="shared" si="43"/>
        <v>149.5</v>
      </c>
      <c r="AI86" s="66">
        <v>559.20000000000005</v>
      </c>
      <c r="AJ86" s="58">
        <v>204.3</v>
      </c>
      <c r="AK86" s="60">
        <v>103</v>
      </c>
      <c r="AL86" s="66">
        <v>7.9</v>
      </c>
      <c r="AM86" s="58">
        <v>14.4</v>
      </c>
      <c r="AN86" s="58">
        <v>84.5</v>
      </c>
      <c r="AO86" s="71">
        <v>0</v>
      </c>
      <c r="AP86" s="58">
        <f t="shared" si="44"/>
        <v>106.8</v>
      </c>
      <c r="AQ86" s="67">
        <v>87.7</v>
      </c>
      <c r="AR86" s="66">
        <v>16.8</v>
      </c>
      <c r="AS86" s="58">
        <v>11.1</v>
      </c>
      <c r="AT86" s="67">
        <v>28</v>
      </c>
      <c r="AU86" s="66">
        <v>143.6</v>
      </c>
      <c r="AV86" s="58">
        <v>53.1</v>
      </c>
      <c r="AW86" s="60">
        <v>27.6</v>
      </c>
      <c r="AX86" s="66">
        <v>19</v>
      </c>
      <c r="AY86" s="58">
        <v>25.278500000000001</v>
      </c>
      <c r="AZ86" s="58">
        <v>123.6</v>
      </c>
      <c r="BA86" s="58" t="s">
        <v>416</v>
      </c>
      <c r="BB86" s="58">
        <f t="shared" si="45"/>
        <v>167.8785</v>
      </c>
      <c r="BC86" s="67">
        <v>151.9</v>
      </c>
      <c r="BD86" s="257" t="s">
        <v>416</v>
      </c>
      <c r="BE86" s="258" t="s">
        <v>416</v>
      </c>
      <c r="BF86" s="67">
        <v>88.5</v>
      </c>
      <c r="BG86" s="66">
        <v>517.20000000000005</v>
      </c>
      <c r="BH86" s="58">
        <v>84.9</v>
      </c>
      <c r="BI86" s="60">
        <v>30</v>
      </c>
      <c r="BJ86" s="66">
        <v>4.5</v>
      </c>
      <c r="BK86" s="58" t="s">
        <v>416</v>
      </c>
      <c r="BL86" s="58">
        <v>31.7</v>
      </c>
      <c r="BM86" s="58">
        <v>0</v>
      </c>
      <c r="BN86" s="58">
        <f t="shared" si="46"/>
        <v>36.200000000000003</v>
      </c>
      <c r="BO86" s="67">
        <v>13.7</v>
      </c>
      <c r="BP86" s="257" t="s">
        <v>416</v>
      </c>
      <c r="BQ86" s="258" t="s">
        <v>416</v>
      </c>
      <c r="BR86" s="67" t="s">
        <v>416</v>
      </c>
      <c r="BS86" s="66">
        <v>41.7</v>
      </c>
      <c r="BT86" s="58">
        <v>5</v>
      </c>
      <c r="BU86" s="60">
        <v>5.3</v>
      </c>
      <c r="BV86" s="66">
        <v>1.5</v>
      </c>
      <c r="BW86" s="58" t="s">
        <v>416</v>
      </c>
      <c r="BX86" s="58">
        <v>7.2</v>
      </c>
      <c r="BY86" s="58">
        <v>0</v>
      </c>
      <c r="BZ86" s="58">
        <f t="shared" si="47"/>
        <v>8.6999999999999993</v>
      </c>
      <c r="CA86" s="67">
        <v>4.4000000000000004</v>
      </c>
      <c r="CB86" s="257" t="s">
        <v>416</v>
      </c>
      <c r="CC86" s="258" t="s">
        <v>416</v>
      </c>
      <c r="CD86" s="67">
        <v>14.2</v>
      </c>
      <c r="CE86" s="66">
        <v>60.3</v>
      </c>
      <c r="CF86" s="58">
        <v>8.1</v>
      </c>
      <c r="CG86" s="60">
        <v>3.4</v>
      </c>
      <c r="CH86" s="66">
        <v>197.9</v>
      </c>
      <c r="CI86" s="58">
        <v>285.2</v>
      </c>
      <c r="CJ86" s="58">
        <v>898.9</v>
      </c>
      <c r="CK86" s="58">
        <v>167.9</v>
      </c>
      <c r="CL86" s="58">
        <f t="shared" si="36"/>
        <v>1549.9</v>
      </c>
      <c r="CM86" s="67">
        <f t="shared" si="37"/>
        <v>1234.4000000000003</v>
      </c>
      <c r="CN86" s="66">
        <v>334.9</v>
      </c>
      <c r="CO86" s="58">
        <v>397.6</v>
      </c>
      <c r="CP86" s="67">
        <f t="shared" si="48"/>
        <v>732.5</v>
      </c>
      <c r="CQ86" s="66">
        <v>2209.8000000000002</v>
      </c>
      <c r="CR86" s="58">
        <v>742.2</v>
      </c>
      <c r="CS86" s="60">
        <f t="shared" si="38"/>
        <v>422.8</v>
      </c>
      <c r="CT86" s="60">
        <f t="shared" si="49"/>
        <v>4915.0000000000009</v>
      </c>
      <c r="CW86" s="395"/>
    </row>
    <row r="87" spans="1:101" ht="12.75" customHeight="1">
      <c r="A87" s="194">
        <v>42461</v>
      </c>
      <c r="B87" s="66">
        <v>85.5</v>
      </c>
      <c r="C87" s="58">
        <v>114.6224</v>
      </c>
      <c r="D87" s="58">
        <v>144.6</v>
      </c>
      <c r="E87" s="58">
        <v>107.1</v>
      </c>
      <c r="F87" s="58">
        <f t="shared" si="39"/>
        <v>451.82240000000002</v>
      </c>
      <c r="G87" s="67">
        <v>364</v>
      </c>
      <c r="H87" s="66">
        <v>105.3</v>
      </c>
      <c r="I87" s="58">
        <v>192.2</v>
      </c>
      <c r="J87" s="67">
        <v>297.5</v>
      </c>
      <c r="K87" s="66">
        <v>475.7</v>
      </c>
      <c r="L87" s="58">
        <v>210.5</v>
      </c>
      <c r="M87" s="60">
        <v>93.6</v>
      </c>
      <c r="N87" s="66">
        <v>32.4</v>
      </c>
      <c r="O87" s="58">
        <v>62.445099999999996</v>
      </c>
      <c r="P87" s="58">
        <v>277.60000000000002</v>
      </c>
      <c r="Q87" s="58">
        <v>16.3</v>
      </c>
      <c r="R87" s="58">
        <f t="shared" si="40"/>
        <v>388.74510000000004</v>
      </c>
      <c r="S87" s="67">
        <v>299.2</v>
      </c>
      <c r="T87" s="66">
        <v>54.3</v>
      </c>
      <c r="U87" s="58">
        <v>77.400000000000006</v>
      </c>
      <c r="V87" s="67">
        <f t="shared" si="41"/>
        <v>131.69999999999999</v>
      </c>
      <c r="W87" s="66">
        <v>384.8</v>
      </c>
      <c r="X87" s="58">
        <v>161</v>
      </c>
      <c r="Y87" s="60">
        <v>148.6</v>
      </c>
      <c r="Z87" s="66">
        <v>34.200000000000003</v>
      </c>
      <c r="AA87" s="58">
        <v>50.026800000000001</v>
      </c>
      <c r="AB87" s="58">
        <v>191.4</v>
      </c>
      <c r="AC87" s="58">
        <v>29.6</v>
      </c>
      <c r="AD87" s="58">
        <f t="shared" si="42"/>
        <v>305.22680000000003</v>
      </c>
      <c r="AE87" s="67">
        <v>250.1</v>
      </c>
      <c r="AF87" s="66">
        <v>83.6</v>
      </c>
      <c r="AG87" s="58">
        <v>63.1</v>
      </c>
      <c r="AH87" s="67">
        <f t="shared" si="43"/>
        <v>146.69999999999999</v>
      </c>
      <c r="AI87" s="66">
        <v>562</v>
      </c>
      <c r="AJ87" s="58">
        <v>198.6</v>
      </c>
      <c r="AK87" s="60">
        <v>120.1</v>
      </c>
      <c r="AL87" s="66">
        <v>7.4</v>
      </c>
      <c r="AM87" s="58">
        <v>13.1</v>
      </c>
      <c r="AN87" s="58">
        <v>79.5</v>
      </c>
      <c r="AO87" s="71">
        <v>0</v>
      </c>
      <c r="AP87" s="58">
        <f t="shared" si="44"/>
        <v>100</v>
      </c>
      <c r="AQ87" s="67">
        <v>82.5</v>
      </c>
      <c r="AR87" s="66">
        <v>15</v>
      </c>
      <c r="AS87" s="58">
        <v>10.7</v>
      </c>
      <c r="AT87" s="67">
        <v>25.7</v>
      </c>
      <c r="AU87" s="66">
        <v>137.69999999999999</v>
      </c>
      <c r="AV87" s="58">
        <v>51.2</v>
      </c>
      <c r="AW87" s="60">
        <v>29.2</v>
      </c>
      <c r="AX87" s="66">
        <v>17.8</v>
      </c>
      <c r="AY87" s="58">
        <v>23.976700000000001</v>
      </c>
      <c r="AZ87" s="58">
        <v>118.2</v>
      </c>
      <c r="BA87" s="58" t="s">
        <v>416</v>
      </c>
      <c r="BB87" s="58">
        <f t="shared" si="45"/>
        <v>159.97669999999999</v>
      </c>
      <c r="BC87" s="67">
        <v>146.6</v>
      </c>
      <c r="BD87" s="257" t="s">
        <v>416</v>
      </c>
      <c r="BE87" s="258" t="s">
        <v>416</v>
      </c>
      <c r="BF87" s="67">
        <v>84.7</v>
      </c>
      <c r="BG87" s="66">
        <v>537.20000000000005</v>
      </c>
      <c r="BH87" s="58">
        <v>83</v>
      </c>
      <c r="BI87" s="60">
        <v>32.299999999999997</v>
      </c>
      <c r="BJ87" s="66">
        <v>3.8</v>
      </c>
      <c r="BK87" s="58" t="s">
        <v>416</v>
      </c>
      <c r="BL87" s="58">
        <v>27.2</v>
      </c>
      <c r="BM87" s="58" t="s">
        <v>416</v>
      </c>
      <c r="BN87" s="58">
        <f t="shared" si="46"/>
        <v>31</v>
      </c>
      <c r="BO87" s="67">
        <v>14.4</v>
      </c>
      <c r="BP87" s="257" t="s">
        <v>416</v>
      </c>
      <c r="BQ87" s="258" t="s">
        <v>416</v>
      </c>
      <c r="BR87" s="67" t="s">
        <v>416</v>
      </c>
      <c r="BS87" s="66">
        <v>48.8</v>
      </c>
      <c r="BT87" s="58">
        <v>5.9</v>
      </c>
      <c r="BU87" s="60">
        <v>5.3</v>
      </c>
      <c r="BV87" s="66">
        <v>1.6</v>
      </c>
      <c r="BW87" s="58" t="s">
        <v>416</v>
      </c>
      <c r="BX87" s="58">
        <v>7.3</v>
      </c>
      <c r="BY87" s="58">
        <v>0</v>
      </c>
      <c r="BZ87" s="58">
        <f t="shared" si="47"/>
        <v>8.9</v>
      </c>
      <c r="CA87" s="67">
        <v>4.5</v>
      </c>
      <c r="CB87" s="257" t="s">
        <v>416</v>
      </c>
      <c r="CC87" s="258" t="s">
        <v>416</v>
      </c>
      <c r="CD87" s="67">
        <v>15.3</v>
      </c>
      <c r="CE87" s="66">
        <v>55.9</v>
      </c>
      <c r="CF87" s="58">
        <v>8.6999999999999993</v>
      </c>
      <c r="CG87" s="60">
        <v>3.7</v>
      </c>
      <c r="CH87" s="66">
        <v>182.6</v>
      </c>
      <c r="CI87" s="58">
        <v>264.39999999999998</v>
      </c>
      <c r="CJ87" s="58">
        <v>845.8</v>
      </c>
      <c r="CK87" s="58">
        <v>153.30000000000001</v>
      </c>
      <c r="CL87" s="58">
        <f t="shared" si="36"/>
        <v>1446.1</v>
      </c>
      <c r="CM87" s="67">
        <f t="shared" si="37"/>
        <v>1161.3000000000002</v>
      </c>
      <c r="CN87" s="66">
        <v>325.10000000000002</v>
      </c>
      <c r="CO87" s="58">
        <v>376.5</v>
      </c>
      <c r="CP87" s="67">
        <f t="shared" si="48"/>
        <v>701.6</v>
      </c>
      <c r="CQ87" s="66">
        <v>2202.1</v>
      </c>
      <c r="CR87" s="58">
        <v>718.8</v>
      </c>
      <c r="CS87" s="60">
        <f t="shared" si="38"/>
        <v>432.79999999999995</v>
      </c>
      <c r="CT87" s="60">
        <f t="shared" si="49"/>
        <v>4782.5999999999995</v>
      </c>
      <c r="CW87" s="395"/>
    </row>
    <row r="88" spans="1:101" ht="12.75" customHeight="1">
      <c r="A88" s="194">
        <v>42491</v>
      </c>
      <c r="B88" s="66">
        <v>85.4</v>
      </c>
      <c r="C88" s="58">
        <v>112.764</v>
      </c>
      <c r="D88" s="58">
        <v>147.80000000000001</v>
      </c>
      <c r="E88" s="58">
        <v>108.9</v>
      </c>
      <c r="F88" s="58">
        <f t="shared" si="39"/>
        <v>454.86400000000003</v>
      </c>
      <c r="G88" s="67">
        <v>361</v>
      </c>
      <c r="H88" s="66">
        <v>104.8</v>
      </c>
      <c r="I88" s="58">
        <v>196.6</v>
      </c>
      <c r="J88" s="67">
        <v>301.39999999999998</v>
      </c>
      <c r="K88" s="66">
        <v>488.2</v>
      </c>
      <c r="L88" s="58">
        <v>212.9</v>
      </c>
      <c r="M88" s="60">
        <v>94.8</v>
      </c>
      <c r="N88" s="66">
        <v>33.5</v>
      </c>
      <c r="O88" s="58">
        <v>62.877000000000002</v>
      </c>
      <c r="P88" s="58">
        <v>281.10000000000002</v>
      </c>
      <c r="Q88" s="58">
        <v>16.899999999999999</v>
      </c>
      <c r="R88" s="58">
        <f t="shared" si="40"/>
        <v>394.37700000000001</v>
      </c>
      <c r="S88" s="67">
        <v>300.5</v>
      </c>
      <c r="T88" s="66">
        <v>52.2</v>
      </c>
      <c r="U88" s="58">
        <v>81.5</v>
      </c>
      <c r="V88" s="67">
        <f t="shared" si="41"/>
        <v>133.69999999999999</v>
      </c>
      <c r="W88" s="66">
        <v>398.3</v>
      </c>
      <c r="X88" s="58">
        <v>163.6</v>
      </c>
      <c r="Y88" s="60">
        <v>146</v>
      </c>
      <c r="Z88" s="66">
        <v>33.9</v>
      </c>
      <c r="AA88" s="58">
        <v>49.923000000000002</v>
      </c>
      <c r="AB88" s="58">
        <v>193.9</v>
      </c>
      <c r="AC88" s="58">
        <v>30.1</v>
      </c>
      <c r="AD88" s="58">
        <f t="shared" si="42"/>
        <v>307.82300000000004</v>
      </c>
      <c r="AE88" s="67">
        <v>249</v>
      </c>
      <c r="AF88" s="66">
        <v>84.4</v>
      </c>
      <c r="AG88" s="58">
        <v>65.099999999999994</v>
      </c>
      <c r="AH88" s="67">
        <f t="shared" si="43"/>
        <v>149.5</v>
      </c>
      <c r="AI88" s="66">
        <v>574.70000000000005</v>
      </c>
      <c r="AJ88" s="58">
        <v>199.9</v>
      </c>
      <c r="AK88" s="60">
        <v>108.4</v>
      </c>
      <c r="AL88" s="66">
        <v>7.2</v>
      </c>
      <c r="AM88" s="58">
        <v>13</v>
      </c>
      <c r="AN88" s="58">
        <v>80.5</v>
      </c>
      <c r="AO88" s="71">
        <v>0</v>
      </c>
      <c r="AP88" s="58">
        <f t="shared" si="44"/>
        <v>100.7</v>
      </c>
      <c r="AQ88" s="67">
        <v>82.2</v>
      </c>
      <c r="AR88" s="66">
        <v>15.9</v>
      </c>
      <c r="AS88" s="58">
        <v>13.1</v>
      </c>
      <c r="AT88" s="67">
        <v>29.1</v>
      </c>
      <c r="AU88" s="66">
        <v>146.9</v>
      </c>
      <c r="AV88" s="58">
        <v>52.4</v>
      </c>
      <c r="AW88" s="60">
        <v>28.4</v>
      </c>
      <c r="AX88" s="66">
        <v>18.3</v>
      </c>
      <c r="AY88" s="58">
        <v>23.963000000000001</v>
      </c>
      <c r="AZ88" s="58">
        <v>120.5</v>
      </c>
      <c r="BA88" s="58" t="s">
        <v>416</v>
      </c>
      <c r="BB88" s="58">
        <f t="shared" si="45"/>
        <v>162.76300000000001</v>
      </c>
      <c r="BC88" s="67">
        <v>148.9</v>
      </c>
      <c r="BD88" s="257" t="s">
        <v>416</v>
      </c>
      <c r="BE88" s="258" t="s">
        <v>416</v>
      </c>
      <c r="BF88" s="67">
        <v>82.3</v>
      </c>
      <c r="BG88" s="66">
        <v>527.9</v>
      </c>
      <c r="BH88" s="58">
        <v>85.9</v>
      </c>
      <c r="BI88" s="60">
        <v>29</v>
      </c>
      <c r="BJ88" s="66">
        <v>3.9</v>
      </c>
      <c r="BK88" s="58">
        <v>3.238</v>
      </c>
      <c r="BL88" s="58">
        <v>28.6</v>
      </c>
      <c r="BM88" s="58" t="s">
        <v>416</v>
      </c>
      <c r="BN88" s="58">
        <f t="shared" si="46"/>
        <v>35.738</v>
      </c>
      <c r="BO88" s="67">
        <v>16.5</v>
      </c>
      <c r="BP88" s="257" t="s">
        <v>416</v>
      </c>
      <c r="BQ88" s="258" t="s">
        <v>416</v>
      </c>
      <c r="BR88" s="67" t="s">
        <v>416</v>
      </c>
      <c r="BS88" s="66">
        <v>37.1</v>
      </c>
      <c r="BT88" s="58">
        <v>7.4</v>
      </c>
      <c r="BU88" s="60">
        <v>5.4</v>
      </c>
      <c r="BV88" s="66">
        <v>1.4</v>
      </c>
      <c r="BW88" s="58">
        <v>0.42299999999999999</v>
      </c>
      <c r="BX88" s="58">
        <v>8.3000000000000007</v>
      </c>
      <c r="BY88" s="58">
        <v>0</v>
      </c>
      <c r="BZ88" s="58">
        <f t="shared" si="47"/>
        <v>10.123000000000001</v>
      </c>
      <c r="CA88" s="67">
        <v>4.5</v>
      </c>
      <c r="CB88" s="257" t="s">
        <v>416</v>
      </c>
      <c r="CC88" s="258" t="s">
        <v>416</v>
      </c>
      <c r="CD88" s="67">
        <v>14.2</v>
      </c>
      <c r="CE88" s="66">
        <v>53.8</v>
      </c>
      <c r="CF88" s="58">
        <v>9.5</v>
      </c>
      <c r="CG88" s="60">
        <v>4</v>
      </c>
      <c r="CH88" s="66">
        <v>183.6</v>
      </c>
      <c r="CI88" s="58">
        <v>266.2</v>
      </c>
      <c r="CJ88" s="58">
        <v>860.6</v>
      </c>
      <c r="CK88" s="58">
        <v>156.1</v>
      </c>
      <c r="CL88" s="58">
        <f t="shared" si="36"/>
        <v>1466.5</v>
      </c>
      <c r="CM88" s="67">
        <f t="shared" si="37"/>
        <v>1162.6000000000001</v>
      </c>
      <c r="CN88" s="66">
        <v>322.10000000000002</v>
      </c>
      <c r="CO88" s="58">
        <v>388.2</v>
      </c>
      <c r="CP88" s="67">
        <f t="shared" si="48"/>
        <v>710.3</v>
      </c>
      <c r="CQ88" s="66">
        <v>2226.9</v>
      </c>
      <c r="CR88" s="58">
        <v>731.5</v>
      </c>
      <c r="CS88" s="60">
        <f t="shared" si="38"/>
        <v>416</v>
      </c>
      <c r="CT88" s="60">
        <f t="shared" si="49"/>
        <v>4819.7000000000007</v>
      </c>
      <c r="CW88" s="395"/>
    </row>
    <row r="89" spans="1:101" ht="12.75" customHeight="1">
      <c r="A89" s="194">
        <v>42522</v>
      </c>
      <c r="B89" s="66">
        <v>80.5</v>
      </c>
      <c r="C89" s="58">
        <v>104.45699999999999</v>
      </c>
      <c r="D89" s="58">
        <v>142.1</v>
      </c>
      <c r="E89" s="58">
        <v>104.5</v>
      </c>
      <c r="F89" s="58">
        <f t="shared" si="39"/>
        <v>431.55700000000002</v>
      </c>
      <c r="G89" s="67">
        <v>342.2</v>
      </c>
      <c r="H89" s="66">
        <v>102</v>
      </c>
      <c r="I89" s="58">
        <v>193.6</v>
      </c>
      <c r="J89" s="67">
        <v>295.5</v>
      </c>
      <c r="K89" s="66">
        <v>453.4</v>
      </c>
      <c r="L89" s="58">
        <v>198.1</v>
      </c>
      <c r="M89" s="60">
        <v>96.3</v>
      </c>
      <c r="N89" s="66">
        <v>31.2</v>
      </c>
      <c r="O89" s="58">
        <v>59.284999999999997</v>
      </c>
      <c r="P89" s="58">
        <v>273.8</v>
      </c>
      <c r="Q89" s="58">
        <v>16</v>
      </c>
      <c r="R89" s="58">
        <f t="shared" si="40"/>
        <v>380.28500000000003</v>
      </c>
      <c r="S89" s="67">
        <v>289.3</v>
      </c>
      <c r="T89" s="66">
        <v>51.5</v>
      </c>
      <c r="U89" s="58">
        <v>81</v>
      </c>
      <c r="V89" s="67">
        <f t="shared" si="41"/>
        <v>132.5</v>
      </c>
      <c r="W89" s="66">
        <v>356</v>
      </c>
      <c r="X89" s="58">
        <v>148.69999999999999</v>
      </c>
      <c r="Y89" s="60">
        <v>143.80000000000001</v>
      </c>
      <c r="Z89" s="66">
        <v>32.200000000000003</v>
      </c>
      <c r="AA89" s="58">
        <v>45.976999999999997</v>
      </c>
      <c r="AB89" s="58">
        <v>184.9</v>
      </c>
      <c r="AC89" s="58">
        <v>29</v>
      </c>
      <c r="AD89" s="58">
        <f t="shared" si="42"/>
        <v>292.077</v>
      </c>
      <c r="AE89" s="67">
        <v>235.3</v>
      </c>
      <c r="AF89" s="66">
        <v>86.8</v>
      </c>
      <c r="AG89" s="58">
        <v>65.2</v>
      </c>
      <c r="AH89" s="67">
        <f t="shared" si="43"/>
        <v>152</v>
      </c>
      <c r="AI89" s="66">
        <v>556.1</v>
      </c>
      <c r="AJ89" s="58">
        <v>195.4</v>
      </c>
      <c r="AK89" s="60">
        <v>107.4</v>
      </c>
      <c r="AL89" s="66">
        <v>7.4</v>
      </c>
      <c r="AM89" s="58">
        <v>12.9</v>
      </c>
      <c r="AN89" s="58">
        <v>80.3</v>
      </c>
      <c r="AO89" s="71">
        <v>0</v>
      </c>
      <c r="AP89" s="58">
        <f t="shared" si="44"/>
        <v>100.6</v>
      </c>
      <c r="AQ89" s="67">
        <v>83.6</v>
      </c>
      <c r="AR89" s="66">
        <v>14.8</v>
      </c>
      <c r="AS89" s="58">
        <v>12.5</v>
      </c>
      <c r="AT89" s="67">
        <v>27.4</v>
      </c>
      <c r="AU89" s="66">
        <v>132.1</v>
      </c>
      <c r="AV89" s="58">
        <v>49.1</v>
      </c>
      <c r="AW89" s="60">
        <v>28.1</v>
      </c>
      <c r="AX89" s="66">
        <v>17.600000000000001</v>
      </c>
      <c r="AY89" s="58">
        <v>22.123000000000001</v>
      </c>
      <c r="AZ89" s="58">
        <v>115.1</v>
      </c>
      <c r="BA89" s="58" t="s">
        <v>416</v>
      </c>
      <c r="BB89" s="58">
        <f t="shared" si="45"/>
        <v>154.82299999999998</v>
      </c>
      <c r="BC89" s="67">
        <v>143</v>
      </c>
      <c r="BD89" s="257" t="s">
        <v>416</v>
      </c>
      <c r="BE89" s="258" t="s">
        <v>416</v>
      </c>
      <c r="BF89" s="67">
        <v>80.5</v>
      </c>
      <c r="BG89" s="66">
        <v>513.9</v>
      </c>
      <c r="BH89" s="58">
        <v>85</v>
      </c>
      <c r="BI89" s="60">
        <v>34.799999999999997</v>
      </c>
      <c r="BJ89" s="66">
        <v>3.7</v>
      </c>
      <c r="BK89" s="58">
        <v>2.2269999999999999</v>
      </c>
      <c r="BL89" s="58">
        <v>26.9</v>
      </c>
      <c r="BM89" s="58" t="s">
        <v>416</v>
      </c>
      <c r="BN89" s="58">
        <f t="shared" si="46"/>
        <v>32.826999999999998</v>
      </c>
      <c r="BO89" s="67">
        <v>15.2</v>
      </c>
      <c r="BP89" s="257" t="s">
        <v>416</v>
      </c>
      <c r="BQ89" s="258" t="s">
        <v>416</v>
      </c>
      <c r="BR89" s="67" t="s">
        <v>416</v>
      </c>
      <c r="BS89" s="66">
        <v>34.299999999999997</v>
      </c>
      <c r="BT89" s="58">
        <v>6.9</v>
      </c>
      <c r="BU89" s="60">
        <v>5.4</v>
      </c>
      <c r="BV89" s="66">
        <v>1.5</v>
      </c>
      <c r="BW89" s="58">
        <v>0.42499999999999999</v>
      </c>
      <c r="BX89" s="58">
        <v>8</v>
      </c>
      <c r="BY89" s="58">
        <v>0</v>
      </c>
      <c r="BZ89" s="58">
        <f t="shared" si="47"/>
        <v>9.9250000000000007</v>
      </c>
      <c r="CA89" s="67">
        <v>4.7</v>
      </c>
      <c r="CB89" s="257" t="s">
        <v>416</v>
      </c>
      <c r="CC89" s="258" t="s">
        <v>416</v>
      </c>
      <c r="CD89" s="67">
        <v>14.8</v>
      </c>
      <c r="CE89" s="66">
        <v>58.5</v>
      </c>
      <c r="CF89" s="58">
        <v>10.1</v>
      </c>
      <c r="CG89" s="60">
        <v>4.0999999999999996</v>
      </c>
      <c r="CH89" s="66">
        <v>174</v>
      </c>
      <c r="CI89" s="58">
        <v>247.4</v>
      </c>
      <c r="CJ89" s="58">
        <v>831</v>
      </c>
      <c r="CK89" s="58">
        <v>149.69999999999999</v>
      </c>
      <c r="CL89" s="58">
        <f t="shared" si="36"/>
        <v>1402.1000000000001</v>
      </c>
      <c r="CM89" s="67">
        <f t="shared" si="37"/>
        <v>1113.3000000000002</v>
      </c>
      <c r="CN89" s="66">
        <v>319</v>
      </c>
      <c r="CO89" s="58">
        <v>383.8</v>
      </c>
      <c r="CP89" s="67">
        <f t="shared" si="48"/>
        <v>702.8</v>
      </c>
      <c r="CQ89" s="66">
        <v>2104.1999999999998</v>
      </c>
      <c r="CR89" s="58">
        <v>693.3</v>
      </c>
      <c r="CS89" s="60">
        <f t="shared" si="38"/>
        <v>419.90000000000003</v>
      </c>
      <c r="CT89" s="60">
        <f t="shared" si="49"/>
        <v>4629</v>
      </c>
      <c r="CW89" s="395"/>
    </row>
    <row r="90" spans="1:101" ht="12.75" customHeight="1">
      <c r="A90" s="194">
        <v>42552</v>
      </c>
      <c r="B90" s="66">
        <v>90</v>
      </c>
      <c r="C90" s="58">
        <v>114.794</v>
      </c>
      <c r="D90" s="58">
        <v>151.30000000000001</v>
      </c>
      <c r="E90" s="58">
        <v>114</v>
      </c>
      <c r="F90" s="58">
        <f t="shared" si="39"/>
        <v>470.09399999999999</v>
      </c>
      <c r="G90" s="67">
        <v>371.4</v>
      </c>
      <c r="H90" s="66">
        <v>110.9</v>
      </c>
      <c r="I90" s="58">
        <v>196.5</v>
      </c>
      <c r="J90" s="67">
        <v>307.39999999999998</v>
      </c>
      <c r="K90" s="66">
        <v>455.6</v>
      </c>
      <c r="L90" s="58">
        <v>209.9</v>
      </c>
      <c r="M90" s="60">
        <v>98.8</v>
      </c>
      <c r="N90" s="66">
        <v>34.9</v>
      </c>
      <c r="O90" s="58">
        <v>63.604999999999997</v>
      </c>
      <c r="P90" s="58">
        <v>294.3</v>
      </c>
      <c r="Q90" s="58">
        <v>16.8</v>
      </c>
      <c r="R90" s="58">
        <f t="shared" si="40"/>
        <v>409.60500000000002</v>
      </c>
      <c r="S90" s="67">
        <v>314.8</v>
      </c>
      <c r="T90" s="66">
        <v>54.7</v>
      </c>
      <c r="U90" s="58">
        <v>82.1</v>
      </c>
      <c r="V90" s="67">
        <f t="shared" si="41"/>
        <v>136.80000000000001</v>
      </c>
      <c r="W90" s="66">
        <v>340.9</v>
      </c>
      <c r="X90" s="58">
        <v>156.6</v>
      </c>
      <c r="Y90" s="60">
        <v>149.30000000000001</v>
      </c>
      <c r="Z90" s="66">
        <v>35.799999999999997</v>
      </c>
      <c r="AA90" s="58">
        <v>49.784999999999997</v>
      </c>
      <c r="AB90" s="58">
        <v>198.9</v>
      </c>
      <c r="AC90" s="58">
        <v>31.2</v>
      </c>
      <c r="AD90" s="58">
        <f t="shared" si="42"/>
        <v>315.685</v>
      </c>
      <c r="AE90" s="67">
        <v>256.39999999999998</v>
      </c>
      <c r="AF90" s="66">
        <v>88.3</v>
      </c>
      <c r="AG90" s="58">
        <v>70.7</v>
      </c>
      <c r="AH90" s="67">
        <f t="shared" si="43"/>
        <v>159</v>
      </c>
      <c r="AI90" s="66">
        <v>546.6</v>
      </c>
      <c r="AJ90" s="58">
        <v>194.9</v>
      </c>
      <c r="AK90" s="60">
        <v>101.1</v>
      </c>
      <c r="AL90" s="66">
        <v>7.9</v>
      </c>
      <c r="AM90" s="58">
        <v>13.6</v>
      </c>
      <c r="AN90" s="58">
        <v>84.8</v>
      </c>
      <c r="AO90" s="71">
        <v>0</v>
      </c>
      <c r="AP90" s="58">
        <f t="shared" si="44"/>
        <v>106.3</v>
      </c>
      <c r="AQ90" s="67">
        <v>88.3</v>
      </c>
      <c r="AR90" s="66">
        <v>14.9</v>
      </c>
      <c r="AS90" s="58">
        <v>14</v>
      </c>
      <c r="AT90" s="67">
        <v>28.9</v>
      </c>
      <c r="AU90" s="66">
        <v>129.5</v>
      </c>
      <c r="AV90" s="58">
        <v>48.9</v>
      </c>
      <c r="AW90" s="60">
        <v>27.3</v>
      </c>
      <c r="AX90" s="66">
        <v>19.399999999999999</v>
      </c>
      <c r="AY90" s="58">
        <v>24.175999999999998</v>
      </c>
      <c r="AZ90" s="58">
        <v>128.1</v>
      </c>
      <c r="BA90" s="58" t="s">
        <v>416</v>
      </c>
      <c r="BB90" s="58">
        <f t="shared" si="45"/>
        <v>171.67599999999999</v>
      </c>
      <c r="BC90" s="67">
        <v>154.9</v>
      </c>
      <c r="BD90" s="257" t="s">
        <v>416</v>
      </c>
      <c r="BE90" s="258" t="s">
        <v>416</v>
      </c>
      <c r="BF90" s="67">
        <v>84.5</v>
      </c>
      <c r="BG90" s="66">
        <v>485.6</v>
      </c>
      <c r="BH90" s="58">
        <v>87.7</v>
      </c>
      <c r="BI90" s="60">
        <v>35</v>
      </c>
      <c r="BJ90" s="66">
        <v>4</v>
      </c>
      <c r="BK90" s="58">
        <v>2.4</v>
      </c>
      <c r="BL90" s="58">
        <v>29.1</v>
      </c>
      <c r="BM90" s="58" t="s">
        <v>416</v>
      </c>
      <c r="BN90" s="58">
        <f t="shared" si="46"/>
        <v>35.5</v>
      </c>
      <c r="BO90" s="67">
        <v>16.3</v>
      </c>
      <c r="BP90" s="257" t="s">
        <v>416</v>
      </c>
      <c r="BQ90" s="258" t="s">
        <v>416</v>
      </c>
      <c r="BR90" s="67" t="s">
        <v>416</v>
      </c>
      <c r="BS90" s="66">
        <v>32.799999999999997</v>
      </c>
      <c r="BT90" s="58">
        <v>7.3</v>
      </c>
      <c r="BU90" s="60">
        <v>5.5</v>
      </c>
      <c r="BV90" s="66">
        <v>1.5</v>
      </c>
      <c r="BW90" s="58">
        <v>0.504</v>
      </c>
      <c r="BX90" s="58">
        <v>9</v>
      </c>
      <c r="BY90" s="58">
        <v>0</v>
      </c>
      <c r="BZ90" s="58">
        <f t="shared" si="47"/>
        <v>11.004</v>
      </c>
      <c r="CA90" s="67">
        <v>5.0999999999999996</v>
      </c>
      <c r="CB90" s="257" t="s">
        <v>416</v>
      </c>
      <c r="CC90" s="258" t="s">
        <v>416</v>
      </c>
      <c r="CD90" s="67">
        <v>20.399999999999999</v>
      </c>
      <c r="CE90" s="66">
        <v>52.4</v>
      </c>
      <c r="CF90" s="58">
        <v>10.8</v>
      </c>
      <c r="CG90" s="60">
        <v>4.0999999999999996</v>
      </c>
      <c r="CH90" s="66">
        <v>193.5</v>
      </c>
      <c r="CI90" s="58">
        <v>268.89999999999998</v>
      </c>
      <c r="CJ90" s="58">
        <v>895.5</v>
      </c>
      <c r="CK90" s="58">
        <v>162.4</v>
      </c>
      <c r="CL90" s="58">
        <f t="shared" si="36"/>
        <v>1520.3000000000002</v>
      </c>
      <c r="CM90" s="67">
        <f t="shared" si="37"/>
        <v>1207.2</v>
      </c>
      <c r="CN90" s="66">
        <v>340</v>
      </c>
      <c r="CO90" s="58">
        <v>397</v>
      </c>
      <c r="CP90" s="67">
        <f t="shared" si="48"/>
        <v>737</v>
      </c>
      <c r="CQ90" s="66">
        <v>2043.4</v>
      </c>
      <c r="CR90" s="58">
        <v>716.2</v>
      </c>
      <c r="CS90" s="60">
        <f t="shared" si="38"/>
        <v>421.10000000000008</v>
      </c>
      <c r="CT90" s="60">
        <f t="shared" si="49"/>
        <v>4721.8000000000011</v>
      </c>
      <c r="CW90" s="395"/>
    </row>
    <row r="91" spans="1:101" ht="12.75" customHeight="1">
      <c r="A91" s="194">
        <v>42583</v>
      </c>
      <c r="B91" s="66">
        <v>91.6</v>
      </c>
      <c r="C91" s="58">
        <v>122.55380000000001</v>
      </c>
      <c r="D91" s="58">
        <v>156.6</v>
      </c>
      <c r="E91" s="58">
        <v>114.8</v>
      </c>
      <c r="F91" s="58">
        <f t="shared" si="39"/>
        <v>485.55379999999997</v>
      </c>
      <c r="G91" s="67">
        <v>385.2</v>
      </c>
      <c r="H91" s="66">
        <v>114.6</v>
      </c>
      <c r="I91" s="58">
        <v>196</v>
      </c>
      <c r="J91" s="67">
        <v>310.60000000000002</v>
      </c>
      <c r="K91" s="66">
        <v>467.8</v>
      </c>
      <c r="L91" s="58">
        <v>221.9</v>
      </c>
      <c r="M91" s="60">
        <v>83.3</v>
      </c>
      <c r="N91" s="66">
        <v>36.299999999999997</v>
      </c>
      <c r="O91" s="58">
        <v>68.259299999999996</v>
      </c>
      <c r="P91" s="58">
        <v>299.60000000000002</v>
      </c>
      <c r="Q91" s="58">
        <v>17.2</v>
      </c>
      <c r="R91" s="58">
        <f t="shared" si="40"/>
        <v>421.35930000000002</v>
      </c>
      <c r="S91" s="67">
        <v>321.60000000000002</v>
      </c>
      <c r="T91" s="66">
        <v>55.2</v>
      </c>
      <c r="U91" s="58">
        <v>83</v>
      </c>
      <c r="V91" s="67">
        <f t="shared" si="41"/>
        <v>138.19999999999999</v>
      </c>
      <c r="W91" s="66">
        <v>365.1</v>
      </c>
      <c r="X91" s="58">
        <v>168.9</v>
      </c>
      <c r="Y91" s="60">
        <v>134</v>
      </c>
      <c r="Z91" s="66">
        <v>37.200000000000003</v>
      </c>
      <c r="AA91" s="58">
        <v>54.258000000000003</v>
      </c>
      <c r="AB91" s="58">
        <v>200.6</v>
      </c>
      <c r="AC91" s="58">
        <v>31.8</v>
      </c>
      <c r="AD91" s="58">
        <f t="shared" si="42"/>
        <v>323.858</v>
      </c>
      <c r="AE91" s="67">
        <v>265.10000000000002</v>
      </c>
      <c r="AF91" s="66">
        <v>89</v>
      </c>
      <c r="AG91" s="58">
        <v>70.400000000000006</v>
      </c>
      <c r="AH91" s="67">
        <f t="shared" si="43"/>
        <v>159.4</v>
      </c>
      <c r="AI91" s="66">
        <v>589.1</v>
      </c>
      <c r="AJ91" s="58">
        <v>203.1</v>
      </c>
      <c r="AK91" s="60">
        <v>99.6</v>
      </c>
      <c r="AL91" s="66">
        <v>7.8</v>
      </c>
      <c r="AM91" s="58">
        <v>14.1</v>
      </c>
      <c r="AN91" s="58">
        <v>83.1</v>
      </c>
      <c r="AO91" s="71">
        <v>0</v>
      </c>
      <c r="AP91" s="58">
        <f t="shared" si="44"/>
        <v>105</v>
      </c>
      <c r="AQ91" s="67">
        <v>86.8</v>
      </c>
      <c r="AR91" s="66">
        <v>16.100000000000001</v>
      </c>
      <c r="AS91" s="58">
        <v>12.4</v>
      </c>
      <c r="AT91" s="67">
        <v>28.5</v>
      </c>
      <c r="AU91" s="66">
        <v>130.1</v>
      </c>
      <c r="AV91" s="58">
        <v>50.7</v>
      </c>
      <c r="AW91" s="60">
        <v>24.1</v>
      </c>
      <c r="AX91" s="66">
        <v>19.600000000000001</v>
      </c>
      <c r="AY91" s="58">
        <v>25.3887</v>
      </c>
      <c r="AZ91" s="58">
        <v>128.6</v>
      </c>
      <c r="BA91" s="58" t="s">
        <v>416</v>
      </c>
      <c r="BB91" s="58">
        <f t="shared" si="45"/>
        <v>173.58869999999999</v>
      </c>
      <c r="BC91" s="67">
        <v>156.4</v>
      </c>
      <c r="BD91" s="257" t="s">
        <v>416</v>
      </c>
      <c r="BE91" s="258" t="s">
        <v>416</v>
      </c>
      <c r="BF91" s="67">
        <v>86.3</v>
      </c>
      <c r="BG91" s="66">
        <v>459.1</v>
      </c>
      <c r="BH91" s="58">
        <v>89</v>
      </c>
      <c r="BI91" s="60">
        <v>30.5</v>
      </c>
      <c r="BJ91" s="66">
        <v>4.0999999999999996</v>
      </c>
      <c r="BK91" s="58" t="s">
        <v>416</v>
      </c>
      <c r="BL91" s="58">
        <v>29.2</v>
      </c>
      <c r="BM91" s="58" t="s">
        <v>416</v>
      </c>
      <c r="BN91" s="58">
        <f t="shared" si="46"/>
        <v>33.299999999999997</v>
      </c>
      <c r="BO91" s="67">
        <v>16.399999999999999</v>
      </c>
      <c r="BP91" s="257" t="s">
        <v>416</v>
      </c>
      <c r="BQ91" s="258" t="s">
        <v>416</v>
      </c>
      <c r="BR91" s="67" t="s">
        <v>416</v>
      </c>
      <c r="BS91" s="66">
        <v>34.700000000000003</v>
      </c>
      <c r="BT91" s="58">
        <v>7.2</v>
      </c>
      <c r="BU91" s="60">
        <v>4.8</v>
      </c>
      <c r="BV91" s="66">
        <v>1.7</v>
      </c>
      <c r="BW91" s="58" t="s">
        <v>416</v>
      </c>
      <c r="BX91" s="58">
        <v>9.1</v>
      </c>
      <c r="BY91" s="58">
        <v>0</v>
      </c>
      <c r="BZ91" s="58">
        <f t="shared" si="47"/>
        <v>10.799999999999999</v>
      </c>
      <c r="CA91" s="67">
        <v>5.2</v>
      </c>
      <c r="CB91" s="257" t="s">
        <v>416</v>
      </c>
      <c r="CC91" s="258" t="s">
        <v>416</v>
      </c>
      <c r="CD91" s="67">
        <v>27.6</v>
      </c>
      <c r="CE91" s="66">
        <v>54</v>
      </c>
      <c r="CF91" s="58">
        <v>10.7</v>
      </c>
      <c r="CG91" s="60">
        <v>3.8</v>
      </c>
      <c r="CH91" s="66">
        <v>198.3</v>
      </c>
      <c r="CI91" s="58">
        <v>284.8</v>
      </c>
      <c r="CJ91" s="58">
        <v>906.7</v>
      </c>
      <c r="CK91" s="58">
        <v>164.1</v>
      </c>
      <c r="CL91" s="58">
        <f t="shared" si="36"/>
        <v>1553.9</v>
      </c>
      <c r="CM91" s="67">
        <f t="shared" si="37"/>
        <v>1236.7000000000003</v>
      </c>
      <c r="CN91" s="66">
        <v>354.4</v>
      </c>
      <c r="CO91" s="58">
        <v>396.2</v>
      </c>
      <c r="CP91" s="67">
        <f t="shared" si="48"/>
        <v>750.59999999999991</v>
      </c>
      <c r="CQ91" s="66">
        <v>2099.9</v>
      </c>
      <c r="CR91" s="58">
        <v>751.6</v>
      </c>
      <c r="CS91" s="60">
        <f t="shared" si="38"/>
        <v>380.1</v>
      </c>
      <c r="CT91" s="60">
        <f t="shared" si="49"/>
        <v>4784.5</v>
      </c>
      <c r="CW91" s="395"/>
    </row>
    <row r="92" spans="1:101" ht="12.75" customHeight="1">
      <c r="A92" s="194">
        <v>42614</v>
      </c>
      <c r="B92" s="66">
        <v>85.2</v>
      </c>
      <c r="C92" s="58">
        <v>117.39960000000001</v>
      </c>
      <c r="D92" s="58">
        <v>148.19999999999999</v>
      </c>
      <c r="E92" s="58">
        <v>108.1</v>
      </c>
      <c r="F92" s="58">
        <f t="shared" si="39"/>
        <v>458.89959999999996</v>
      </c>
      <c r="G92" s="67">
        <v>363.7</v>
      </c>
      <c r="H92" s="66">
        <v>114.2</v>
      </c>
      <c r="I92" s="58">
        <v>187.6</v>
      </c>
      <c r="J92" s="67">
        <v>301.8</v>
      </c>
      <c r="K92" s="66">
        <v>459.4</v>
      </c>
      <c r="L92" s="58">
        <v>220.1</v>
      </c>
      <c r="M92" s="60">
        <v>79.8</v>
      </c>
      <c r="N92" s="66">
        <v>31.7</v>
      </c>
      <c r="O92" s="58">
        <v>62.539300000000004</v>
      </c>
      <c r="P92" s="58">
        <v>271.39999999999998</v>
      </c>
      <c r="Q92" s="58">
        <v>15.8</v>
      </c>
      <c r="R92" s="58">
        <f t="shared" si="40"/>
        <v>381.4393</v>
      </c>
      <c r="S92" s="67">
        <v>289.3</v>
      </c>
      <c r="T92" s="66">
        <v>54.6</v>
      </c>
      <c r="U92" s="58">
        <v>80.099999999999994</v>
      </c>
      <c r="V92" s="67">
        <f t="shared" si="41"/>
        <v>134.69999999999999</v>
      </c>
      <c r="W92" s="66">
        <v>341</v>
      </c>
      <c r="X92" s="58">
        <v>156</v>
      </c>
      <c r="Y92" s="60">
        <v>102.7</v>
      </c>
      <c r="Z92" s="66">
        <v>33.700000000000003</v>
      </c>
      <c r="AA92" s="58">
        <v>50.505900000000004</v>
      </c>
      <c r="AB92" s="58">
        <v>186.5</v>
      </c>
      <c r="AC92" s="58">
        <v>28.8</v>
      </c>
      <c r="AD92" s="58">
        <f t="shared" si="42"/>
        <v>299.50590000000005</v>
      </c>
      <c r="AE92" s="67">
        <v>247</v>
      </c>
      <c r="AF92" s="66">
        <v>89.2</v>
      </c>
      <c r="AG92" s="58">
        <v>70.7</v>
      </c>
      <c r="AH92" s="67">
        <f t="shared" si="43"/>
        <v>159.9</v>
      </c>
      <c r="AI92" s="66">
        <v>560.20000000000005</v>
      </c>
      <c r="AJ92" s="58">
        <v>197.8</v>
      </c>
      <c r="AK92" s="60">
        <v>120.5</v>
      </c>
      <c r="AL92" s="66">
        <v>7.1</v>
      </c>
      <c r="AM92" s="58">
        <v>12.9</v>
      </c>
      <c r="AN92" s="58">
        <v>78.099999999999994</v>
      </c>
      <c r="AO92" s="71">
        <v>0</v>
      </c>
      <c r="AP92" s="58">
        <f t="shared" si="44"/>
        <v>98.1</v>
      </c>
      <c r="AQ92" s="67">
        <v>81.400000000000006</v>
      </c>
      <c r="AR92" s="66">
        <v>15.6</v>
      </c>
      <c r="AS92" s="58">
        <v>12.9</v>
      </c>
      <c r="AT92" s="67">
        <v>28.5</v>
      </c>
      <c r="AU92" s="66">
        <v>120.3</v>
      </c>
      <c r="AV92" s="58">
        <v>52.7</v>
      </c>
      <c r="AW92" s="60">
        <v>22.8</v>
      </c>
      <c r="AX92" s="66">
        <v>18.600000000000001</v>
      </c>
      <c r="AY92" s="58">
        <v>25.325099999999999</v>
      </c>
      <c r="AZ92" s="58">
        <v>123.4</v>
      </c>
      <c r="BA92" s="58" t="s">
        <v>416</v>
      </c>
      <c r="BB92" s="58">
        <f t="shared" si="45"/>
        <v>167.32510000000002</v>
      </c>
      <c r="BC92" s="67">
        <v>151.4</v>
      </c>
      <c r="BD92" s="257" t="s">
        <v>416</v>
      </c>
      <c r="BE92" s="258" t="s">
        <v>416</v>
      </c>
      <c r="BF92" s="67">
        <v>86.5</v>
      </c>
      <c r="BG92" s="66">
        <v>546.5</v>
      </c>
      <c r="BH92" s="58">
        <v>85.7</v>
      </c>
      <c r="BI92" s="60">
        <v>28.4</v>
      </c>
      <c r="BJ92" s="66">
        <v>3.8</v>
      </c>
      <c r="BK92" s="58" t="s">
        <v>416</v>
      </c>
      <c r="BL92" s="58">
        <v>29.1</v>
      </c>
      <c r="BM92" s="58" t="s">
        <v>416</v>
      </c>
      <c r="BN92" s="58">
        <f t="shared" si="46"/>
        <v>32.9</v>
      </c>
      <c r="BO92" s="67">
        <v>14.9</v>
      </c>
      <c r="BP92" s="257" t="s">
        <v>416</v>
      </c>
      <c r="BQ92" s="258" t="s">
        <v>416</v>
      </c>
      <c r="BR92" s="67" t="s">
        <v>416</v>
      </c>
      <c r="BS92" s="66">
        <v>38.1</v>
      </c>
      <c r="BT92" s="58">
        <v>6.9</v>
      </c>
      <c r="BU92" s="60">
        <v>4.8</v>
      </c>
      <c r="BV92" s="66">
        <v>1.5</v>
      </c>
      <c r="BW92" s="58" t="s">
        <v>416</v>
      </c>
      <c r="BX92" s="58">
        <v>8</v>
      </c>
      <c r="BY92" s="58">
        <v>0</v>
      </c>
      <c r="BZ92" s="58">
        <f t="shared" si="47"/>
        <v>9.5</v>
      </c>
      <c r="CA92" s="67">
        <v>4.7</v>
      </c>
      <c r="CB92" s="257" t="s">
        <v>416</v>
      </c>
      <c r="CC92" s="258" t="s">
        <v>416</v>
      </c>
      <c r="CD92" s="67">
        <v>16.399999999999999</v>
      </c>
      <c r="CE92" s="66">
        <v>46.8</v>
      </c>
      <c r="CF92" s="58">
        <v>9.1999999999999993</v>
      </c>
      <c r="CG92" s="60">
        <v>3.5</v>
      </c>
      <c r="CH92" s="66">
        <v>181.6</v>
      </c>
      <c r="CI92" s="58">
        <v>268.89999999999998</v>
      </c>
      <c r="CJ92" s="58">
        <v>844.6</v>
      </c>
      <c r="CK92" s="58">
        <v>153</v>
      </c>
      <c r="CL92" s="58">
        <f t="shared" si="36"/>
        <v>1448.1</v>
      </c>
      <c r="CM92" s="67">
        <f t="shared" si="37"/>
        <v>1152.4000000000001</v>
      </c>
      <c r="CN92" s="66">
        <v>341.8</v>
      </c>
      <c r="CO92" s="58">
        <v>386</v>
      </c>
      <c r="CP92" s="67">
        <f t="shared" si="48"/>
        <v>727.8</v>
      </c>
      <c r="CQ92" s="66">
        <v>2112.1999999999998</v>
      </c>
      <c r="CR92" s="58">
        <v>728.4</v>
      </c>
      <c r="CS92" s="60">
        <f t="shared" si="38"/>
        <v>362.5</v>
      </c>
      <c r="CT92" s="60">
        <f t="shared" si="49"/>
        <v>4650.5999999999995</v>
      </c>
      <c r="CW92" s="395"/>
    </row>
    <row r="93" spans="1:101" ht="12.75" customHeight="1">
      <c r="A93" s="194">
        <v>42644</v>
      </c>
      <c r="B93" s="66">
        <v>88.2</v>
      </c>
      <c r="C93" s="58">
        <v>119.48910000000001</v>
      </c>
      <c r="D93" s="58">
        <v>153.30000000000001</v>
      </c>
      <c r="E93" s="58">
        <v>111.6</v>
      </c>
      <c r="F93" s="58">
        <f t="shared" si="39"/>
        <v>472.58910000000003</v>
      </c>
      <c r="G93" s="67">
        <v>374.1</v>
      </c>
      <c r="H93" s="66">
        <v>115.2</v>
      </c>
      <c r="I93" s="58">
        <v>198.3</v>
      </c>
      <c r="J93" s="67">
        <v>313.5</v>
      </c>
      <c r="K93" s="66">
        <v>477.6</v>
      </c>
      <c r="L93" s="58">
        <v>225.5</v>
      </c>
      <c r="M93" s="60">
        <v>85.9</v>
      </c>
      <c r="N93" s="66">
        <v>33.5</v>
      </c>
      <c r="O93" s="58">
        <v>65.288300000000007</v>
      </c>
      <c r="P93" s="58">
        <v>283.39999999999998</v>
      </c>
      <c r="Q93" s="58">
        <v>17</v>
      </c>
      <c r="R93" s="58">
        <f t="shared" si="40"/>
        <v>399.18829999999997</v>
      </c>
      <c r="S93" s="67">
        <v>302.2</v>
      </c>
      <c r="T93" s="66">
        <v>56.8</v>
      </c>
      <c r="U93" s="58">
        <v>86.1</v>
      </c>
      <c r="V93" s="67">
        <f t="shared" si="41"/>
        <v>142.89999999999998</v>
      </c>
      <c r="W93" s="66">
        <v>372</v>
      </c>
      <c r="X93" s="58">
        <v>168.2</v>
      </c>
      <c r="Y93" s="60">
        <v>104.9</v>
      </c>
      <c r="Z93" s="66">
        <v>34.9</v>
      </c>
      <c r="AA93" s="58">
        <v>52.3294</v>
      </c>
      <c r="AB93" s="58">
        <v>193.9</v>
      </c>
      <c r="AC93" s="58">
        <v>32.799999999999997</v>
      </c>
      <c r="AD93" s="58">
        <f t="shared" si="42"/>
        <v>313.92940000000004</v>
      </c>
      <c r="AE93" s="67">
        <v>261.2</v>
      </c>
      <c r="AF93" s="66">
        <v>92</v>
      </c>
      <c r="AG93" s="58">
        <v>67.3</v>
      </c>
      <c r="AH93" s="67">
        <f t="shared" si="43"/>
        <v>159.30000000000001</v>
      </c>
      <c r="AI93" s="66">
        <v>591</v>
      </c>
      <c r="AJ93" s="58">
        <v>204.2</v>
      </c>
      <c r="AK93" s="60">
        <v>111.4</v>
      </c>
      <c r="AL93" s="66">
        <v>7.2</v>
      </c>
      <c r="AM93" s="58">
        <v>13.9</v>
      </c>
      <c r="AN93" s="58">
        <v>82.5</v>
      </c>
      <c r="AO93" s="71">
        <v>0</v>
      </c>
      <c r="AP93" s="58">
        <f t="shared" si="44"/>
        <v>103.6</v>
      </c>
      <c r="AQ93" s="67">
        <v>85.3</v>
      </c>
      <c r="AR93" s="66">
        <v>15.3</v>
      </c>
      <c r="AS93" s="58">
        <v>12.9</v>
      </c>
      <c r="AT93" s="67">
        <v>28.2</v>
      </c>
      <c r="AU93" s="66">
        <v>132.4</v>
      </c>
      <c r="AV93" s="58">
        <v>49.6</v>
      </c>
      <c r="AW93" s="60">
        <v>25</v>
      </c>
      <c r="AX93" s="66">
        <v>18.7</v>
      </c>
      <c r="AY93" s="58">
        <v>25.018599999999999</v>
      </c>
      <c r="AZ93" s="58">
        <v>123.9</v>
      </c>
      <c r="BA93" s="58" t="s">
        <v>416</v>
      </c>
      <c r="BB93" s="58">
        <f t="shared" si="45"/>
        <v>167.61860000000001</v>
      </c>
      <c r="BC93" s="67">
        <v>151.4</v>
      </c>
      <c r="BD93" s="257" t="s">
        <v>416</v>
      </c>
      <c r="BE93" s="258" t="s">
        <v>416</v>
      </c>
      <c r="BF93" s="67">
        <v>86.4</v>
      </c>
      <c r="BG93" s="66">
        <v>537.79999999999995</v>
      </c>
      <c r="BH93" s="58">
        <v>87</v>
      </c>
      <c r="BI93" s="60">
        <v>27.6</v>
      </c>
      <c r="BJ93" s="66">
        <v>3.8</v>
      </c>
      <c r="BK93" s="58" t="s">
        <v>416</v>
      </c>
      <c r="BL93" s="58">
        <v>28.3</v>
      </c>
      <c r="BM93" s="58" t="s">
        <v>416</v>
      </c>
      <c r="BN93" s="58">
        <f t="shared" si="46"/>
        <v>32.1</v>
      </c>
      <c r="BO93" s="67">
        <v>15.4</v>
      </c>
      <c r="BP93" s="257" t="s">
        <v>416</v>
      </c>
      <c r="BQ93" s="258" t="s">
        <v>416</v>
      </c>
      <c r="BR93" s="67" t="s">
        <v>416</v>
      </c>
      <c r="BS93" s="66">
        <v>38</v>
      </c>
      <c r="BT93" s="58">
        <v>7.1</v>
      </c>
      <c r="BU93" s="60">
        <v>5.5</v>
      </c>
      <c r="BV93" s="66">
        <v>1.5</v>
      </c>
      <c r="BW93" s="58" t="s">
        <v>416</v>
      </c>
      <c r="BX93" s="58">
        <v>7.6</v>
      </c>
      <c r="BY93" s="58">
        <v>0</v>
      </c>
      <c r="BZ93" s="58">
        <f t="shared" si="47"/>
        <v>9.1</v>
      </c>
      <c r="CA93" s="67">
        <v>4.5</v>
      </c>
      <c r="CB93" s="257" t="s">
        <v>416</v>
      </c>
      <c r="CC93" s="258" t="s">
        <v>416</v>
      </c>
      <c r="CD93" s="67">
        <v>15</v>
      </c>
      <c r="CE93" s="66">
        <v>43.1</v>
      </c>
      <c r="CF93" s="58">
        <v>8.9</v>
      </c>
      <c r="CG93" s="60">
        <v>3.6</v>
      </c>
      <c r="CH93" s="66">
        <v>187.7</v>
      </c>
      <c r="CI93" s="58">
        <v>276.3</v>
      </c>
      <c r="CJ93" s="58">
        <v>872.9</v>
      </c>
      <c r="CK93" s="58">
        <v>161.69999999999999</v>
      </c>
      <c r="CL93" s="58">
        <f t="shared" si="36"/>
        <v>1498.6000000000001</v>
      </c>
      <c r="CM93" s="67">
        <f t="shared" si="37"/>
        <v>1194.1000000000001</v>
      </c>
      <c r="CN93" s="66">
        <v>345.2</v>
      </c>
      <c r="CO93" s="58">
        <v>400.2</v>
      </c>
      <c r="CP93" s="67">
        <f t="shared" si="48"/>
        <v>745.4</v>
      </c>
      <c r="CQ93" s="66">
        <v>2191.8000000000002</v>
      </c>
      <c r="CR93" s="58">
        <v>750.5</v>
      </c>
      <c r="CS93" s="60">
        <f t="shared" si="38"/>
        <v>363.90000000000009</v>
      </c>
      <c r="CT93" s="60">
        <f t="shared" si="49"/>
        <v>4799.7000000000007</v>
      </c>
      <c r="CW93" s="395"/>
    </row>
    <row r="94" spans="1:101" ht="12.75" customHeight="1">
      <c r="A94" s="194">
        <v>42675</v>
      </c>
      <c r="B94" s="66">
        <v>91.4</v>
      </c>
      <c r="C94" s="58">
        <v>123.3322</v>
      </c>
      <c r="D94" s="58">
        <v>162.5</v>
      </c>
      <c r="E94" s="58">
        <v>117</v>
      </c>
      <c r="F94" s="58">
        <f t="shared" si="39"/>
        <v>494.23220000000003</v>
      </c>
      <c r="G94" s="67">
        <v>388.1</v>
      </c>
      <c r="H94" s="66">
        <v>104.9</v>
      </c>
      <c r="I94" s="58">
        <v>205.8</v>
      </c>
      <c r="J94" s="67">
        <v>310.7</v>
      </c>
      <c r="K94" s="66">
        <v>514.1</v>
      </c>
      <c r="L94" s="58">
        <v>241.2</v>
      </c>
      <c r="M94" s="60">
        <v>94.8</v>
      </c>
      <c r="N94" s="66">
        <v>34</v>
      </c>
      <c r="O94" s="58">
        <v>67.551400000000001</v>
      </c>
      <c r="P94" s="58">
        <v>288.2</v>
      </c>
      <c r="Q94" s="58">
        <v>17.899999999999999</v>
      </c>
      <c r="R94" s="58">
        <f t="shared" si="40"/>
        <v>407.65139999999997</v>
      </c>
      <c r="S94" s="67">
        <v>308.2</v>
      </c>
      <c r="T94" s="66">
        <v>53.4</v>
      </c>
      <c r="U94" s="58">
        <v>87</v>
      </c>
      <c r="V94" s="67">
        <f t="shared" si="41"/>
        <v>140.4</v>
      </c>
      <c r="W94" s="66">
        <v>418.7</v>
      </c>
      <c r="X94" s="58">
        <v>176</v>
      </c>
      <c r="Y94" s="60">
        <v>118.3</v>
      </c>
      <c r="Z94" s="66">
        <v>35</v>
      </c>
      <c r="AA94" s="58">
        <v>51.008199999999995</v>
      </c>
      <c r="AB94" s="58">
        <v>190.1</v>
      </c>
      <c r="AC94" s="58">
        <v>34.799999999999997</v>
      </c>
      <c r="AD94" s="58">
        <f t="shared" si="42"/>
        <v>310.90820000000002</v>
      </c>
      <c r="AE94" s="67">
        <v>259.10000000000002</v>
      </c>
      <c r="AF94" s="66">
        <v>88.2</v>
      </c>
      <c r="AG94" s="58">
        <v>73.2</v>
      </c>
      <c r="AH94" s="67">
        <f t="shared" si="43"/>
        <v>161.4</v>
      </c>
      <c r="AI94" s="66">
        <v>604</v>
      </c>
      <c r="AJ94" s="58">
        <v>215.2</v>
      </c>
      <c r="AK94" s="60">
        <v>97</v>
      </c>
      <c r="AL94" s="66">
        <v>8.8000000000000007</v>
      </c>
      <c r="AM94" s="58">
        <v>14.5</v>
      </c>
      <c r="AN94" s="58">
        <v>86.2</v>
      </c>
      <c r="AO94" s="71">
        <v>0</v>
      </c>
      <c r="AP94" s="58">
        <f t="shared" si="44"/>
        <v>109.5</v>
      </c>
      <c r="AQ94" s="67">
        <v>91.1</v>
      </c>
      <c r="AR94" s="66">
        <v>16.399999999999999</v>
      </c>
      <c r="AS94" s="58">
        <v>11.4</v>
      </c>
      <c r="AT94" s="67">
        <v>27.8</v>
      </c>
      <c r="AU94" s="66">
        <v>154.6</v>
      </c>
      <c r="AV94" s="58">
        <v>51.3</v>
      </c>
      <c r="AW94" s="60">
        <v>21.7</v>
      </c>
      <c r="AX94" s="66">
        <v>18.8</v>
      </c>
      <c r="AY94" s="58">
        <v>24.968299999999999</v>
      </c>
      <c r="AZ94" s="58">
        <v>126</v>
      </c>
      <c r="BA94" s="58" t="s">
        <v>416</v>
      </c>
      <c r="BB94" s="58">
        <f t="shared" si="45"/>
        <v>169.76830000000001</v>
      </c>
      <c r="BC94" s="67">
        <v>151.30000000000001</v>
      </c>
      <c r="BD94" s="257" t="s">
        <v>416</v>
      </c>
      <c r="BE94" s="258" t="s">
        <v>416</v>
      </c>
      <c r="BF94" s="67">
        <v>88.4</v>
      </c>
      <c r="BG94" s="66">
        <v>562.1</v>
      </c>
      <c r="BH94" s="58">
        <v>87.5</v>
      </c>
      <c r="BI94" s="60">
        <v>24.6</v>
      </c>
      <c r="BJ94" s="66">
        <v>4.2</v>
      </c>
      <c r="BK94" s="58" t="s">
        <v>416</v>
      </c>
      <c r="BL94" s="58">
        <v>30.1</v>
      </c>
      <c r="BM94" s="58" t="s">
        <v>416</v>
      </c>
      <c r="BN94" s="58">
        <f t="shared" si="46"/>
        <v>34.300000000000004</v>
      </c>
      <c r="BO94" s="67">
        <v>16.100000000000001</v>
      </c>
      <c r="BP94" s="257" t="s">
        <v>416</v>
      </c>
      <c r="BQ94" s="258" t="s">
        <v>416</v>
      </c>
      <c r="BR94" s="67" t="s">
        <v>416</v>
      </c>
      <c r="BS94" s="66">
        <v>40.799999999999997</v>
      </c>
      <c r="BT94" s="58">
        <v>7.5</v>
      </c>
      <c r="BU94" s="60">
        <v>5.4</v>
      </c>
      <c r="BV94" s="66">
        <v>1.4</v>
      </c>
      <c r="BW94" s="58" t="s">
        <v>416</v>
      </c>
      <c r="BX94" s="58">
        <v>7.5</v>
      </c>
      <c r="BY94" s="58">
        <v>0</v>
      </c>
      <c r="BZ94" s="58">
        <f t="shared" si="47"/>
        <v>8.9</v>
      </c>
      <c r="CA94" s="67">
        <v>4.4000000000000004</v>
      </c>
      <c r="CB94" s="257" t="s">
        <v>416</v>
      </c>
      <c r="CC94" s="258" t="s">
        <v>416</v>
      </c>
      <c r="CD94" s="67">
        <v>16.100000000000001</v>
      </c>
      <c r="CE94" s="66">
        <v>47.5</v>
      </c>
      <c r="CF94" s="58">
        <v>8.5</v>
      </c>
      <c r="CG94" s="60">
        <v>3.4</v>
      </c>
      <c r="CH94" s="66">
        <v>193.6</v>
      </c>
      <c r="CI94" s="58">
        <v>281.7</v>
      </c>
      <c r="CJ94" s="58">
        <v>890.4</v>
      </c>
      <c r="CK94" s="58">
        <v>170</v>
      </c>
      <c r="CL94" s="58">
        <f t="shared" si="36"/>
        <v>1535.6999999999998</v>
      </c>
      <c r="CM94" s="67">
        <f t="shared" si="37"/>
        <v>1218.3</v>
      </c>
      <c r="CN94" s="66">
        <v>332.4</v>
      </c>
      <c r="CO94" s="58">
        <v>412.5</v>
      </c>
      <c r="CP94" s="67">
        <f t="shared" si="48"/>
        <v>744.9</v>
      </c>
      <c r="CQ94" s="66">
        <v>2341.8000000000002</v>
      </c>
      <c r="CR94" s="58">
        <v>787.4</v>
      </c>
      <c r="CS94" s="60">
        <f t="shared" si="38"/>
        <v>365.2</v>
      </c>
      <c r="CT94" s="60">
        <f t="shared" si="49"/>
        <v>4987.5999999999995</v>
      </c>
      <c r="CW94" s="395"/>
    </row>
    <row r="95" spans="1:101" ht="12.75" customHeight="1">
      <c r="A95" s="194">
        <v>42705</v>
      </c>
      <c r="B95" s="66">
        <v>96.7</v>
      </c>
      <c r="C95" s="58">
        <v>125.74239999999999</v>
      </c>
      <c r="D95" s="58">
        <v>173.4</v>
      </c>
      <c r="E95" s="58">
        <v>123.9</v>
      </c>
      <c r="F95" s="58">
        <f t="shared" si="39"/>
        <v>519.74239999999998</v>
      </c>
      <c r="G95" s="67">
        <v>403.8</v>
      </c>
      <c r="H95" s="66">
        <v>106.9</v>
      </c>
      <c r="I95" s="58">
        <v>226.9</v>
      </c>
      <c r="J95" s="67">
        <v>333.8</v>
      </c>
      <c r="K95" s="66">
        <v>502.1</v>
      </c>
      <c r="L95" s="58">
        <v>236.4</v>
      </c>
      <c r="M95" s="60">
        <v>86.7</v>
      </c>
      <c r="N95" s="66">
        <v>38.5</v>
      </c>
      <c r="O95" s="58">
        <v>70.4041</v>
      </c>
      <c r="P95" s="58">
        <v>310.7</v>
      </c>
      <c r="Q95" s="58">
        <v>19.5</v>
      </c>
      <c r="R95" s="58">
        <f t="shared" si="40"/>
        <v>439.10410000000002</v>
      </c>
      <c r="S95" s="67">
        <v>328.9</v>
      </c>
      <c r="T95" s="66">
        <v>58</v>
      </c>
      <c r="U95" s="58">
        <v>92.7</v>
      </c>
      <c r="V95" s="67">
        <f t="shared" si="41"/>
        <v>150.69999999999999</v>
      </c>
      <c r="W95" s="66">
        <v>423.8</v>
      </c>
      <c r="X95" s="58">
        <v>174.6</v>
      </c>
      <c r="Y95" s="60">
        <v>126.3</v>
      </c>
      <c r="Z95" s="66">
        <v>36.1</v>
      </c>
      <c r="AA95" s="58">
        <v>52.665099999999995</v>
      </c>
      <c r="AB95" s="58">
        <v>195.5</v>
      </c>
      <c r="AC95" s="58">
        <v>38.799999999999997</v>
      </c>
      <c r="AD95" s="58">
        <f t="shared" si="42"/>
        <v>323.06509999999997</v>
      </c>
      <c r="AE95" s="67">
        <v>268.8</v>
      </c>
      <c r="AF95" s="66">
        <v>85.9</v>
      </c>
      <c r="AG95" s="58">
        <v>79.900000000000006</v>
      </c>
      <c r="AH95" s="67">
        <f t="shared" si="43"/>
        <v>165.8</v>
      </c>
      <c r="AI95" s="66">
        <v>547.9</v>
      </c>
      <c r="AJ95" s="58">
        <v>200</v>
      </c>
      <c r="AK95" s="60">
        <v>92.8</v>
      </c>
      <c r="AL95" s="66">
        <v>8.4</v>
      </c>
      <c r="AM95" s="58">
        <v>14.4</v>
      </c>
      <c r="AN95" s="58">
        <v>86.5</v>
      </c>
      <c r="AO95" s="71">
        <v>0</v>
      </c>
      <c r="AP95" s="58">
        <f t="shared" si="44"/>
        <v>109.3</v>
      </c>
      <c r="AQ95" s="67">
        <v>91</v>
      </c>
      <c r="AR95" s="66">
        <v>15.5</v>
      </c>
      <c r="AS95" s="58">
        <v>14.6</v>
      </c>
      <c r="AT95" s="67">
        <v>30</v>
      </c>
      <c r="AU95" s="66">
        <v>152.19999999999999</v>
      </c>
      <c r="AV95" s="58">
        <v>49.8</v>
      </c>
      <c r="AW95" s="60">
        <v>24</v>
      </c>
      <c r="AX95" s="66">
        <v>19.899999999999999</v>
      </c>
      <c r="AY95" s="58">
        <v>25.617799999999999</v>
      </c>
      <c r="AZ95" s="58">
        <v>129.19999999999999</v>
      </c>
      <c r="BA95" s="58" t="s">
        <v>416</v>
      </c>
      <c r="BB95" s="58">
        <f t="shared" si="45"/>
        <v>174.71779999999998</v>
      </c>
      <c r="BC95" s="67">
        <v>155.1</v>
      </c>
      <c r="BD95" s="257" t="s">
        <v>416</v>
      </c>
      <c r="BE95" s="258" t="s">
        <v>416</v>
      </c>
      <c r="BF95" s="67">
        <v>90.8</v>
      </c>
      <c r="BG95" s="66">
        <v>546.5</v>
      </c>
      <c r="BH95" s="58">
        <v>87</v>
      </c>
      <c r="BI95" s="60">
        <v>53.3</v>
      </c>
      <c r="BJ95" s="66">
        <v>4.7</v>
      </c>
      <c r="BK95" s="58" t="s">
        <v>416</v>
      </c>
      <c r="BL95" s="58">
        <v>33.9</v>
      </c>
      <c r="BM95" s="58" t="s">
        <v>416</v>
      </c>
      <c r="BN95" s="58">
        <f t="shared" si="46"/>
        <v>38.6</v>
      </c>
      <c r="BO95" s="67">
        <v>18.5</v>
      </c>
      <c r="BP95" s="257" t="s">
        <v>416</v>
      </c>
      <c r="BQ95" s="258" t="s">
        <v>416</v>
      </c>
      <c r="BR95" s="67" t="s">
        <v>416</v>
      </c>
      <c r="BS95" s="66">
        <v>41.6</v>
      </c>
      <c r="BT95" s="58">
        <v>8.1999999999999993</v>
      </c>
      <c r="BU95" s="60">
        <v>5</v>
      </c>
      <c r="BV95" s="66">
        <v>1.4</v>
      </c>
      <c r="BW95" s="58" t="s">
        <v>416</v>
      </c>
      <c r="BX95" s="58">
        <v>7.1</v>
      </c>
      <c r="BY95" s="58">
        <v>0</v>
      </c>
      <c r="BZ95" s="58">
        <f t="shared" si="47"/>
        <v>8.5</v>
      </c>
      <c r="CA95" s="67">
        <v>4.5999999999999996</v>
      </c>
      <c r="CB95" s="257" t="s">
        <v>416</v>
      </c>
      <c r="CC95" s="258" t="s">
        <v>416</v>
      </c>
      <c r="CD95" s="67">
        <v>12.9</v>
      </c>
      <c r="CE95" s="66">
        <v>48</v>
      </c>
      <c r="CF95" s="58">
        <v>7.5</v>
      </c>
      <c r="CG95" s="60">
        <v>3.1</v>
      </c>
      <c r="CH95" s="66">
        <v>205.6</v>
      </c>
      <c r="CI95" s="58">
        <v>289.10000000000002</v>
      </c>
      <c r="CJ95" s="58">
        <v>936.2</v>
      </c>
      <c r="CK95" s="58">
        <v>182.5</v>
      </c>
      <c r="CL95" s="58">
        <f t="shared" si="36"/>
        <v>1613.4</v>
      </c>
      <c r="CM95" s="67">
        <f t="shared" si="37"/>
        <v>1270.6999999999998</v>
      </c>
      <c r="CN95" s="66">
        <v>329.8</v>
      </c>
      <c r="CO95" s="58">
        <v>454.1</v>
      </c>
      <c r="CP95" s="67">
        <f t="shared" si="48"/>
        <v>783.90000000000009</v>
      </c>
      <c r="CQ95" s="66">
        <v>2262.1</v>
      </c>
      <c r="CR95" s="58">
        <v>763.5</v>
      </c>
      <c r="CS95" s="60">
        <f t="shared" si="38"/>
        <v>391.20000000000005</v>
      </c>
      <c r="CT95" s="60">
        <f t="shared" si="49"/>
        <v>5050.5999999999995</v>
      </c>
      <c r="CV95" s="395"/>
      <c r="CW95" s="395"/>
    </row>
    <row r="96" spans="1:101" ht="12.75" customHeight="1">
      <c r="A96" s="194">
        <v>42736</v>
      </c>
      <c r="B96" s="66">
        <v>86.1</v>
      </c>
      <c r="C96" s="58">
        <v>111.145</v>
      </c>
      <c r="D96" s="58">
        <v>159.19999999999999</v>
      </c>
      <c r="E96" s="58">
        <v>111.1</v>
      </c>
      <c r="F96" s="58">
        <f t="shared" si="39"/>
        <v>467.54499999999996</v>
      </c>
      <c r="G96" s="67">
        <v>364.8</v>
      </c>
      <c r="H96" s="66">
        <v>107.9</v>
      </c>
      <c r="I96" s="58">
        <v>224.1</v>
      </c>
      <c r="J96" s="67">
        <v>332</v>
      </c>
      <c r="K96" s="66">
        <v>481</v>
      </c>
      <c r="L96" s="58">
        <v>225.7</v>
      </c>
      <c r="M96" s="60">
        <v>87.9</v>
      </c>
      <c r="N96" s="66">
        <v>32.700000000000003</v>
      </c>
      <c r="O96" s="58">
        <v>61.9</v>
      </c>
      <c r="P96" s="58">
        <v>267.39999999999998</v>
      </c>
      <c r="Q96" s="58">
        <v>18.3</v>
      </c>
      <c r="R96" s="58">
        <f t="shared" si="40"/>
        <v>380.3</v>
      </c>
      <c r="S96" s="67">
        <v>285.5</v>
      </c>
      <c r="T96" s="66">
        <v>55.3</v>
      </c>
      <c r="U96" s="58">
        <v>93.6</v>
      </c>
      <c r="V96" s="67">
        <f t="shared" si="41"/>
        <v>148.89999999999998</v>
      </c>
      <c r="W96" s="66">
        <v>367.2</v>
      </c>
      <c r="X96" s="58">
        <v>164.1</v>
      </c>
      <c r="Y96" s="60">
        <v>109.3</v>
      </c>
      <c r="Z96" s="66">
        <v>33.9</v>
      </c>
      <c r="AA96" s="58">
        <v>48.472999999999999</v>
      </c>
      <c r="AB96" s="58">
        <v>180.4</v>
      </c>
      <c r="AC96" s="58">
        <v>40.5</v>
      </c>
      <c r="AD96" s="58">
        <f t="shared" si="42"/>
        <v>303.27300000000002</v>
      </c>
      <c r="AE96" s="67">
        <v>281.89999999999998</v>
      </c>
      <c r="AF96" s="66">
        <v>81.400000000000006</v>
      </c>
      <c r="AG96" s="58">
        <v>78.2</v>
      </c>
      <c r="AH96" s="67">
        <f t="shared" si="43"/>
        <v>159.60000000000002</v>
      </c>
      <c r="AI96" s="66">
        <v>578.70000000000005</v>
      </c>
      <c r="AJ96" s="58">
        <v>190.2</v>
      </c>
      <c r="AK96" s="60">
        <v>93.9</v>
      </c>
      <c r="AL96" s="66">
        <v>7.8</v>
      </c>
      <c r="AM96" s="58">
        <v>13.6</v>
      </c>
      <c r="AN96" s="58">
        <v>83.6</v>
      </c>
      <c r="AO96" s="71">
        <v>0</v>
      </c>
      <c r="AP96" s="58">
        <f t="shared" si="44"/>
        <v>105</v>
      </c>
      <c r="AQ96" s="67">
        <v>85</v>
      </c>
      <c r="AR96" s="66">
        <v>15.3</v>
      </c>
      <c r="AS96" s="58">
        <v>14.5</v>
      </c>
      <c r="AT96" s="67">
        <v>29.8</v>
      </c>
      <c r="AU96" s="66">
        <v>135</v>
      </c>
      <c r="AV96" s="58">
        <v>50</v>
      </c>
      <c r="AW96" s="60">
        <v>20.9</v>
      </c>
      <c r="AX96" s="66">
        <v>16.399999999999999</v>
      </c>
      <c r="AY96" s="58">
        <v>21.588999999999999</v>
      </c>
      <c r="AZ96" s="58">
        <v>112.9</v>
      </c>
      <c r="BA96" s="58" t="s">
        <v>416</v>
      </c>
      <c r="BB96" s="58">
        <f t="shared" si="45"/>
        <v>150.88900000000001</v>
      </c>
      <c r="BC96" s="67">
        <v>165</v>
      </c>
      <c r="BD96" s="257" t="s">
        <v>416</v>
      </c>
      <c r="BE96" s="258" t="s">
        <v>416</v>
      </c>
      <c r="BF96" s="67">
        <v>88.2</v>
      </c>
      <c r="BG96" s="66">
        <v>526.6</v>
      </c>
      <c r="BH96" s="58">
        <v>88.6</v>
      </c>
      <c r="BI96" s="60">
        <v>27.7</v>
      </c>
      <c r="BJ96" s="66">
        <v>4.2</v>
      </c>
      <c r="BK96" s="58">
        <v>3.2869999999999999</v>
      </c>
      <c r="BL96" s="58">
        <v>30.6</v>
      </c>
      <c r="BM96" s="58" t="s">
        <v>416</v>
      </c>
      <c r="BN96" s="58">
        <f t="shared" si="46"/>
        <v>38.087000000000003</v>
      </c>
      <c r="BO96" s="67">
        <v>16.3</v>
      </c>
      <c r="BP96" s="257" t="s">
        <v>416</v>
      </c>
      <c r="BQ96" s="258" t="s">
        <v>416</v>
      </c>
      <c r="BR96" s="67" t="s">
        <v>416</v>
      </c>
      <c r="BS96" s="66">
        <v>41.9</v>
      </c>
      <c r="BT96" s="58">
        <v>7.9</v>
      </c>
      <c r="BU96" s="60">
        <v>6.4</v>
      </c>
      <c r="BV96" s="66">
        <v>1.1000000000000001</v>
      </c>
      <c r="BW96" s="58">
        <v>0.377</v>
      </c>
      <c r="BX96" s="58">
        <v>5.5</v>
      </c>
      <c r="BY96" s="58">
        <v>0</v>
      </c>
      <c r="BZ96" s="58">
        <f t="shared" si="47"/>
        <v>6.9770000000000003</v>
      </c>
      <c r="CA96" s="67">
        <v>6.1</v>
      </c>
      <c r="CB96" s="257" t="s">
        <v>416</v>
      </c>
      <c r="CC96" s="258" t="s">
        <v>416</v>
      </c>
      <c r="CD96" s="67">
        <v>11.7</v>
      </c>
      <c r="CE96" s="66">
        <v>53.6</v>
      </c>
      <c r="CF96" s="58">
        <v>7.9</v>
      </c>
      <c r="CG96" s="60">
        <v>3</v>
      </c>
      <c r="CH96" s="66">
        <v>182.1</v>
      </c>
      <c r="CI96" s="58">
        <v>260.39999999999998</v>
      </c>
      <c r="CJ96" s="58">
        <v>839.6</v>
      </c>
      <c r="CK96" s="58">
        <v>170.2</v>
      </c>
      <c r="CL96" s="58">
        <f t="shared" si="36"/>
        <v>1452.3</v>
      </c>
      <c r="CM96" s="67">
        <f t="shared" si="37"/>
        <v>1204.5999999999997</v>
      </c>
      <c r="CN96" s="66">
        <v>321</v>
      </c>
      <c r="CO96" s="58">
        <v>449.2</v>
      </c>
      <c r="CP96" s="67">
        <f t="shared" si="48"/>
        <v>770.2</v>
      </c>
      <c r="CQ96" s="66">
        <v>2183.9</v>
      </c>
      <c r="CR96" s="58">
        <v>734.5</v>
      </c>
      <c r="CS96" s="60">
        <f t="shared" si="38"/>
        <v>349.09999999999997</v>
      </c>
      <c r="CT96" s="60">
        <f t="shared" si="49"/>
        <v>4755.5</v>
      </c>
      <c r="CV96" s="395"/>
      <c r="CW96" s="395"/>
    </row>
    <row r="97" spans="1:101" ht="12.75" customHeight="1">
      <c r="A97" s="194">
        <v>42767</v>
      </c>
      <c r="B97" s="66">
        <v>90.6</v>
      </c>
      <c r="C97" s="58">
        <v>111.693</v>
      </c>
      <c r="D97" s="58">
        <v>162.30000000000001</v>
      </c>
      <c r="E97" s="58">
        <v>118.5</v>
      </c>
      <c r="F97" s="58">
        <f t="shared" si="39"/>
        <v>483.09300000000002</v>
      </c>
      <c r="G97" s="67">
        <v>380.7</v>
      </c>
      <c r="H97" s="66">
        <v>93.1</v>
      </c>
      <c r="I97" s="58">
        <v>216.8</v>
      </c>
      <c r="J97" s="67">
        <v>309.89999999999998</v>
      </c>
      <c r="K97" s="66">
        <v>498.6</v>
      </c>
      <c r="L97" s="58">
        <v>239.9</v>
      </c>
      <c r="M97" s="60">
        <v>83.2</v>
      </c>
      <c r="N97" s="66">
        <v>35.700000000000003</v>
      </c>
      <c r="O97" s="58">
        <v>61.621000000000002</v>
      </c>
      <c r="P97" s="58">
        <v>285.3</v>
      </c>
      <c r="Q97" s="58">
        <v>18.899999999999999</v>
      </c>
      <c r="R97" s="58">
        <f t="shared" si="40"/>
        <v>401.52099999999996</v>
      </c>
      <c r="S97" s="67">
        <v>307.39999999999998</v>
      </c>
      <c r="T97" s="66">
        <v>50.2</v>
      </c>
      <c r="U97" s="58">
        <v>84.6</v>
      </c>
      <c r="V97" s="67">
        <f t="shared" si="41"/>
        <v>134.80000000000001</v>
      </c>
      <c r="W97" s="66">
        <v>372.8</v>
      </c>
      <c r="X97" s="58">
        <v>172.5</v>
      </c>
      <c r="Y97" s="60">
        <v>105.2</v>
      </c>
      <c r="Z97" s="66">
        <v>35</v>
      </c>
      <c r="AA97" s="58">
        <v>47.497</v>
      </c>
      <c r="AB97" s="58">
        <v>184.9</v>
      </c>
      <c r="AC97" s="58">
        <v>41.9</v>
      </c>
      <c r="AD97" s="58">
        <f t="shared" si="42"/>
        <v>309.29699999999997</v>
      </c>
      <c r="AE97" s="67">
        <v>287.2</v>
      </c>
      <c r="AF97" s="66">
        <v>71.7</v>
      </c>
      <c r="AG97" s="58">
        <v>74.3</v>
      </c>
      <c r="AH97" s="67">
        <f t="shared" si="43"/>
        <v>146</v>
      </c>
      <c r="AI97" s="66">
        <v>587.70000000000005</v>
      </c>
      <c r="AJ97" s="58">
        <v>195.8</v>
      </c>
      <c r="AK97" s="60">
        <v>106.2</v>
      </c>
      <c r="AL97" s="66">
        <v>7.5</v>
      </c>
      <c r="AM97" s="58">
        <v>12.4</v>
      </c>
      <c r="AN97" s="58">
        <v>80.3</v>
      </c>
      <c r="AO97" s="71">
        <v>0</v>
      </c>
      <c r="AP97" s="58">
        <f t="shared" si="44"/>
        <v>100.19999999999999</v>
      </c>
      <c r="AQ97" s="67">
        <v>83</v>
      </c>
      <c r="AR97" s="66">
        <v>14.2</v>
      </c>
      <c r="AS97" s="58">
        <v>12.3</v>
      </c>
      <c r="AT97" s="67">
        <v>26.5</v>
      </c>
      <c r="AU97" s="66">
        <v>132.6</v>
      </c>
      <c r="AV97" s="58">
        <v>50.4</v>
      </c>
      <c r="AW97" s="60">
        <v>22.1</v>
      </c>
      <c r="AX97" s="66">
        <v>17.2</v>
      </c>
      <c r="AY97" s="58">
        <v>21.016999999999999</v>
      </c>
      <c r="AZ97" s="58">
        <v>114.5</v>
      </c>
      <c r="BA97" s="58" t="s">
        <v>416</v>
      </c>
      <c r="BB97" s="58">
        <f t="shared" si="45"/>
        <v>152.71699999999998</v>
      </c>
      <c r="BC97" s="67">
        <v>167.8</v>
      </c>
      <c r="BD97" s="257" t="s">
        <v>416</v>
      </c>
      <c r="BE97" s="258" t="s">
        <v>416</v>
      </c>
      <c r="BF97" s="67">
        <v>75.900000000000006</v>
      </c>
      <c r="BG97" s="66">
        <v>509.4</v>
      </c>
      <c r="BH97" s="58">
        <v>92.2</v>
      </c>
      <c r="BI97" s="60">
        <v>27.3</v>
      </c>
      <c r="BJ97" s="66">
        <v>4.0999999999999996</v>
      </c>
      <c r="BK97" s="58">
        <v>3.3519999999999999</v>
      </c>
      <c r="BL97" s="58">
        <v>31.2</v>
      </c>
      <c r="BM97" s="58" t="s">
        <v>416</v>
      </c>
      <c r="BN97" s="58">
        <f t="shared" si="46"/>
        <v>38.652000000000001</v>
      </c>
      <c r="BO97" s="67">
        <v>16.8</v>
      </c>
      <c r="BP97" s="257" t="s">
        <v>416</v>
      </c>
      <c r="BQ97" s="258" t="s">
        <v>416</v>
      </c>
      <c r="BR97" s="67" t="s">
        <v>416</v>
      </c>
      <c r="BS97" s="66">
        <v>41.7</v>
      </c>
      <c r="BT97" s="58">
        <v>8.3000000000000007</v>
      </c>
      <c r="BU97" s="60">
        <v>5.4</v>
      </c>
      <c r="BV97" s="66">
        <v>1.3</v>
      </c>
      <c r="BW97" s="58">
        <v>0.40200000000000002</v>
      </c>
      <c r="BX97" s="58">
        <v>6.5</v>
      </c>
      <c r="BY97" s="58">
        <v>0</v>
      </c>
      <c r="BZ97" s="58">
        <f t="shared" si="47"/>
        <v>8.202</v>
      </c>
      <c r="CA97" s="67">
        <v>4.2</v>
      </c>
      <c r="CB97" s="257" t="s">
        <v>416</v>
      </c>
      <c r="CC97" s="258" t="s">
        <v>416</v>
      </c>
      <c r="CD97" s="67">
        <v>10.199999999999999</v>
      </c>
      <c r="CE97" s="66">
        <v>47.3</v>
      </c>
      <c r="CF97" s="58">
        <v>7.2</v>
      </c>
      <c r="CG97" s="60">
        <v>3.1</v>
      </c>
      <c r="CH97" s="66">
        <v>191.4</v>
      </c>
      <c r="CI97" s="58">
        <v>258</v>
      </c>
      <c r="CJ97" s="58">
        <v>865</v>
      </c>
      <c r="CK97" s="58">
        <v>179.6</v>
      </c>
      <c r="CL97" s="58">
        <f t="shared" si="36"/>
        <v>1494</v>
      </c>
      <c r="CM97" s="67">
        <f t="shared" si="37"/>
        <v>1247.0999999999999</v>
      </c>
      <c r="CN97" s="66">
        <v>284.89999999999998</v>
      </c>
      <c r="CO97" s="58">
        <v>418.4</v>
      </c>
      <c r="CP97" s="67">
        <f t="shared" si="48"/>
        <v>703.3</v>
      </c>
      <c r="CQ97" s="66">
        <v>2190</v>
      </c>
      <c r="CR97" s="58">
        <v>766.2</v>
      </c>
      <c r="CS97" s="60">
        <f t="shared" si="38"/>
        <v>352.50000000000006</v>
      </c>
      <c r="CT97" s="60">
        <f t="shared" si="49"/>
        <v>4739.8</v>
      </c>
      <c r="CV97" s="395"/>
      <c r="CW97" s="395"/>
    </row>
    <row r="98" spans="1:101" ht="12.75" customHeight="1">
      <c r="A98" s="194">
        <v>42795</v>
      </c>
      <c r="B98" s="66">
        <v>91.8</v>
      </c>
      <c r="C98" s="58">
        <v>124.902</v>
      </c>
      <c r="D98" s="58">
        <v>176.3</v>
      </c>
      <c r="E98" s="58">
        <v>125.2</v>
      </c>
      <c r="F98" s="58">
        <f t="shared" si="39"/>
        <v>518.202</v>
      </c>
      <c r="G98" s="67">
        <v>408.6</v>
      </c>
      <c r="H98" s="66">
        <v>104.4</v>
      </c>
      <c r="I98" s="58">
        <v>217</v>
      </c>
      <c r="J98" s="67">
        <v>321.39999999999998</v>
      </c>
      <c r="K98" s="66">
        <v>545.79999999999995</v>
      </c>
      <c r="L98" s="58">
        <v>246.1</v>
      </c>
      <c r="M98" s="60">
        <v>92.3</v>
      </c>
      <c r="N98" s="66">
        <v>36.1</v>
      </c>
      <c r="O98" s="58">
        <v>68.546000000000006</v>
      </c>
      <c r="P98" s="58">
        <v>296.89999999999998</v>
      </c>
      <c r="Q98" s="58">
        <v>20.3</v>
      </c>
      <c r="R98" s="58">
        <f t="shared" si="40"/>
        <v>421.846</v>
      </c>
      <c r="S98" s="67">
        <v>318.39999999999998</v>
      </c>
      <c r="T98" s="66">
        <v>58.4</v>
      </c>
      <c r="U98" s="58">
        <v>86.7</v>
      </c>
      <c r="V98" s="67">
        <f t="shared" si="41"/>
        <v>145.1</v>
      </c>
      <c r="W98" s="66">
        <v>441.1</v>
      </c>
      <c r="X98" s="58">
        <v>186.4</v>
      </c>
      <c r="Y98" s="60">
        <v>123</v>
      </c>
      <c r="Z98" s="66">
        <v>33.4</v>
      </c>
      <c r="AA98" s="58">
        <v>48.905000000000001</v>
      </c>
      <c r="AB98" s="58">
        <v>181.7</v>
      </c>
      <c r="AC98" s="58">
        <v>43.2</v>
      </c>
      <c r="AD98" s="58">
        <f t="shared" si="42"/>
        <v>307.20499999999998</v>
      </c>
      <c r="AE98" s="67">
        <v>285.2</v>
      </c>
      <c r="AF98" s="66">
        <v>85.6</v>
      </c>
      <c r="AG98" s="58">
        <v>72.7</v>
      </c>
      <c r="AH98" s="67">
        <f t="shared" si="43"/>
        <v>158.30000000000001</v>
      </c>
      <c r="AI98" s="66">
        <v>589.70000000000005</v>
      </c>
      <c r="AJ98" s="58">
        <v>203.9</v>
      </c>
      <c r="AK98" s="60">
        <v>95.6</v>
      </c>
      <c r="AL98" s="66">
        <v>8.3000000000000007</v>
      </c>
      <c r="AM98" s="58">
        <v>14.3</v>
      </c>
      <c r="AN98" s="58">
        <v>87.2</v>
      </c>
      <c r="AO98" s="71">
        <v>0</v>
      </c>
      <c r="AP98" s="58">
        <f t="shared" si="44"/>
        <v>109.80000000000001</v>
      </c>
      <c r="AQ98" s="67">
        <v>90.1</v>
      </c>
      <c r="AR98" s="66">
        <v>17.8</v>
      </c>
      <c r="AS98" s="58">
        <v>13</v>
      </c>
      <c r="AT98" s="67">
        <v>30.8</v>
      </c>
      <c r="AU98" s="66">
        <v>148.69999999999999</v>
      </c>
      <c r="AV98" s="58">
        <v>52.2</v>
      </c>
      <c r="AW98" s="60">
        <v>23.6</v>
      </c>
      <c r="AX98" s="66">
        <v>17.600000000000001</v>
      </c>
      <c r="AY98" s="58">
        <v>22.68</v>
      </c>
      <c r="AZ98" s="58">
        <v>118.3</v>
      </c>
      <c r="BA98" s="58" t="s">
        <v>416</v>
      </c>
      <c r="BB98" s="58">
        <f t="shared" si="45"/>
        <v>158.57999999999998</v>
      </c>
      <c r="BC98" s="67">
        <v>171.4</v>
      </c>
      <c r="BD98" s="257" t="s">
        <v>416</v>
      </c>
      <c r="BE98" s="258" t="s">
        <v>416</v>
      </c>
      <c r="BF98" s="67">
        <v>92.3</v>
      </c>
      <c r="BG98" s="66">
        <v>607.29999999999995</v>
      </c>
      <c r="BH98" s="58">
        <v>91.9</v>
      </c>
      <c r="BI98" s="60">
        <v>55.3</v>
      </c>
      <c r="BJ98" s="66">
        <v>4.2</v>
      </c>
      <c r="BK98" s="58">
        <v>3.6240000000000001</v>
      </c>
      <c r="BL98" s="58">
        <v>31.6</v>
      </c>
      <c r="BM98" s="58" t="s">
        <v>416</v>
      </c>
      <c r="BN98" s="58">
        <f t="shared" si="46"/>
        <v>39.423999999999999</v>
      </c>
      <c r="BO98" s="67">
        <v>16.100000000000001</v>
      </c>
      <c r="BP98" s="257" t="s">
        <v>416</v>
      </c>
      <c r="BQ98" s="258" t="s">
        <v>416</v>
      </c>
      <c r="BR98" s="67" t="s">
        <v>416</v>
      </c>
      <c r="BS98" s="66">
        <v>42.9</v>
      </c>
      <c r="BT98" s="58">
        <v>7.7</v>
      </c>
      <c r="BU98" s="60">
        <v>5</v>
      </c>
      <c r="BV98" s="66">
        <v>1.4</v>
      </c>
      <c r="BW98" s="58">
        <v>0.42699999999999999</v>
      </c>
      <c r="BX98" s="58">
        <v>6.8</v>
      </c>
      <c r="BY98" s="58">
        <v>0</v>
      </c>
      <c r="BZ98" s="58">
        <f t="shared" si="47"/>
        <v>8.6269999999999989</v>
      </c>
      <c r="CA98" s="67">
        <v>4</v>
      </c>
      <c r="CB98" s="257" t="s">
        <v>416</v>
      </c>
      <c r="CC98" s="258" t="s">
        <v>416</v>
      </c>
      <c r="CD98" s="67">
        <v>17</v>
      </c>
      <c r="CE98" s="66">
        <v>71.900000000000006</v>
      </c>
      <c r="CF98" s="58">
        <v>7.6</v>
      </c>
      <c r="CG98" s="60">
        <v>3</v>
      </c>
      <c r="CH98" s="66">
        <v>192.7</v>
      </c>
      <c r="CI98" s="58">
        <v>283.39999999999998</v>
      </c>
      <c r="CJ98" s="58">
        <v>898.7</v>
      </c>
      <c r="CK98" s="58">
        <v>189</v>
      </c>
      <c r="CL98" s="58">
        <f t="shared" si="36"/>
        <v>1563.8</v>
      </c>
      <c r="CM98" s="67">
        <f t="shared" si="37"/>
        <v>1293.8</v>
      </c>
      <c r="CN98" s="66">
        <v>339.2</v>
      </c>
      <c r="CO98" s="58">
        <v>425.7</v>
      </c>
      <c r="CP98" s="67">
        <f t="shared" si="48"/>
        <v>764.9</v>
      </c>
      <c r="CQ98" s="66">
        <v>2447.4</v>
      </c>
      <c r="CR98" s="58">
        <v>795.8</v>
      </c>
      <c r="CS98" s="60">
        <f t="shared" si="38"/>
        <v>397.8</v>
      </c>
      <c r="CT98" s="60">
        <f t="shared" si="49"/>
        <v>5173.9000000000005</v>
      </c>
      <c r="CV98" s="395"/>
      <c r="CW98" s="395"/>
    </row>
    <row r="99" spans="1:101" ht="12.75" customHeight="1">
      <c r="A99" s="194">
        <v>42826</v>
      </c>
      <c r="B99" s="66">
        <v>82.2</v>
      </c>
      <c r="C99" s="58">
        <v>114.818</v>
      </c>
      <c r="D99" s="58">
        <v>157.19999999999999</v>
      </c>
      <c r="E99" s="58">
        <v>110.6</v>
      </c>
      <c r="F99" s="58">
        <f t="shared" si="39"/>
        <v>464.81799999999998</v>
      </c>
      <c r="G99" s="67">
        <v>366</v>
      </c>
      <c r="H99" s="66">
        <v>102.6</v>
      </c>
      <c r="I99" s="58">
        <v>206.6</v>
      </c>
      <c r="J99" s="67">
        <v>309.2</v>
      </c>
      <c r="K99" s="66">
        <v>498.4</v>
      </c>
      <c r="L99" s="58">
        <v>226.9</v>
      </c>
      <c r="M99" s="60">
        <v>73.5</v>
      </c>
      <c r="N99" s="66">
        <v>33.299999999999997</v>
      </c>
      <c r="O99" s="58">
        <v>62.34</v>
      </c>
      <c r="P99" s="58">
        <v>263.60000000000002</v>
      </c>
      <c r="Q99" s="58">
        <v>18.5</v>
      </c>
      <c r="R99" s="58">
        <f t="shared" si="40"/>
        <v>377.74</v>
      </c>
      <c r="S99" s="67">
        <v>284</v>
      </c>
      <c r="T99" s="66">
        <v>51.7</v>
      </c>
      <c r="U99" s="58">
        <v>85.3</v>
      </c>
      <c r="V99" s="67">
        <f t="shared" si="41"/>
        <v>137</v>
      </c>
      <c r="W99" s="66">
        <v>388.3</v>
      </c>
      <c r="X99" s="58">
        <v>162.69999999999999</v>
      </c>
      <c r="Y99" s="60">
        <v>115.7</v>
      </c>
      <c r="Z99" s="66">
        <v>32.700000000000003</v>
      </c>
      <c r="AA99" s="58">
        <v>49.255000000000003</v>
      </c>
      <c r="AB99" s="58">
        <v>171.7</v>
      </c>
      <c r="AC99" s="58">
        <v>41</v>
      </c>
      <c r="AD99" s="58">
        <f t="shared" si="42"/>
        <v>294.65499999999997</v>
      </c>
      <c r="AE99" s="67">
        <v>280.10000000000002</v>
      </c>
      <c r="AF99" s="66">
        <v>83.6</v>
      </c>
      <c r="AG99" s="58">
        <v>74.099999999999994</v>
      </c>
      <c r="AH99" s="67">
        <f t="shared" si="43"/>
        <v>157.69999999999999</v>
      </c>
      <c r="AI99" s="66">
        <v>607.4</v>
      </c>
      <c r="AJ99" s="58">
        <v>191.8</v>
      </c>
      <c r="AK99" s="60">
        <v>93.7</v>
      </c>
      <c r="AL99" s="66">
        <v>7.2</v>
      </c>
      <c r="AM99" s="58">
        <v>13</v>
      </c>
      <c r="AN99" s="58">
        <v>76.3</v>
      </c>
      <c r="AO99" s="71">
        <v>0</v>
      </c>
      <c r="AP99" s="58">
        <f t="shared" si="44"/>
        <v>96.5</v>
      </c>
      <c r="AQ99" s="67">
        <v>79.5</v>
      </c>
      <c r="AR99" s="66">
        <v>14.9</v>
      </c>
      <c r="AS99" s="58">
        <v>13.4</v>
      </c>
      <c r="AT99" s="67">
        <v>28.2</v>
      </c>
      <c r="AU99" s="66">
        <v>136.1</v>
      </c>
      <c r="AV99" s="58">
        <v>49.9</v>
      </c>
      <c r="AW99" s="60">
        <v>21.8</v>
      </c>
      <c r="AX99" s="66">
        <v>16.399999999999999</v>
      </c>
      <c r="AY99" s="58">
        <v>21.655000000000001</v>
      </c>
      <c r="AZ99" s="58">
        <v>109.7</v>
      </c>
      <c r="BA99" s="58" t="s">
        <v>416</v>
      </c>
      <c r="BB99" s="58">
        <f t="shared" si="45"/>
        <v>147.755</v>
      </c>
      <c r="BC99" s="67">
        <v>160.6</v>
      </c>
      <c r="BD99" s="257" t="s">
        <v>416</v>
      </c>
      <c r="BE99" s="258" t="s">
        <v>416</v>
      </c>
      <c r="BF99" s="67">
        <v>82.5</v>
      </c>
      <c r="BG99" s="66">
        <v>523.1</v>
      </c>
      <c r="BH99" s="58">
        <v>88.8</v>
      </c>
      <c r="BI99" s="60">
        <v>41.3</v>
      </c>
      <c r="BJ99" s="66">
        <v>3.8</v>
      </c>
      <c r="BK99" s="58">
        <v>3.2189999999999999</v>
      </c>
      <c r="BL99" s="58">
        <v>27.9</v>
      </c>
      <c r="BM99" s="58" t="s">
        <v>416</v>
      </c>
      <c r="BN99" s="58">
        <f t="shared" si="46"/>
        <v>34.918999999999997</v>
      </c>
      <c r="BO99" s="67">
        <v>15.2</v>
      </c>
      <c r="BP99" s="257" t="s">
        <v>416</v>
      </c>
      <c r="BQ99" s="258" t="s">
        <v>416</v>
      </c>
      <c r="BR99" s="67" t="s">
        <v>416</v>
      </c>
      <c r="BS99" s="66">
        <v>37.6</v>
      </c>
      <c r="BT99" s="58">
        <v>7.1</v>
      </c>
      <c r="BU99" s="60">
        <v>4.8</v>
      </c>
      <c r="BV99" s="66">
        <v>1.4</v>
      </c>
      <c r="BW99" s="58">
        <v>0.45200000000000001</v>
      </c>
      <c r="BX99" s="58">
        <v>7.1</v>
      </c>
      <c r="BY99" s="58">
        <v>0</v>
      </c>
      <c r="BZ99" s="58">
        <f t="shared" si="47"/>
        <v>8.952</v>
      </c>
      <c r="CA99" s="67">
        <v>6.7</v>
      </c>
      <c r="CB99" s="257" t="s">
        <v>416</v>
      </c>
      <c r="CC99" s="258" t="s">
        <v>416</v>
      </c>
      <c r="CD99" s="67">
        <v>15.2</v>
      </c>
      <c r="CE99" s="66">
        <v>62.9</v>
      </c>
      <c r="CF99" s="58">
        <v>7.9</v>
      </c>
      <c r="CG99" s="60">
        <v>3.2</v>
      </c>
      <c r="CH99" s="66">
        <v>176.9</v>
      </c>
      <c r="CI99" s="58">
        <v>264.8</v>
      </c>
      <c r="CJ99" s="58">
        <v>813.6</v>
      </c>
      <c r="CK99" s="58">
        <v>170.4</v>
      </c>
      <c r="CL99" s="58">
        <f t="shared" si="36"/>
        <v>1425.7000000000003</v>
      </c>
      <c r="CM99" s="67">
        <f t="shared" si="37"/>
        <v>1192.1000000000001</v>
      </c>
      <c r="CN99" s="66">
        <v>315.5</v>
      </c>
      <c r="CO99" s="58">
        <v>414.3</v>
      </c>
      <c r="CP99" s="67">
        <f t="shared" si="48"/>
        <v>729.8</v>
      </c>
      <c r="CQ99" s="66">
        <v>2253.8000000000002</v>
      </c>
      <c r="CR99" s="58">
        <v>735.1</v>
      </c>
      <c r="CS99" s="60">
        <f t="shared" si="38"/>
        <v>354</v>
      </c>
      <c r="CT99" s="60">
        <f t="shared" si="49"/>
        <v>4763.3</v>
      </c>
      <c r="CV99" s="395"/>
      <c r="CW99" s="395"/>
    </row>
    <row r="100" spans="1:101" ht="12.75" customHeight="1">
      <c r="A100" s="194">
        <v>42856</v>
      </c>
      <c r="B100" s="66">
        <v>87.3</v>
      </c>
      <c r="C100" s="58">
        <v>121.47499999999999</v>
      </c>
      <c r="D100" s="58">
        <v>168.8</v>
      </c>
      <c r="E100" s="58">
        <v>120.2</v>
      </c>
      <c r="F100" s="58">
        <f t="shared" si="39"/>
        <v>497.77499999999998</v>
      </c>
      <c r="G100" s="67">
        <v>388.2</v>
      </c>
      <c r="H100" s="66">
        <v>97.9</v>
      </c>
      <c r="I100" s="58">
        <v>217.3</v>
      </c>
      <c r="J100" s="67">
        <v>315.2</v>
      </c>
      <c r="K100" s="66">
        <v>566.5</v>
      </c>
      <c r="L100" s="58">
        <v>255.4</v>
      </c>
      <c r="M100" s="60">
        <v>81.599999999999994</v>
      </c>
      <c r="N100" s="66">
        <v>35.1</v>
      </c>
      <c r="O100" s="58">
        <v>65.891999999999996</v>
      </c>
      <c r="P100" s="58">
        <v>287.60000000000002</v>
      </c>
      <c r="Q100" s="58">
        <v>19.8</v>
      </c>
      <c r="R100" s="58">
        <f t="shared" si="40"/>
        <v>408.392</v>
      </c>
      <c r="S100" s="67">
        <v>310.3</v>
      </c>
      <c r="T100" s="66">
        <v>51.6</v>
      </c>
      <c r="U100" s="58">
        <v>88.7</v>
      </c>
      <c r="V100" s="67">
        <f t="shared" si="41"/>
        <v>140.30000000000001</v>
      </c>
      <c r="W100" s="66">
        <v>451</v>
      </c>
      <c r="X100" s="58">
        <v>182.7</v>
      </c>
      <c r="Y100" s="60">
        <v>124.8</v>
      </c>
      <c r="Z100" s="66">
        <v>33</v>
      </c>
      <c r="AA100" s="58">
        <v>49.762999999999998</v>
      </c>
      <c r="AB100" s="58">
        <v>177.2</v>
      </c>
      <c r="AC100" s="58">
        <v>44</v>
      </c>
      <c r="AD100" s="58">
        <f t="shared" si="42"/>
        <v>303.96299999999997</v>
      </c>
      <c r="AE100" s="67">
        <v>291.89999999999998</v>
      </c>
      <c r="AF100" s="66">
        <v>80.8</v>
      </c>
      <c r="AG100" s="58">
        <v>73.599999999999994</v>
      </c>
      <c r="AH100" s="67">
        <f t="shared" si="43"/>
        <v>154.39999999999998</v>
      </c>
      <c r="AI100" s="66">
        <v>673</v>
      </c>
      <c r="AJ100" s="58">
        <v>215.6</v>
      </c>
      <c r="AK100" s="60">
        <v>104.9</v>
      </c>
      <c r="AL100" s="66">
        <v>8.5</v>
      </c>
      <c r="AM100" s="58">
        <v>14.4</v>
      </c>
      <c r="AN100" s="58">
        <v>86.6</v>
      </c>
      <c r="AO100" s="71">
        <v>0</v>
      </c>
      <c r="AP100" s="58">
        <f t="shared" si="44"/>
        <v>109.5</v>
      </c>
      <c r="AQ100" s="67">
        <v>91</v>
      </c>
      <c r="AR100" s="66">
        <v>14.7</v>
      </c>
      <c r="AS100" s="58">
        <v>13</v>
      </c>
      <c r="AT100" s="67">
        <v>27.7</v>
      </c>
      <c r="AU100" s="66">
        <v>162.4</v>
      </c>
      <c r="AV100" s="58">
        <v>55.4</v>
      </c>
      <c r="AW100" s="60">
        <v>24.7</v>
      </c>
      <c r="AX100" s="66">
        <v>17.2</v>
      </c>
      <c r="AY100" s="58">
        <v>22.597000000000001</v>
      </c>
      <c r="AZ100" s="58">
        <v>116.5</v>
      </c>
      <c r="BA100" s="58" t="s">
        <v>416</v>
      </c>
      <c r="BB100" s="58">
        <f>SUM(AX100:BA100)</f>
        <v>156.297</v>
      </c>
      <c r="BC100" s="67">
        <v>169.6</v>
      </c>
      <c r="BD100" s="257" t="s">
        <v>416</v>
      </c>
      <c r="BE100" s="258" t="s">
        <v>416</v>
      </c>
      <c r="BF100" s="67">
        <v>81.7</v>
      </c>
      <c r="BG100" s="66">
        <v>627</v>
      </c>
      <c r="BH100" s="58">
        <v>97.2</v>
      </c>
      <c r="BI100" s="60">
        <v>56.2</v>
      </c>
      <c r="BJ100" s="66">
        <v>3.8</v>
      </c>
      <c r="BK100" s="58">
        <v>3.3420000000000001</v>
      </c>
      <c r="BL100" s="58">
        <v>28.8</v>
      </c>
      <c r="BM100" s="58" t="s">
        <v>416</v>
      </c>
      <c r="BN100" s="58">
        <f t="shared" si="46"/>
        <v>35.942</v>
      </c>
      <c r="BO100" s="67">
        <v>15.3</v>
      </c>
      <c r="BP100" s="257" t="s">
        <v>416</v>
      </c>
      <c r="BQ100" s="258" t="s">
        <v>416</v>
      </c>
      <c r="BR100" s="67" t="s">
        <v>416</v>
      </c>
      <c r="BS100" s="66">
        <v>40.200000000000003</v>
      </c>
      <c r="BT100" s="58">
        <v>7.2</v>
      </c>
      <c r="BU100" s="60">
        <v>4.9000000000000004</v>
      </c>
      <c r="BV100" s="66">
        <v>1.5</v>
      </c>
      <c r="BW100" s="58">
        <v>0.47899999999999998</v>
      </c>
      <c r="BX100" s="58">
        <v>7.9</v>
      </c>
      <c r="BY100" s="58">
        <v>0</v>
      </c>
      <c r="BZ100" s="58">
        <f t="shared" si="47"/>
        <v>9.8790000000000013</v>
      </c>
      <c r="CA100" s="67">
        <v>7</v>
      </c>
      <c r="CB100" s="257" t="s">
        <v>416</v>
      </c>
      <c r="CC100" s="258" t="s">
        <v>416</v>
      </c>
      <c r="CD100" s="67">
        <v>14.4</v>
      </c>
      <c r="CE100" s="66">
        <v>69.8</v>
      </c>
      <c r="CF100" s="58">
        <v>9</v>
      </c>
      <c r="CG100" s="60">
        <v>4.0999999999999996</v>
      </c>
      <c r="CH100" s="66">
        <v>186.3</v>
      </c>
      <c r="CI100" s="58">
        <v>278</v>
      </c>
      <c r="CJ100" s="58">
        <v>873.4</v>
      </c>
      <c r="CK100" s="58">
        <v>184.2</v>
      </c>
      <c r="CL100" s="58">
        <f t="shared" si="36"/>
        <v>1521.9</v>
      </c>
      <c r="CM100" s="67">
        <f t="shared" si="37"/>
        <v>1273.3</v>
      </c>
      <c r="CN100" s="66">
        <v>307.8</v>
      </c>
      <c r="CO100" s="58">
        <v>425.8</v>
      </c>
      <c r="CP100" s="67">
        <f t="shared" si="48"/>
        <v>733.6</v>
      </c>
      <c r="CQ100" s="66">
        <v>2589.6999999999998</v>
      </c>
      <c r="CR100" s="58">
        <v>822.5</v>
      </c>
      <c r="CS100" s="60">
        <f t="shared" si="38"/>
        <v>401.19999999999993</v>
      </c>
      <c r="CT100" s="60">
        <f t="shared" si="49"/>
        <v>5246.4</v>
      </c>
      <c r="CV100" s="395"/>
      <c r="CW100" s="395"/>
    </row>
    <row r="101" spans="1:101" ht="12.75" customHeight="1">
      <c r="A101" s="194">
        <v>42887</v>
      </c>
      <c r="B101" s="66">
        <v>81.5</v>
      </c>
      <c r="C101" s="58">
        <v>114.771</v>
      </c>
      <c r="D101" s="58">
        <v>157.1</v>
      </c>
      <c r="E101" s="58">
        <v>113.6</v>
      </c>
      <c r="F101" s="58">
        <f t="shared" si="39"/>
        <v>466.971</v>
      </c>
      <c r="G101" s="67">
        <v>365.8</v>
      </c>
      <c r="H101" s="66">
        <v>97.5</v>
      </c>
      <c r="I101" s="58">
        <v>211.4</v>
      </c>
      <c r="J101" s="67">
        <v>308.89999999999998</v>
      </c>
      <c r="K101" s="66">
        <v>509.6</v>
      </c>
      <c r="L101" s="58">
        <v>234.1</v>
      </c>
      <c r="M101" s="60">
        <v>78</v>
      </c>
      <c r="N101" s="66">
        <v>32.9</v>
      </c>
      <c r="O101" s="58">
        <v>61.698</v>
      </c>
      <c r="P101" s="58">
        <v>271.39999999999998</v>
      </c>
      <c r="Q101" s="58">
        <v>19.8</v>
      </c>
      <c r="R101" s="58">
        <f t="shared" si="40"/>
        <v>385.798</v>
      </c>
      <c r="S101" s="67">
        <v>291.5</v>
      </c>
      <c r="T101" s="66">
        <v>50.9</v>
      </c>
      <c r="U101" s="58">
        <v>87.6</v>
      </c>
      <c r="V101" s="67">
        <f t="shared" si="41"/>
        <v>138.5</v>
      </c>
      <c r="W101" s="66">
        <v>403.6</v>
      </c>
      <c r="X101" s="58">
        <v>166.4</v>
      </c>
      <c r="Y101" s="60">
        <v>110.1</v>
      </c>
      <c r="Z101" s="66">
        <v>31.8</v>
      </c>
      <c r="AA101" s="58">
        <v>47.003999999999998</v>
      </c>
      <c r="AB101" s="58">
        <v>166</v>
      </c>
      <c r="AC101" s="58">
        <v>42.6</v>
      </c>
      <c r="AD101" s="58">
        <f t="shared" si="42"/>
        <v>287.404</v>
      </c>
      <c r="AE101" s="67">
        <v>276.10000000000002</v>
      </c>
      <c r="AF101" s="66">
        <v>81.2</v>
      </c>
      <c r="AG101" s="58">
        <v>72.7</v>
      </c>
      <c r="AH101" s="67">
        <f t="shared" si="43"/>
        <v>153.9</v>
      </c>
      <c r="AI101" s="66">
        <v>709.1</v>
      </c>
      <c r="AJ101" s="58">
        <v>214.9</v>
      </c>
      <c r="AK101" s="60">
        <v>89.5</v>
      </c>
      <c r="AL101" s="66">
        <v>7.5</v>
      </c>
      <c r="AM101" s="58">
        <v>13.2</v>
      </c>
      <c r="AN101" s="58">
        <v>82.1</v>
      </c>
      <c r="AO101" s="71">
        <v>0</v>
      </c>
      <c r="AP101" s="58">
        <f t="shared" si="44"/>
        <v>102.8</v>
      </c>
      <c r="AQ101" s="67">
        <v>85.4</v>
      </c>
      <c r="AR101" s="66">
        <v>14.2</v>
      </c>
      <c r="AS101" s="58">
        <v>12.9</v>
      </c>
      <c r="AT101" s="67">
        <v>27</v>
      </c>
      <c r="AU101" s="66">
        <v>139.30000000000001</v>
      </c>
      <c r="AV101" s="58">
        <v>52.2</v>
      </c>
      <c r="AW101" s="60">
        <v>30</v>
      </c>
      <c r="AX101" s="66">
        <v>16.899999999999999</v>
      </c>
      <c r="AY101" s="58">
        <v>21.204999999999998</v>
      </c>
      <c r="AZ101" s="58">
        <v>109.7</v>
      </c>
      <c r="BA101" s="58" t="s">
        <v>416</v>
      </c>
      <c r="BB101" s="58">
        <f>SUM(AX101:BA101)</f>
        <v>147.80500000000001</v>
      </c>
      <c r="BC101" s="67">
        <v>160.4</v>
      </c>
      <c r="BD101" s="257" t="s">
        <v>416</v>
      </c>
      <c r="BE101" s="258" t="s">
        <v>416</v>
      </c>
      <c r="BF101" s="67">
        <v>81.3</v>
      </c>
      <c r="BG101" s="66">
        <v>588.79999999999995</v>
      </c>
      <c r="BH101" s="58">
        <v>91.8</v>
      </c>
      <c r="BI101" s="60">
        <v>65.099999999999994</v>
      </c>
      <c r="BJ101" s="66">
        <v>3.7</v>
      </c>
      <c r="BK101" s="58">
        <v>3.226</v>
      </c>
      <c r="BL101" s="58">
        <v>27.6</v>
      </c>
      <c r="BM101" s="58" t="s">
        <v>416</v>
      </c>
      <c r="BN101" s="58">
        <f t="shared" si="46"/>
        <v>34.526000000000003</v>
      </c>
      <c r="BO101" s="67">
        <v>14.8</v>
      </c>
      <c r="BP101" s="257" t="s">
        <v>416</v>
      </c>
      <c r="BQ101" s="258" t="s">
        <v>416</v>
      </c>
      <c r="BR101" s="67" t="s">
        <v>416</v>
      </c>
      <c r="BS101" s="66">
        <v>38.299999999999997</v>
      </c>
      <c r="BT101" s="58">
        <v>6.9</v>
      </c>
      <c r="BU101" s="60">
        <v>4.9000000000000004</v>
      </c>
      <c r="BV101" s="66">
        <v>1.4</v>
      </c>
      <c r="BW101" s="58">
        <v>0.45200000000000001</v>
      </c>
      <c r="BX101" s="58">
        <v>7.5</v>
      </c>
      <c r="BY101" s="58">
        <v>0</v>
      </c>
      <c r="BZ101" s="58">
        <f t="shared" si="47"/>
        <v>9.3520000000000003</v>
      </c>
      <c r="CA101" s="67">
        <v>6.9</v>
      </c>
      <c r="CB101" s="257" t="s">
        <v>416</v>
      </c>
      <c r="CC101" s="258" t="s">
        <v>416</v>
      </c>
      <c r="CD101" s="67">
        <v>24.4</v>
      </c>
      <c r="CE101" s="66">
        <v>82</v>
      </c>
      <c r="CF101" s="58">
        <v>9.8000000000000007</v>
      </c>
      <c r="CG101" s="60">
        <v>3.6</v>
      </c>
      <c r="CH101" s="66">
        <v>175.8</v>
      </c>
      <c r="CI101" s="58">
        <v>261.60000000000002</v>
      </c>
      <c r="CJ101" s="58">
        <v>821.4</v>
      </c>
      <c r="CK101" s="58">
        <v>176.1</v>
      </c>
      <c r="CL101" s="58">
        <f t="shared" si="36"/>
        <v>1434.8999999999999</v>
      </c>
      <c r="CM101" s="67">
        <f t="shared" si="37"/>
        <v>1200.9000000000001</v>
      </c>
      <c r="CN101" s="66">
        <v>316.2</v>
      </c>
      <c r="CO101" s="58">
        <v>417.9</v>
      </c>
      <c r="CP101" s="67">
        <f t="shared" si="48"/>
        <v>734.09999999999991</v>
      </c>
      <c r="CQ101" s="66">
        <v>2470.8000000000002</v>
      </c>
      <c r="CR101" s="58">
        <v>776.2</v>
      </c>
      <c r="CS101" s="60">
        <f t="shared" si="38"/>
        <v>381.20000000000005</v>
      </c>
      <c r="CT101" s="60">
        <f t="shared" si="49"/>
        <v>5021</v>
      </c>
      <c r="CV101" s="395"/>
      <c r="CW101" s="395"/>
    </row>
    <row r="102" spans="1:101" ht="12.75" customHeight="1">
      <c r="A102" s="194">
        <v>42917</v>
      </c>
      <c r="B102" s="66">
        <v>87.9</v>
      </c>
      <c r="C102" s="58">
        <v>121.879</v>
      </c>
      <c r="D102" s="58">
        <v>158.1</v>
      </c>
      <c r="E102" s="58">
        <v>115.5</v>
      </c>
      <c r="F102" s="58">
        <f t="shared" si="39"/>
        <v>483.37900000000002</v>
      </c>
      <c r="G102" s="67">
        <v>393.3</v>
      </c>
      <c r="H102" s="66">
        <v>109.4</v>
      </c>
      <c r="I102" s="58">
        <v>224.3</v>
      </c>
      <c r="J102" s="67">
        <v>333.7</v>
      </c>
      <c r="K102" s="66">
        <v>533.5</v>
      </c>
      <c r="L102" s="58">
        <v>245.7</v>
      </c>
      <c r="M102" s="60">
        <v>79.2</v>
      </c>
      <c r="N102" s="66">
        <v>35.799999999999997</v>
      </c>
      <c r="O102" s="58">
        <v>64.896000000000001</v>
      </c>
      <c r="P102" s="58">
        <v>282.39999999999998</v>
      </c>
      <c r="Q102" s="58">
        <v>20.8</v>
      </c>
      <c r="R102" s="58">
        <f t="shared" si="40"/>
        <v>403.89600000000002</v>
      </c>
      <c r="S102" s="67">
        <v>317.7</v>
      </c>
      <c r="T102" s="66">
        <v>56.5</v>
      </c>
      <c r="U102" s="58">
        <v>92.1</v>
      </c>
      <c r="V102" s="67">
        <f t="shared" si="41"/>
        <v>148.6</v>
      </c>
      <c r="W102" s="66">
        <v>396.6</v>
      </c>
      <c r="X102" s="58">
        <v>178.1</v>
      </c>
      <c r="Y102" s="60">
        <v>122.1</v>
      </c>
      <c r="Z102" s="66">
        <v>36</v>
      </c>
      <c r="AA102" s="58">
        <v>52.683</v>
      </c>
      <c r="AB102" s="58">
        <v>183</v>
      </c>
      <c r="AC102" s="58">
        <v>46.8</v>
      </c>
      <c r="AD102" s="58">
        <f t="shared" si="42"/>
        <v>318.483</v>
      </c>
      <c r="AE102" s="67">
        <v>303.60000000000002</v>
      </c>
      <c r="AF102" s="66">
        <v>96.8</v>
      </c>
      <c r="AG102" s="58">
        <v>77</v>
      </c>
      <c r="AH102" s="67">
        <f t="shared" si="43"/>
        <v>173.8</v>
      </c>
      <c r="AI102" s="66">
        <v>647.29999999999995</v>
      </c>
      <c r="AJ102" s="58">
        <v>226.7</v>
      </c>
      <c r="AK102" s="60">
        <v>83.7</v>
      </c>
      <c r="AL102" s="66">
        <v>8.1999999999999993</v>
      </c>
      <c r="AM102" s="58">
        <v>13.9</v>
      </c>
      <c r="AN102" s="58">
        <v>83</v>
      </c>
      <c r="AO102" s="71">
        <v>0</v>
      </c>
      <c r="AP102" s="58">
        <f t="shared" si="44"/>
        <v>105.1</v>
      </c>
      <c r="AQ102" s="67">
        <v>88.4</v>
      </c>
      <c r="AR102" s="66">
        <v>15.3</v>
      </c>
      <c r="AS102" s="58">
        <v>13.5</v>
      </c>
      <c r="AT102" s="67">
        <v>28.9</v>
      </c>
      <c r="AU102" s="66">
        <v>128.69999999999999</v>
      </c>
      <c r="AV102" s="58">
        <v>52.2</v>
      </c>
      <c r="AW102" s="60">
        <v>23</v>
      </c>
      <c r="AX102" s="66">
        <v>17.600000000000001</v>
      </c>
      <c r="AY102" s="58">
        <v>22.047999999999998</v>
      </c>
      <c r="AZ102" s="58">
        <v>115.5</v>
      </c>
      <c r="BA102" s="58" t="s">
        <v>416</v>
      </c>
      <c r="BB102" s="58">
        <f>SUM(AX102:BA102)</f>
        <v>155.148</v>
      </c>
      <c r="BC102" s="67">
        <v>167.3</v>
      </c>
      <c r="BD102" s="257" t="s">
        <v>416</v>
      </c>
      <c r="BE102" s="258" t="s">
        <v>416</v>
      </c>
      <c r="BF102" s="67">
        <v>83.9</v>
      </c>
      <c r="BG102" s="66">
        <v>524.1</v>
      </c>
      <c r="BH102" s="58">
        <v>93.8</v>
      </c>
      <c r="BI102" s="60">
        <v>26.3</v>
      </c>
      <c r="BJ102" s="66">
        <v>3.7</v>
      </c>
      <c r="BK102" s="58">
        <v>2.8969999999999998</v>
      </c>
      <c r="BL102" s="58">
        <v>24.5</v>
      </c>
      <c r="BM102" s="58" t="s">
        <v>416</v>
      </c>
      <c r="BN102" s="58">
        <f t="shared" si="46"/>
        <v>31.097000000000001</v>
      </c>
      <c r="BO102" s="67">
        <v>15.5</v>
      </c>
      <c r="BP102" s="257" t="s">
        <v>416</v>
      </c>
      <c r="BQ102" s="258" t="s">
        <v>416</v>
      </c>
      <c r="BR102" s="67" t="s">
        <v>416</v>
      </c>
      <c r="BS102" s="66">
        <v>34.6</v>
      </c>
      <c r="BT102" s="58">
        <v>7</v>
      </c>
      <c r="BU102" s="60">
        <v>4.8</v>
      </c>
      <c r="BV102" s="66">
        <v>1.6</v>
      </c>
      <c r="BW102" s="58">
        <v>0.39600000000000002</v>
      </c>
      <c r="BX102" s="58">
        <v>7.9</v>
      </c>
      <c r="BY102" s="58">
        <v>0</v>
      </c>
      <c r="BZ102" s="58">
        <f t="shared" si="47"/>
        <v>9.8960000000000008</v>
      </c>
      <c r="CA102" s="67">
        <v>7.6</v>
      </c>
      <c r="CB102" s="257" t="s">
        <v>416</v>
      </c>
      <c r="CC102" s="258" t="s">
        <v>416</v>
      </c>
      <c r="CD102" s="67">
        <v>18.8</v>
      </c>
      <c r="CE102" s="66">
        <v>55.2</v>
      </c>
      <c r="CF102" s="58">
        <v>10.5</v>
      </c>
      <c r="CG102" s="60">
        <v>3.4</v>
      </c>
      <c r="CH102" s="66">
        <v>190.9</v>
      </c>
      <c r="CI102" s="58">
        <v>278.7</v>
      </c>
      <c r="CJ102" s="58">
        <v>854.4</v>
      </c>
      <c r="CK102" s="58">
        <v>183.2</v>
      </c>
      <c r="CL102" s="58">
        <f t="shared" si="36"/>
        <v>1507.2</v>
      </c>
      <c r="CM102" s="67">
        <f t="shared" si="37"/>
        <v>1293.3999999999999</v>
      </c>
      <c r="CN102" s="66">
        <v>345.3</v>
      </c>
      <c r="CO102" s="58">
        <v>442.3</v>
      </c>
      <c r="CP102" s="67">
        <f t="shared" si="48"/>
        <v>787.6</v>
      </c>
      <c r="CQ102" s="66">
        <v>2319.9</v>
      </c>
      <c r="CR102" s="58">
        <v>814</v>
      </c>
      <c r="CS102" s="60">
        <f t="shared" si="38"/>
        <v>342.5</v>
      </c>
      <c r="CT102" s="60">
        <f t="shared" si="49"/>
        <v>4957.2000000000007</v>
      </c>
      <c r="CV102" s="395"/>
      <c r="CW102" s="395"/>
    </row>
    <row r="103" spans="1:101" ht="12.75" customHeight="1">
      <c r="A103" s="194">
        <v>42948</v>
      </c>
      <c r="B103" s="66">
        <v>88.7</v>
      </c>
      <c r="C103" s="58">
        <v>121.432</v>
      </c>
      <c r="D103" s="58">
        <v>161.6</v>
      </c>
      <c r="E103" s="58">
        <v>118.7</v>
      </c>
      <c r="F103" s="58">
        <f t="shared" si="39"/>
        <v>490.43199999999996</v>
      </c>
      <c r="G103" s="67">
        <v>393.7</v>
      </c>
      <c r="H103" s="66">
        <v>94.3</v>
      </c>
      <c r="I103" s="58">
        <v>217.8</v>
      </c>
      <c r="J103" s="67">
        <v>312.10000000000002</v>
      </c>
      <c r="K103" s="66">
        <v>542.5</v>
      </c>
      <c r="L103" s="58">
        <v>250.9</v>
      </c>
      <c r="M103" s="60">
        <v>73.7</v>
      </c>
      <c r="N103" s="66">
        <v>34.799999999999997</v>
      </c>
      <c r="O103" s="58">
        <v>64.948999999999998</v>
      </c>
      <c r="P103" s="58">
        <v>278.5</v>
      </c>
      <c r="Q103" s="58">
        <v>21.2</v>
      </c>
      <c r="R103" s="58">
        <f t="shared" si="40"/>
        <v>399.44900000000001</v>
      </c>
      <c r="S103" s="67">
        <v>315.39999999999998</v>
      </c>
      <c r="T103" s="66">
        <v>69.599999999999994</v>
      </c>
      <c r="U103" s="58">
        <v>91.6</v>
      </c>
      <c r="V103" s="67">
        <f t="shared" si="41"/>
        <v>161.19999999999999</v>
      </c>
      <c r="W103" s="66">
        <v>401.2</v>
      </c>
      <c r="X103" s="58">
        <v>178.1</v>
      </c>
      <c r="Y103" s="60">
        <v>116.1</v>
      </c>
      <c r="Z103" s="66">
        <v>35.700000000000003</v>
      </c>
      <c r="AA103" s="58">
        <v>52.862000000000002</v>
      </c>
      <c r="AB103" s="58">
        <v>180.4</v>
      </c>
      <c r="AC103" s="58">
        <v>47.6</v>
      </c>
      <c r="AD103" s="58">
        <f t="shared" si="42"/>
        <v>316.56200000000001</v>
      </c>
      <c r="AE103" s="67">
        <v>303.39999999999998</v>
      </c>
      <c r="AF103" s="66">
        <v>90.6</v>
      </c>
      <c r="AG103" s="58">
        <v>77.400000000000006</v>
      </c>
      <c r="AH103" s="67">
        <f t="shared" si="43"/>
        <v>168</v>
      </c>
      <c r="AI103" s="66">
        <v>657.5</v>
      </c>
      <c r="AJ103" s="58">
        <v>231.9</v>
      </c>
      <c r="AK103" s="60">
        <v>89.3</v>
      </c>
      <c r="AL103" s="66">
        <v>7.7</v>
      </c>
      <c r="AM103" s="58">
        <v>13.1</v>
      </c>
      <c r="AN103" s="58">
        <v>80.599999999999994</v>
      </c>
      <c r="AO103" s="71">
        <v>0</v>
      </c>
      <c r="AP103" s="58">
        <f t="shared" si="44"/>
        <v>101.39999999999999</v>
      </c>
      <c r="AQ103" s="67">
        <v>83.3</v>
      </c>
      <c r="AR103" s="66">
        <v>15.8</v>
      </c>
      <c r="AS103" s="58">
        <v>13.2</v>
      </c>
      <c r="AT103" s="67">
        <v>29</v>
      </c>
      <c r="AU103" s="66">
        <v>135.1</v>
      </c>
      <c r="AV103" s="58">
        <v>53.4</v>
      </c>
      <c r="AW103" s="60">
        <v>24</v>
      </c>
      <c r="AX103" s="66">
        <v>18.2</v>
      </c>
      <c r="AY103" s="58">
        <v>22.76</v>
      </c>
      <c r="AZ103" s="58">
        <v>118</v>
      </c>
      <c r="BA103" s="58" t="s">
        <v>416</v>
      </c>
      <c r="BB103" s="58">
        <f t="shared" si="45"/>
        <v>158.96</v>
      </c>
      <c r="BC103" s="67">
        <v>170.4</v>
      </c>
      <c r="BD103" s="257" t="s">
        <v>416</v>
      </c>
      <c r="BE103" s="258" t="s">
        <v>416</v>
      </c>
      <c r="BF103" s="67">
        <v>86.2</v>
      </c>
      <c r="BG103" s="66">
        <v>560.5</v>
      </c>
      <c r="BH103" s="58">
        <v>97.5</v>
      </c>
      <c r="BI103" s="60">
        <v>31.3</v>
      </c>
      <c r="BJ103" s="66">
        <v>4</v>
      </c>
      <c r="BK103" s="58">
        <v>3.113</v>
      </c>
      <c r="BL103" s="58">
        <v>25.4</v>
      </c>
      <c r="BM103" s="58" t="s">
        <v>416</v>
      </c>
      <c r="BN103" s="58">
        <f t="shared" si="46"/>
        <v>32.512999999999998</v>
      </c>
      <c r="BO103" s="67">
        <v>15.9</v>
      </c>
      <c r="BP103" s="257" t="s">
        <v>416</v>
      </c>
      <c r="BQ103" s="258" t="s">
        <v>416</v>
      </c>
      <c r="BR103" s="67" t="s">
        <v>416</v>
      </c>
      <c r="BS103" s="66">
        <v>35.700000000000003</v>
      </c>
      <c r="BT103" s="58">
        <v>7.2</v>
      </c>
      <c r="BU103" s="60">
        <v>5</v>
      </c>
      <c r="BV103" s="66">
        <v>1.7</v>
      </c>
      <c r="BW103" s="58">
        <v>0.40100000000000002</v>
      </c>
      <c r="BX103" s="58">
        <v>6.8</v>
      </c>
      <c r="BY103" s="58">
        <v>0</v>
      </c>
      <c r="BZ103" s="58">
        <f t="shared" si="47"/>
        <v>8.9009999999999998</v>
      </c>
      <c r="CA103" s="67">
        <v>7.8</v>
      </c>
      <c r="CB103" s="257" t="s">
        <v>416</v>
      </c>
      <c r="CC103" s="258" t="s">
        <v>416</v>
      </c>
      <c r="CD103" s="67">
        <v>15.9</v>
      </c>
      <c r="CE103" s="66">
        <v>67.400000000000006</v>
      </c>
      <c r="CF103" s="58">
        <v>10.1</v>
      </c>
      <c r="CG103" s="60">
        <v>3.7</v>
      </c>
      <c r="CH103" s="66">
        <v>190.8</v>
      </c>
      <c r="CI103" s="58">
        <v>278.60000000000002</v>
      </c>
      <c r="CJ103" s="58">
        <v>851.4</v>
      </c>
      <c r="CK103" s="58">
        <v>187.7</v>
      </c>
      <c r="CL103" s="58">
        <f t="shared" si="36"/>
        <v>1508.5</v>
      </c>
      <c r="CM103" s="67">
        <f t="shared" si="37"/>
        <v>1289.9000000000001</v>
      </c>
      <c r="CN103" s="66">
        <v>337.8</v>
      </c>
      <c r="CO103" s="58">
        <v>434.6</v>
      </c>
      <c r="CP103" s="67">
        <f t="shared" si="48"/>
        <v>772.40000000000009</v>
      </c>
      <c r="CQ103" s="66">
        <v>2400</v>
      </c>
      <c r="CR103" s="58">
        <v>829.2</v>
      </c>
      <c r="CS103" s="60">
        <f t="shared" si="38"/>
        <v>343.1</v>
      </c>
      <c r="CT103" s="60">
        <f t="shared" si="49"/>
        <v>5024</v>
      </c>
      <c r="CV103" s="395"/>
      <c r="CW103" s="395"/>
    </row>
    <row r="104" spans="1:101" ht="12.75" customHeight="1">
      <c r="A104" s="194">
        <v>42979</v>
      </c>
      <c r="B104" s="66">
        <v>82.7</v>
      </c>
      <c r="C104" s="58">
        <v>116.008</v>
      </c>
      <c r="D104" s="58">
        <v>157.4</v>
      </c>
      <c r="E104" s="58">
        <v>113.8</v>
      </c>
      <c r="F104" s="58">
        <f t="shared" si="39"/>
        <v>469.90800000000002</v>
      </c>
      <c r="G104" s="67">
        <v>374</v>
      </c>
      <c r="H104" s="66">
        <v>93.3</v>
      </c>
      <c r="I104" s="58">
        <v>218.2</v>
      </c>
      <c r="J104" s="67">
        <v>311.5</v>
      </c>
      <c r="K104" s="66">
        <v>536.70000000000005</v>
      </c>
      <c r="L104" s="58">
        <v>242.4</v>
      </c>
      <c r="M104" s="60">
        <v>67.3</v>
      </c>
      <c r="N104" s="66">
        <v>32.4</v>
      </c>
      <c r="O104" s="58">
        <v>61.805</v>
      </c>
      <c r="P104" s="58">
        <v>262.39999999999998</v>
      </c>
      <c r="Q104" s="58">
        <v>20.6</v>
      </c>
      <c r="R104" s="58">
        <f t="shared" si="40"/>
        <v>377.20499999999998</v>
      </c>
      <c r="S104" s="67">
        <v>294</v>
      </c>
      <c r="T104" s="66">
        <v>69</v>
      </c>
      <c r="U104" s="58">
        <v>90.7</v>
      </c>
      <c r="V104" s="67">
        <f t="shared" si="41"/>
        <v>159.69999999999999</v>
      </c>
      <c r="W104" s="66">
        <v>377.8</v>
      </c>
      <c r="X104" s="58">
        <v>168.6</v>
      </c>
      <c r="Y104" s="60">
        <v>105.4</v>
      </c>
      <c r="Z104" s="66">
        <v>33.1</v>
      </c>
      <c r="AA104" s="58">
        <v>50.204000000000001</v>
      </c>
      <c r="AB104" s="58">
        <v>168.4</v>
      </c>
      <c r="AC104" s="58">
        <v>45.5</v>
      </c>
      <c r="AD104" s="58">
        <f t="shared" si="42"/>
        <v>297.20400000000001</v>
      </c>
      <c r="AE104" s="67">
        <v>282.5</v>
      </c>
      <c r="AF104" s="66">
        <v>89.5</v>
      </c>
      <c r="AG104" s="58">
        <v>84.4</v>
      </c>
      <c r="AH104" s="67">
        <f t="shared" si="43"/>
        <v>173.9</v>
      </c>
      <c r="AI104" s="66">
        <v>608.1</v>
      </c>
      <c r="AJ104" s="58">
        <v>214.3</v>
      </c>
      <c r="AK104" s="60">
        <v>104.7</v>
      </c>
      <c r="AL104" s="66">
        <v>7.6</v>
      </c>
      <c r="AM104" s="58">
        <v>13.3</v>
      </c>
      <c r="AN104" s="58">
        <v>80.2</v>
      </c>
      <c r="AO104" s="71">
        <v>0</v>
      </c>
      <c r="AP104" s="58">
        <f t="shared" si="44"/>
        <v>101.1</v>
      </c>
      <c r="AQ104" s="67">
        <v>82.8</v>
      </c>
      <c r="AR104" s="66">
        <v>15.5</v>
      </c>
      <c r="AS104" s="58">
        <v>14</v>
      </c>
      <c r="AT104" s="67">
        <v>29.5</v>
      </c>
      <c r="AU104" s="66">
        <v>137.19999999999999</v>
      </c>
      <c r="AV104" s="58">
        <v>53.8</v>
      </c>
      <c r="AW104" s="60">
        <v>21.7</v>
      </c>
      <c r="AX104" s="66">
        <v>16.7</v>
      </c>
      <c r="AY104" s="58">
        <v>21.251999999999999</v>
      </c>
      <c r="AZ104" s="58">
        <v>108.3</v>
      </c>
      <c r="BA104" s="58" t="s">
        <v>416</v>
      </c>
      <c r="BB104" s="58">
        <f t="shared" si="45"/>
        <v>146.25200000000001</v>
      </c>
      <c r="BC104" s="67">
        <v>158.5</v>
      </c>
      <c r="BD104" s="257" t="s">
        <v>416</v>
      </c>
      <c r="BE104" s="258" t="s">
        <v>416</v>
      </c>
      <c r="BF104" s="67">
        <v>82.4</v>
      </c>
      <c r="BG104" s="66">
        <v>540.5</v>
      </c>
      <c r="BH104" s="58">
        <v>90.6</v>
      </c>
      <c r="BI104" s="60">
        <v>24.3</v>
      </c>
      <c r="BJ104" s="66">
        <v>3.7</v>
      </c>
      <c r="BK104" s="58">
        <v>2.9540000000000002</v>
      </c>
      <c r="BL104" s="58">
        <v>24.1</v>
      </c>
      <c r="BM104" s="58" t="s">
        <v>416</v>
      </c>
      <c r="BN104" s="58">
        <f t="shared" si="46"/>
        <v>30.754000000000001</v>
      </c>
      <c r="BO104" s="67">
        <v>14.6</v>
      </c>
      <c r="BP104" s="257" t="s">
        <v>416</v>
      </c>
      <c r="BQ104" s="258" t="s">
        <v>416</v>
      </c>
      <c r="BR104" s="67" t="s">
        <v>416</v>
      </c>
      <c r="BS104" s="66">
        <v>36</v>
      </c>
      <c r="BT104" s="58">
        <v>6.8</v>
      </c>
      <c r="BU104" s="60">
        <v>5.9</v>
      </c>
      <c r="BV104" s="66">
        <v>1.5</v>
      </c>
      <c r="BW104" s="58">
        <v>0.39300000000000002</v>
      </c>
      <c r="BX104" s="58">
        <v>6.3</v>
      </c>
      <c r="BY104" s="58">
        <v>0</v>
      </c>
      <c r="BZ104" s="58">
        <f t="shared" si="47"/>
        <v>8.1929999999999996</v>
      </c>
      <c r="CA104" s="67">
        <v>6.9</v>
      </c>
      <c r="CB104" s="257" t="s">
        <v>416</v>
      </c>
      <c r="CC104" s="258" t="s">
        <v>416</v>
      </c>
      <c r="CD104" s="67">
        <v>15.8</v>
      </c>
      <c r="CE104" s="66">
        <v>55.5</v>
      </c>
      <c r="CF104" s="58">
        <v>8.6999999999999993</v>
      </c>
      <c r="CG104" s="60">
        <v>3.5</v>
      </c>
      <c r="CH104" s="66">
        <v>177.6</v>
      </c>
      <c r="CI104" s="58">
        <v>265.89999999999998</v>
      </c>
      <c r="CJ104" s="58">
        <v>807.2</v>
      </c>
      <c r="CK104" s="58">
        <v>180</v>
      </c>
      <c r="CL104" s="58">
        <f t="shared" si="36"/>
        <v>1430.7</v>
      </c>
      <c r="CM104" s="67">
        <f t="shared" si="37"/>
        <v>1213.3</v>
      </c>
      <c r="CN104" s="66">
        <v>331.4</v>
      </c>
      <c r="CO104" s="58">
        <v>441.4</v>
      </c>
      <c r="CP104" s="67">
        <f t="shared" si="48"/>
        <v>772.8</v>
      </c>
      <c r="CQ104" s="66">
        <v>2291.8000000000002</v>
      </c>
      <c r="CR104" s="58">
        <v>785.3</v>
      </c>
      <c r="CS104" s="60">
        <f t="shared" si="38"/>
        <v>332.79999999999995</v>
      </c>
      <c r="CT104" s="60">
        <f t="shared" si="49"/>
        <v>4828.1000000000004</v>
      </c>
      <c r="CV104" s="395"/>
      <c r="CW104" s="395"/>
    </row>
    <row r="105" spans="1:101" ht="12.75" customHeight="1">
      <c r="A105" s="194">
        <v>43009</v>
      </c>
      <c r="B105" s="66">
        <v>83.3</v>
      </c>
      <c r="C105" s="58">
        <v>116.048</v>
      </c>
      <c r="D105" s="58">
        <v>161.1</v>
      </c>
      <c r="E105" s="58">
        <v>115.3</v>
      </c>
      <c r="F105" s="58">
        <f t="shared" si="39"/>
        <v>475.74799999999999</v>
      </c>
      <c r="G105" s="67">
        <v>380.5</v>
      </c>
      <c r="H105" s="66">
        <v>99.1</v>
      </c>
      <c r="I105" s="58">
        <v>219.6</v>
      </c>
      <c r="J105" s="67">
        <v>318.8</v>
      </c>
      <c r="K105" s="66">
        <v>545.29999999999995</v>
      </c>
      <c r="L105" s="58">
        <v>244.1</v>
      </c>
      <c r="M105" s="60">
        <v>68.7</v>
      </c>
      <c r="N105" s="66">
        <v>33.5</v>
      </c>
      <c r="O105" s="58">
        <v>64.037000000000006</v>
      </c>
      <c r="P105" s="58">
        <v>258.3</v>
      </c>
      <c r="Q105" s="58">
        <v>20.8</v>
      </c>
      <c r="R105" s="58">
        <f t="shared" si="40"/>
        <v>376.637</v>
      </c>
      <c r="S105" s="67">
        <v>289.7</v>
      </c>
      <c r="T105" s="66">
        <v>74.2</v>
      </c>
      <c r="U105" s="58">
        <v>92.3</v>
      </c>
      <c r="V105" s="67">
        <f t="shared" si="41"/>
        <v>166.5</v>
      </c>
      <c r="W105" s="66">
        <v>407.8</v>
      </c>
      <c r="X105" s="58">
        <v>174.1</v>
      </c>
      <c r="Y105" s="60">
        <v>116.2</v>
      </c>
      <c r="Z105" s="66">
        <v>32.799999999999997</v>
      </c>
      <c r="AA105" s="58">
        <v>49.81</v>
      </c>
      <c r="AB105" s="58">
        <v>171.1</v>
      </c>
      <c r="AC105" s="58">
        <v>48.7</v>
      </c>
      <c r="AD105" s="58">
        <f t="shared" si="42"/>
        <v>302.40999999999997</v>
      </c>
      <c r="AE105" s="67">
        <v>288.8</v>
      </c>
      <c r="AF105" s="66">
        <v>88.6</v>
      </c>
      <c r="AG105" s="58">
        <v>75.900000000000006</v>
      </c>
      <c r="AH105" s="67">
        <f t="shared" si="43"/>
        <v>164.5</v>
      </c>
      <c r="AI105" s="66">
        <v>578.5</v>
      </c>
      <c r="AJ105" s="58">
        <v>212</v>
      </c>
      <c r="AK105" s="60">
        <v>109.3</v>
      </c>
      <c r="AL105" s="66">
        <v>7.8</v>
      </c>
      <c r="AM105" s="58">
        <v>14</v>
      </c>
      <c r="AN105" s="58">
        <v>83.2</v>
      </c>
      <c r="AO105" s="71">
        <v>0</v>
      </c>
      <c r="AP105" s="58">
        <f t="shared" si="44"/>
        <v>105</v>
      </c>
      <c r="AQ105" s="67">
        <v>85.6</v>
      </c>
      <c r="AR105" s="66">
        <v>16.899999999999999</v>
      </c>
      <c r="AS105" s="58">
        <v>13.6</v>
      </c>
      <c r="AT105" s="67">
        <v>30.5</v>
      </c>
      <c r="AU105" s="66">
        <v>150.1</v>
      </c>
      <c r="AV105" s="58">
        <v>56.8</v>
      </c>
      <c r="AW105" s="60">
        <v>21.7</v>
      </c>
      <c r="AX105" s="66">
        <v>17.8</v>
      </c>
      <c r="AY105" s="58">
        <v>22.425999999999998</v>
      </c>
      <c r="AZ105" s="58">
        <v>116.6</v>
      </c>
      <c r="BA105" s="58" t="s">
        <v>416</v>
      </c>
      <c r="BB105" s="58">
        <f t="shared" si="45"/>
        <v>156.82599999999999</v>
      </c>
      <c r="BC105" s="67">
        <v>167.9</v>
      </c>
      <c r="BD105" s="257" t="s">
        <v>416</v>
      </c>
      <c r="BE105" s="258" t="s">
        <v>416</v>
      </c>
      <c r="BF105" s="67">
        <v>86.9</v>
      </c>
      <c r="BG105" s="66">
        <v>522.5</v>
      </c>
      <c r="BH105" s="58">
        <v>95.2</v>
      </c>
      <c r="BI105" s="60">
        <v>29.3</v>
      </c>
      <c r="BJ105" s="66">
        <v>4</v>
      </c>
      <c r="BK105" s="58">
        <v>3.1459999999999999</v>
      </c>
      <c r="BL105" s="58">
        <v>25.1</v>
      </c>
      <c r="BM105" s="58" t="s">
        <v>416</v>
      </c>
      <c r="BN105" s="58">
        <f t="shared" si="46"/>
        <v>32.246000000000002</v>
      </c>
      <c r="BO105" s="67">
        <v>15</v>
      </c>
      <c r="BP105" s="257" t="s">
        <v>416</v>
      </c>
      <c r="BQ105" s="258" t="s">
        <v>416</v>
      </c>
      <c r="BR105" s="67" t="s">
        <v>416</v>
      </c>
      <c r="BS105" s="66">
        <v>40.200000000000003</v>
      </c>
      <c r="BT105" s="58">
        <v>7.2</v>
      </c>
      <c r="BU105" s="60">
        <v>5.7</v>
      </c>
      <c r="BV105" s="66">
        <v>1.4</v>
      </c>
      <c r="BW105" s="58">
        <v>0.38300000000000001</v>
      </c>
      <c r="BX105" s="58">
        <v>6.7</v>
      </c>
      <c r="BY105" s="58">
        <v>0</v>
      </c>
      <c r="BZ105" s="58">
        <f t="shared" si="47"/>
        <v>8.4830000000000005</v>
      </c>
      <c r="CA105" s="67">
        <v>6.7</v>
      </c>
      <c r="CB105" s="257" t="s">
        <v>416</v>
      </c>
      <c r="CC105" s="258" t="s">
        <v>416</v>
      </c>
      <c r="CD105" s="67">
        <v>15.2</v>
      </c>
      <c r="CE105" s="66">
        <v>61</v>
      </c>
      <c r="CF105" s="58">
        <v>8.1999999999999993</v>
      </c>
      <c r="CG105" s="60">
        <v>3.6</v>
      </c>
      <c r="CH105" s="66">
        <v>180.5</v>
      </c>
      <c r="CI105" s="58">
        <v>269.8</v>
      </c>
      <c r="CJ105" s="58">
        <v>822.1</v>
      </c>
      <c r="CK105" s="58">
        <v>184.9</v>
      </c>
      <c r="CL105" s="58">
        <f t="shared" si="36"/>
        <v>1457.3000000000002</v>
      </c>
      <c r="CM105" s="67">
        <f t="shared" si="37"/>
        <v>1234.2</v>
      </c>
      <c r="CN105" s="66">
        <v>345.6</v>
      </c>
      <c r="CO105" s="58">
        <v>436.7</v>
      </c>
      <c r="CP105" s="67">
        <f t="shared" si="48"/>
        <v>782.3</v>
      </c>
      <c r="CQ105" s="66">
        <v>2305.3000000000002</v>
      </c>
      <c r="CR105" s="58">
        <v>797.5</v>
      </c>
      <c r="CS105" s="60">
        <f t="shared" si="38"/>
        <v>354.5</v>
      </c>
      <c r="CT105" s="60">
        <f t="shared" si="49"/>
        <v>4899.4000000000005</v>
      </c>
      <c r="CV105" s="395"/>
      <c r="CW105" s="395"/>
    </row>
    <row r="106" spans="1:101" ht="12.75" customHeight="1">
      <c r="A106" s="194">
        <v>43040</v>
      </c>
      <c r="B106" s="66">
        <v>85.4</v>
      </c>
      <c r="C106" s="58">
        <v>114.502</v>
      </c>
      <c r="D106" s="58">
        <v>164</v>
      </c>
      <c r="E106" s="58">
        <v>122.7</v>
      </c>
      <c r="F106" s="58">
        <f t="shared" si="39"/>
        <v>486.60199999999998</v>
      </c>
      <c r="G106" s="67">
        <v>381</v>
      </c>
      <c r="H106" s="66">
        <v>95.6</v>
      </c>
      <c r="I106" s="58">
        <v>215.3</v>
      </c>
      <c r="J106" s="67">
        <v>310.89999999999998</v>
      </c>
      <c r="K106" s="66">
        <v>555.29999999999995</v>
      </c>
      <c r="L106" s="58">
        <v>253.7</v>
      </c>
      <c r="M106" s="60">
        <v>70.599999999999994</v>
      </c>
      <c r="N106" s="66">
        <v>34.5</v>
      </c>
      <c r="O106" s="58">
        <v>64.385999999999996</v>
      </c>
      <c r="P106" s="58">
        <v>278.39999999999998</v>
      </c>
      <c r="Q106" s="58">
        <v>23</v>
      </c>
      <c r="R106" s="58">
        <f t="shared" si="40"/>
        <v>400.28599999999994</v>
      </c>
      <c r="S106" s="67">
        <v>306.60000000000002</v>
      </c>
      <c r="T106" s="66">
        <v>70.599999999999994</v>
      </c>
      <c r="U106" s="58">
        <v>86.5</v>
      </c>
      <c r="V106" s="67">
        <f t="shared" si="41"/>
        <v>157.1</v>
      </c>
      <c r="W106" s="66">
        <v>443.9</v>
      </c>
      <c r="X106" s="58">
        <v>183.7</v>
      </c>
      <c r="Y106" s="60">
        <v>111.4</v>
      </c>
      <c r="Z106" s="66">
        <v>32.5</v>
      </c>
      <c r="AA106" s="58">
        <v>48.279000000000003</v>
      </c>
      <c r="AB106" s="58">
        <v>172.8</v>
      </c>
      <c r="AC106" s="58">
        <v>50.4</v>
      </c>
      <c r="AD106" s="58">
        <f t="shared" si="42"/>
        <v>303.97899999999998</v>
      </c>
      <c r="AE106" s="67">
        <v>288.60000000000002</v>
      </c>
      <c r="AF106" s="66">
        <v>84.6</v>
      </c>
      <c r="AG106" s="58">
        <v>74.599999999999994</v>
      </c>
      <c r="AH106" s="67">
        <f t="shared" si="43"/>
        <v>159.19999999999999</v>
      </c>
      <c r="AI106" s="66">
        <v>633.6</v>
      </c>
      <c r="AJ106" s="58">
        <v>217.6</v>
      </c>
      <c r="AK106" s="60">
        <v>115.4</v>
      </c>
      <c r="AL106" s="66">
        <v>7.5</v>
      </c>
      <c r="AM106" s="58">
        <v>13.2</v>
      </c>
      <c r="AN106" s="58">
        <v>82.4</v>
      </c>
      <c r="AO106" s="71">
        <v>0</v>
      </c>
      <c r="AP106" s="58">
        <f t="shared" si="44"/>
        <v>103.10000000000001</v>
      </c>
      <c r="AQ106" s="67">
        <v>83.6</v>
      </c>
      <c r="AR106" s="66">
        <v>16.600000000000001</v>
      </c>
      <c r="AS106" s="58">
        <v>12.8</v>
      </c>
      <c r="AT106" s="67">
        <v>29.4</v>
      </c>
      <c r="AU106" s="66">
        <v>165.8</v>
      </c>
      <c r="AV106" s="58">
        <v>56.8</v>
      </c>
      <c r="AW106" s="60">
        <v>21.4</v>
      </c>
      <c r="AX106" s="66">
        <v>17.600000000000001</v>
      </c>
      <c r="AY106" s="58">
        <v>21.547999999999998</v>
      </c>
      <c r="AZ106" s="58">
        <v>113.4</v>
      </c>
      <c r="BA106" s="58" t="s">
        <v>416</v>
      </c>
      <c r="BB106" s="58">
        <f t="shared" si="45"/>
        <v>152.548</v>
      </c>
      <c r="BC106" s="67">
        <v>164.5</v>
      </c>
      <c r="BD106" s="257" t="s">
        <v>416</v>
      </c>
      <c r="BE106" s="258" t="s">
        <v>416</v>
      </c>
      <c r="BF106" s="67">
        <v>84.2</v>
      </c>
      <c r="BG106" s="66">
        <v>644.4</v>
      </c>
      <c r="BH106" s="58">
        <v>96.1</v>
      </c>
      <c r="BI106" s="60">
        <v>27.7</v>
      </c>
      <c r="BJ106" s="66">
        <v>4.0999999999999996</v>
      </c>
      <c r="BK106" s="58">
        <v>3.266</v>
      </c>
      <c r="BL106" s="58">
        <v>25.9</v>
      </c>
      <c r="BM106" s="58" t="s">
        <v>416</v>
      </c>
      <c r="BN106" s="58">
        <f t="shared" si="46"/>
        <v>33.265999999999998</v>
      </c>
      <c r="BO106" s="67">
        <v>15.1</v>
      </c>
      <c r="BP106" s="257" t="s">
        <v>416</v>
      </c>
      <c r="BQ106" s="258" t="s">
        <v>416</v>
      </c>
      <c r="BR106" s="67" t="s">
        <v>416</v>
      </c>
      <c r="BS106" s="66">
        <v>42.4</v>
      </c>
      <c r="BT106" s="58">
        <v>7.3</v>
      </c>
      <c r="BU106" s="60">
        <v>5.8</v>
      </c>
      <c r="BV106" s="66">
        <v>1.3</v>
      </c>
      <c r="BW106" s="58">
        <v>0.32300000000000001</v>
      </c>
      <c r="BX106" s="58">
        <v>6.1</v>
      </c>
      <c r="BY106" s="58">
        <v>0</v>
      </c>
      <c r="BZ106" s="58">
        <f t="shared" si="47"/>
        <v>7.7229999999999999</v>
      </c>
      <c r="CA106" s="67">
        <v>6.3</v>
      </c>
      <c r="CB106" s="257" t="s">
        <v>416</v>
      </c>
      <c r="CC106" s="258" t="s">
        <v>416</v>
      </c>
      <c r="CD106" s="67">
        <v>14.5</v>
      </c>
      <c r="CE106" s="66">
        <v>65.2</v>
      </c>
      <c r="CF106" s="58">
        <v>7.5</v>
      </c>
      <c r="CG106" s="60">
        <v>3.3</v>
      </c>
      <c r="CH106" s="66">
        <v>182.9</v>
      </c>
      <c r="CI106" s="58">
        <v>265.5</v>
      </c>
      <c r="CJ106" s="58">
        <v>843</v>
      </c>
      <c r="CK106" s="58">
        <v>196.2</v>
      </c>
      <c r="CL106" s="58">
        <f t="shared" si="36"/>
        <v>1487.6000000000001</v>
      </c>
      <c r="CM106" s="67">
        <f t="shared" si="37"/>
        <v>1245.6999999999998</v>
      </c>
      <c r="CN106" s="66">
        <v>332.9</v>
      </c>
      <c r="CO106" s="58">
        <v>422.4</v>
      </c>
      <c r="CP106" s="67">
        <f t="shared" si="48"/>
        <v>755.3</v>
      </c>
      <c r="CQ106" s="66">
        <v>2550.6999999999998</v>
      </c>
      <c r="CR106" s="58">
        <v>822.8</v>
      </c>
      <c r="CS106" s="60">
        <f>SUM(M106,Y106,AK106,AW106,BI106,BU106,CG106)</f>
        <v>355.59999999999997</v>
      </c>
      <c r="CT106" s="60">
        <f t="shared" si="49"/>
        <v>5149.2000000000007</v>
      </c>
      <c r="CV106" s="395"/>
      <c r="CW106" s="395"/>
    </row>
    <row r="107" spans="1:101" ht="12.75" customHeight="1">
      <c r="A107" s="194">
        <v>43070</v>
      </c>
      <c r="B107" s="66">
        <v>94</v>
      </c>
      <c r="C107" s="58">
        <v>122.587</v>
      </c>
      <c r="D107" s="58">
        <v>175.4</v>
      </c>
      <c r="E107" s="58">
        <v>132.5</v>
      </c>
      <c r="F107" s="58">
        <f t="shared" si="39"/>
        <v>524.48699999999997</v>
      </c>
      <c r="G107" s="67">
        <v>408.9</v>
      </c>
      <c r="H107" s="66">
        <v>98.2</v>
      </c>
      <c r="I107" s="58">
        <v>241.3</v>
      </c>
      <c r="J107" s="67">
        <v>339.4</v>
      </c>
      <c r="K107" s="66">
        <v>523.79999999999995</v>
      </c>
      <c r="L107" s="58">
        <v>245.4</v>
      </c>
      <c r="M107" s="60">
        <v>75.2</v>
      </c>
      <c r="N107" s="66">
        <v>37.4</v>
      </c>
      <c r="O107" s="58">
        <v>67.018000000000001</v>
      </c>
      <c r="P107" s="58">
        <v>297.10000000000002</v>
      </c>
      <c r="Q107" s="58">
        <v>25.4</v>
      </c>
      <c r="R107" s="58">
        <f>SUM(N107:Q107)</f>
        <v>426.91800000000001</v>
      </c>
      <c r="S107" s="67">
        <v>329.2</v>
      </c>
      <c r="T107" s="66">
        <v>78</v>
      </c>
      <c r="U107" s="58">
        <v>94.2</v>
      </c>
      <c r="V107" s="67">
        <f>SUM(T107:U107)</f>
        <v>172.2</v>
      </c>
      <c r="W107" s="66">
        <v>424.8</v>
      </c>
      <c r="X107" s="58">
        <v>181.7</v>
      </c>
      <c r="Y107" s="60">
        <v>113.9</v>
      </c>
      <c r="Z107" s="66">
        <v>34.9</v>
      </c>
      <c r="AA107" s="58">
        <v>50.494999999999997</v>
      </c>
      <c r="AB107" s="58">
        <v>180.5</v>
      </c>
      <c r="AC107" s="58">
        <v>51.8</v>
      </c>
      <c r="AD107" s="58">
        <f>SUM(Z107:AC107)</f>
        <v>317.69499999999999</v>
      </c>
      <c r="AE107" s="67">
        <v>301.10000000000002</v>
      </c>
      <c r="AF107" s="66">
        <v>85.1</v>
      </c>
      <c r="AG107" s="58">
        <v>86.8</v>
      </c>
      <c r="AH107" s="67">
        <f>SUM(AF107:AG107)</f>
        <v>171.89999999999998</v>
      </c>
      <c r="AI107" s="66">
        <v>577.6</v>
      </c>
      <c r="AJ107" s="58">
        <v>207.2</v>
      </c>
      <c r="AK107" s="60">
        <v>97.1</v>
      </c>
      <c r="AL107" s="66">
        <v>8.5</v>
      </c>
      <c r="AM107" s="58">
        <v>14</v>
      </c>
      <c r="AN107" s="58">
        <v>90.3</v>
      </c>
      <c r="AO107" s="71">
        <v>0</v>
      </c>
      <c r="AP107" s="58">
        <f t="shared" si="44"/>
        <v>112.8</v>
      </c>
      <c r="AQ107" s="67">
        <v>91.4</v>
      </c>
      <c r="AR107" s="66">
        <v>16.7</v>
      </c>
      <c r="AS107" s="58">
        <v>16.3</v>
      </c>
      <c r="AT107" s="67">
        <v>33</v>
      </c>
      <c r="AU107" s="66">
        <v>149.5</v>
      </c>
      <c r="AV107" s="58">
        <v>53.7</v>
      </c>
      <c r="AW107" s="60">
        <v>20.8</v>
      </c>
      <c r="AX107" s="66">
        <v>18.7</v>
      </c>
      <c r="AY107" s="58">
        <v>22.123999999999999</v>
      </c>
      <c r="AZ107" s="58">
        <v>117.6</v>
      </c>
      <c r="BA107" s="58" t="s">
        <v>416</v>
      </c>
      <c r="BB107" s="58">
        <f>SUM(AX107:BA107)</f>
        <v>158.42399999999998</v>
      </c>
      <c r="BC107" s="67">
        <v>169.8</v>
      </c>
      <c r="BD107" s="257" t="s">
        <v>416</v>
      </c>
      <c r="BE107" s="258" t="s">
        <v>416</v>
      </c>
      <c r="BF107" s="67">
        <v>87.8</v>
      </c>
      <c r="BG107" s="66">
        <v>549.5</v>
      </c>
      <c r="BH107" s="58">
        <v>91.1</v>
      </c>
      <c r="BI107" s="60">
        <v>30.7</v>
      </c>
      <c r="BJ107" s="66">
        <v>4.4000000000000004</v>
      </c>
      <c r="BK107" s="58">
        <v>3.3290000000000002</v>
      </c>
      <c r="BL107" s="58">
        <v>28.2</v>
      </c>
      <c r="BM107" s="58" t="s">
        <v>416</v>
      </c>
      <c r="BN107" s="58">
        <f t="shared" si="46"/>
        <v>35.929000000000002</v>
      </c>
      <c r="BO107" s="67">
        <v>17.2</v>
      </c>
      <c r="BP107" s="257" t="s">
        <v>416</v>
      </c>
      <c r="BQ107" s="258" t="s">
        <v>416</v>
      </c>
      <c r="BR107" s="67" t="s">
        <v>416</v>
      </c>
      <c r="BS107" s="66">
        <v>39.799999999999997</v>
      </c>
      <c r="BT107" s="58">
        <v>7.7</v>
      </c>
      <c r="BU107" s="60">
        <v>5.2</v>
      </c>
      <c r="BV107" s="66">
        <v>1.3</v>
      </c>
      <c r="BW107" s="58">
        <v>0.32300000000000001</v>
      </c>
      <c r="BX107" s="58">
        <v>6</v>
      </c>
      <c r="BY107" s="58">
        <v>0</v>
      </c>
      <c r="BZ107" s="58">
        <f t="shared" si="47"/>
        <v>7.6230000000000002</v>
      </c>
      <c r="CA107" s="67">
        <v>6.3</v>
      </c>
      <c r="CB107" s="257" t="s">
        <v>416</v>
      </c>
      <c r="CC107" s="258" t="s">
        <v>416</v>
      </c>
      <c r="CD107" s="67">
        <v>14.5</v>
      </c>
      <c r="CE107" s="66">
        <v>55.9</v>
      </c>
      <c r="CF107" s="58">
        <v>6.9</v>
      </c>
      <c r="CG107" s="60">
        <v>2.9</v>
      </c>
      <c r="CH107" s="66">
        <v>199.1</v>
      </c>
      <c r="CI107" s="58">
        <v>279.89999999999998</v>
      </c>
      <c r="CJ107" s="58">
        <v>895</v>
      </c>
      <c r="CK107" s="58">
        <v>209.8</v>
      </c>
      <c r="CL107" s="58">
        <f t="shared" si="36"/>
        <v>1583.8</v>
      </c>
      <c r="CM107" s="67">
        <f t="shared" si="37"/>
        <v>1323.8999999999999</v>
      </c>
      <c r="CN107" s="66">
        <v>342.1</v>
      </c>
      <c r="CO107" s="58">
        <v>476.7</v>
      </c>
      <c r="CP107" s="67">
        <f t="shared" si="48"/>
        <v>818.8</v>
      </c>
      <c r="CQ107" s="66">
        <v>2321</v>
      </c>
      <c r="CR107" s="58">
        <v>793.7</v>
      </c>
      <c r="CS107" s="60">
        <f>SUM(M107,Y107,AK107,AW107,BI107,BU107,CG107)</f>
        <v>345.8</v>
      </c>
      <c r="CT107" s="60">
        <f t="shared" si="49"/>
        <v>5069.4000000000005</v>
      </c>
      <c r="CV107" s="395"/>
      <c r="CW107" s="395"/>
    </row>
    <row r="108" spans="1:101" ht="12.75" customHeight="1">
      <c r="A108" s="194">
        <v>43101</v>
      </c>
      <c r="B108" s="66">
        <v>91.7</v>
      </c>
      <c r="C108" s="58">
        <v>114.1812</v>
      </c>
      <c r="D108" s="58">
        <v>159.4</v>
      </c>
      <c r="E108" s="58">
        <v>117.8</v>
      </c>
      <c r="F108" s="58">
        <f t="shared" ref="F108" si="50">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1">SUM(N108:Q108)</f>
        <v>385.07320000000004</v>
      </c>
      <c r="S108" s="67">
        <v>327.2</v>
      </c>
      <c r="T108" s="66">
        <v>58.2</v>
      </c>
      <c r="U108" s="58">
        <v>109.4</v>
      </c>
      <c r="V108" s="67">
        <f t="shared" ref="V108" si="52">SUM(T108:U108)</f>
        <v>167.60000000000002</v>
      </c>
      <c r="W108" s="66">
        <v>375.7</v>
      </c>
      <c r="X108" s="58">
        <v>185</v>
      </c>
      <c r="Y108" s="60">
        <v>135.9</v>
      </c>
      <c r="Z108" s="66">
        <v>33.9</v>
      </c>
      <c r="AA108" s="58">
        <v>51.129100000000001</v>
      </c>
      <c r="AB108" s="58">
        <v>180.9</v>
      </c>
      <c r="AC108" s="58">
        <v>51.8</v>
      </c>
      <c r="AD108" s="58">
        <f t="shared" ref="AD108" si="53">SUM(Z108:AC108)</f>
        <v>317.72910000000002</v>
      </c>
      <c r="AE108" s="67">
        <v>278.60000000000002</v>
      </c>
      <c r="AF108" s="66">
        <v>81.3</v>
      </c>
      <c r="AG108" s="58">
        <v>92.3</v>
      </c>
      <c r="AH108" s="67">
        <f t="shared" ref="AH108" si="54">SUM(AF108:AG108)</f>
        <v>173.6</v>
      </c>
      <c r="AI108" s="66">
        <v>633.70000000000005</v>
      </c>
      <c r="AJ108" s="58">
        <v>203.2</v>
      </c>
      <c r="AK108" s="60">
        <v>84.7</v>
      </c>
      <c r="AL108" s="66">
        <v>8</v>
      </c>
      <c r="AM108" s="58">
        <v>13.6882</v>
      </c>
      <c r="AN108" s="58">
        <v>83.8</v>
      </c>
      <c r="AO108" s="71">
        <v>0</v>
      </c>
      <c r="AP108" s="58">
        <f t="shared" si="44"/>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5">SUM(AX108:BA108)</f>
        <v>154.524</v>
      </c>
      <c r="BC108" s="67">
        <v>139</v>
      </c>
      <c r="BD108" s="257" t="s">
        <v>416</v>
      </c>
      <c r="BE108" s="258" t="s">
        <v>416</v>
      </c>
      <c r="BF108" s="67">
        <v>87</v>
      </c>
      <c r="BG108" s="66">
        <v>477</v>
      </c>
      <c r="BH108" s="58">
        <v>88</v>
      </c>
      <c r="BI108" s="60">
        <v>33.9</v>
      </c>
      <c r="BJ108" s="66">
        <v>4.3</v>
      </c>
      <c r="BK108" s="58" t="s">
        <v>416</v>
      </c>
      <c r="BL108" s="58">
        <v>29.5</v>
      </c>
      <c r="BM108" s="58" t="s">
        <v>416</v>
      </c>
      <c r="BN108" s="58">
        <f t="shared" si="46"/>
        <v>33.799999999999997</v>
      </c>
      <c r="BO108" s="67">
        <v>24.9</v>
      </c>
      <c r="BP108" s="257" t="s">
        <v>416</v>
      </c>
      <c r="BQ108" s="258" t="s">
        <v>416</v>
      </c>
      <c r="BR108" s="67" t="s">
        <v>416</v>
      </c>
      <c r="BS108" s="58">
        <v>45.5</v>
      </c>
      <c r="BT108" s="58">
        <v>12.1</v>
      </c>
      <c r="BU108" s="60">
        <v>6.9</v>
      </c>
      <c r="BV108" s="66">
        <v>1.3</v>
      </c>
      <c r="BW108" s="58" t="s">
        <v>416</v>
      </c>
      <c r="BX108" s="58">
        <v>6.8</v>
      </c>
      <c r="BY108" s="58">
        <v>0</v>
      </c>
      <c r="BZ108" s="58">
        <f t="shared" si="47"/>
        <v>8.1</v>
      </c>
      <c r="CA108" s="67">
        <v>6.5</v>
      </c>
      <c r="CB108" s="257" t="s">
        <v>416</v>
      </c>
      <c r="CC108" s="258" t="s">
        <v>416</v>
      </c>
      <c r="CD108" s="67">
        <v>12.8</v>
      </c>
      <c r="CE108" s="66">
        <v>50.1</v>
      </c>
      <c r="CF108" s="58">
        <v>6.8</v>
      </c>
      <c r="CG108" s="60">
        <v>2.2999999999999998</v>
      </c>
      <c r="CH108" s="66">
        <v>190.7</v>
      </c>
      <c r="CI108" s="58">
        <v>263.3</v>
      </c>
      <c r="CJ108" s="58">
        <v>842.7</v>
      </c>
      <c r="CK108" s="58">
        <v>191.1</v>
      </c>
      <c r="CL108" s="58">
        <f t="shared" si="36"/>
        <v>1487.8</v>
      </c>
      <c r="CM108" s="67">
        <f t="shared" si="37"/>
        <v>1248.5</v>
      </c>
      <c r="CN108" s="66">
        <v>279.5</v>
      </c>
      <c r="CO108" s="58">
        <v>531.29999999999995</v>
      </c>
      <c r="CP108" s="67">
        <f t="shared" si="48"/>
        <v>810.8</v>
      </c>
      <c r="CQ108" s="66">
        <v>2254.8000000000002</v>
      </c>
      <c r="CR108" s="58">
        <v>790.3</v>
      </c>
      <c r="CS108" s="60">
        <f t="shared" ref="CS108" si="56">SUM(M108,Y108,AK108,AW108,BI108,BU108,CG108)</f>
        <v>383.9</v>
      </c>
      <c r="CT108" s="60">
        <f t="shared" si="49"/>
        <v>4937.2999999999993</v>
      </c>
      <c r="CV108" s="395"/>
      <c r="CW108" s="395"/>
    </row>
    <row r="109" spans="1:101" ht="12.75" customHeight="1">
      <c r="A109" s="194">
        <v>43132</v>
      </c>
      <c r="B109" s="66">
        <v>86.7</v>
      </c>
      <c r="C109" s="58">
        <v>113.06939999999999</v>
      </c>
      <c r="D109" s="58">
        <v>150.6</v>
      </c>
      <c r="E109" s="58">
        <v>111</v>
      </c>
      <c r="F109" s="58">
        <f t="shared" ref="F109" si="57">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8">SUM(N109:Q109)</f>
        <v>382.18789999999996</v>
      </c>
      <c r="S109" s="67">
        <v>327.9</v>
      </c>
      <c r="T109" s="66">
        <v>59.8</v>
      </c>
      <c r="U109" s="58">
        <v>117.5</v>
      </c>
      <c r="V109" s="67">
        <f t="shared" ref="V109" si="59">SUM(T109:U109)</f>
        <v>177.3</v>
      </c>
      <c r="W109" s="66">
        <v>395.1</v>
      </c>
      <c r="X109" s="58">
        <v>189.2</v>
      </c>
      <c r="Y109" s="60">
        <v>112.1</v>
      </c>
      <c r="Z109" s="66">
        <v>30.7</v>
      </c>
      <c r="AA109" s="58">
        <v>47.168399999999998</v>
      </c>
      <c r="AB109" s="58">
        <v>167.2</v>
      </c>
      <c r="AC109" s="58">
        <v>50.4</v>
      </c>
      <c r="AD109" s="58">
        <f t="shared" ref="AD109" si="60">SUM(Z109:AC109)</f>
        <v>295.46839999999997</v>
      </c>
      <c r="AE109" s="67">
        <v>258.89999999999998</v>
      </c>
      <c r="AF109" s="66">
        <v>68.7</v>
      </c>
      <c r="AG109" s="58">
        <v>78.2</v>
      </c>
      <c r="AH109" s="67">
        <f t="shared" ref="AH109" si="61">SUM(AF109:AG109)</f>
        <v>146.9</v>
      </c>
      <c r="AI109" s="66">
        <v>580.29999999999995</v>
      </c>
      <c r="AJ109" s="58">
        <v>194.1</v>
      </c>
      <c r="AK109" s="60">
        <v>94.6</v>
      </c>
      <c r="AL109" s="66">
        <v>7.2</v>
      </c>
      <c r="AM109" s="58">
        <v>11.957799999999999</v>
      </c>
      <c r="AN109" s="58">
        <v>77.400000000000006</v>
      </c>
      <c r="AO109" s="71">
        <v>0</v>
      </c>
      <c r="AP109" s="58">
        <f t="shared" si="44"/>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2">SUM(AX109:BA109)</f>
        <v>145.0608</v>
      </c>
      <c r="BC109" s="67">
        <v>131.30000000000001</v>
      </c>
      <c r="BD109" s="257" t="s">
        <v>416</v>
      </c>
      <c r="BE109" s="258" t="s">
        <v>416</v>
      </c>
      <c r="BF109" s="67">
        <v>75.8</v>
      </c>
      <c r="BG109" s="66">
        <v>516.1</v>
      </c>
      <c r="BH109" s="58">
        <v>85.2</v>
      </c>
      <c r="BI109" s="60">
        <v>33.9</v>
      </c>
      <c r="BJ109" s="66">
        <v>3.8</v>
      </c>
      <c r="BK109" s="58" t="s">
        <v>416</v>
      </c>
      <c r="BL109" s="58">
        <v>26.8</v>
      </c>
      <c r="BM109" s="58" t="s">
        <v>416</v>
      </c>
      <c r="BN109" s="58">
        <f t="shared" si="46"/>
        <v>30.6</v>
      </c>
      <c r="BO109" s="67">
        <v>22.5</v>
      </c>
      <c r="BP109" s="257" t="s">
        <v>416</v>
      </c>
      <c r="BQ109" s="258" t="s">
        <v>416</v>
      </c>
      <c r="BR109" s="67" t="s">
        <v>416</v>
      </c>
      <c r="BS109" s="58">
        <v>45.7</v>
      </c>
      <c r="BT109" s="58">
        <v>11.7</v>
      </c>
      <c r="BU109" s="60">
        <v>6.6</v>
      </c>
      <c r="BV109" s="66">
        <v>1.2</v>
      </c>
      <c r="BW109" s="58" t="s">
        <v>416</v>
      </c>
      <c r="BX109" s="58">
        <v>6.8</v>
      </c>
      <c r="BY109" s="58">
        <v>0</v>
      </c>
      <c r="BZ109" s="58">
        <f t="shared" si="47"/>
        <v>8</v>
      </c>
      <c r="CA109" s="67">
        <v>6.4</v>
      </c>
      <c r="CB109" s="257" t="s">
        <v>416</v>
      </c>
      <c r="CC109" s="258" t="s">
        <v>416</v>
      </c>
      <c r="CD109" s="67">
        <v>11.8</v>
      </c>
      <c r="CE109" s="66">
        <v>58.7</v>
      </c>
      <c r="CF109" s="58">
        <v>6.5</v>
      </c>
      <c r="CG109" s="60">
        <v>2.6</v>
      </c>
      <c r="CH109" s="66">
        <v>180.3</v>
      </c>
      <c r="CI109" s="58">
        <v>253.5</v>
      </c>
      <c r="CJ109" s="58">
        <v>800.4</v>
      </c>
      <c r="CK109" s="58">
        <v>185.3</v>
      </c>
      <c r="CL109" s="58">
        <f t="shared" ref="CL109" si="63">SUM(CH109:CK109)</f>
        <v>1419.5</v>
      </c>
      <c r="CM109" s="67">
        <f t="shared" si="37"/>
        <v>1193.2</v>
      </c>
      <c r="CN109" s="66">
        <v>260.7</v>
      </c>
      <c r="CO109" s="58">
        <v>462.9</v>
      </c>
      <c r="CP109" s="67">
        <f t="shared" si="48"/>
        <v>723.59999999999991</v>
      </c>
      <c r="CQ109" s="66">
        <v>2267.9</v>
      </c>
      <c r="CR109" s="58">
        <v>789.9</v>
      </c>
      <c r="CS109" s="60">
        <f t="shared" ref="CS109" si="64">SUM(M109,Y109,AK109,AW109,BI109,BU109,CG109)</f>
        <v>367.7</v>
      </c>
      <c r="CT109" s="60">
        <f t="shared" si="49"/>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4"/>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7" t="s">
        <v>416</v>
      </c>
      <c r="BE110" s="258" t="s">
        <v>416</v>
      </c>
      <c r="BF110" s="67">
        <v>83.1</v>
      </c>
      <c r="BG110" s="66">
        <v>565</v>
      </c>
      <c r="BH110" s="58">
        <v>95.6</v>
      </c>
      <c r="BI110" s="60">
        <v>44.4</v>
      </c>
      <c r="BJ110" s="66">
        <v>4.2</v>
      </c>
      <c r="BK110" s="58" t="s">
        <v>416</v>
      </c>
      <c r="BL110" s="58">
        <v>29.1</v>
      </c>
      <c r="BM110" s="58" t="s">
        <v>416</v>
      </c>
      <c r="BN110" s="58">
        <f t="shared" si="46"/>
        <v>33.300000000000004</v>
      </c>
      <c r="BO110" s="67">
        <v>24.3</v>
      </c>
      <c r="BP110" s="257" t="s">
        <v>416</v>
      </c>
      <c r="BQ110" s="258" t="s">
        <v>416</v>
      </c>
      <c r="BR110" s="67" t="s">
        <v>416</v>
      </c>
      <c r="BS110" s="58">
        <v>48.4</v>
      </c>
      <c r="BT110" s="58">
        <v>12.6</v>
      </c>
      <c r="BU110" s="60">
        <v>6.7</v>
      </c>
      <c r="BV110" s="66">
        <v>1.5</v>
      </c>
      <c r="BW110" s="58" t="s">
        <v>416</v>
      </c>
      <c r="BX110" s="58">
        <v>8.3000000000000007</v>
      </c>
      <c r="BY110" s="58">
        <v>0</v>
      </c>
      <c r="BZ110" s="58">
        <f t="shared" si="47"/>
        <v>9.8000000000000007</v>
      </c>
      <c r="CA110" s="67">
        <v>8.1</v>
      </c>
      <c r="CB110" s="257" t="s">
        <v>416</v>
      </c>
      <c r="CC110" s="258"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si="37"/>
        <v>1325.8999999999999</v>
      </c>
      <c r="CN110" s="66">
        <v>285.10000000000002</v>
      </c>
      <c r="CO110" s="58">
        <v>491.7</v>
      </c>
      <c r="CP110" s="67">
        <f t="shared" ref="CP110" si="72">SUM(CN110:CO110)</f>
        <v>776.8</v>
      </c>
      <c r="CQ110" s="66">
        <v>2490.6999999999998</v>
      </c>
      <c r="CR110" s="58">
        <v>883.3</v>
      </c>
      <c r="CS110" s="60">
        <f t="shared" ref="CS110" si="73">SUM(M110,Y110,AK110,AW110,BI110,BU110,CG110)</f>
        <v>388.59999999999997</v>
      </c>
      <c r="CT110" s="60">
        <f t="shared" si="49"/>
        <v>5225.7</v>
      </c>
      <c r="CV110" s="395"/>
      <c r="CW110" s="395"/>
    </row>
    <row r="111" spans="1:101" ht="12.75" customHeight="1">
      <c r="A111" s="194">
        <v>43191</v>
      </c>
      <c r="B111" s="66">
        <v>85.3</v>
      </c>
      <c r="C111" s="58">
        <v>112.71260000000001</v>
      </c>
      <c r="D111" s="58">
        <v>151.6</v>
      </c>
      <c r="E111" s="58">
        <v>115.1</v>
      </c>
      <c r="F111" s="58">
        <f t="shared" ref="F111" si="74">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5">SUM(N111:Q111)</f>
        <v>381.55210000000005</v>
      </c>
      <c r="S111" s="67">
        <v>327.7</v>
      </c>
      <c r="T111" s="66">
        <v>58.7</v>
      </c>
      <c r="U111" s="58">
        <v>133.6</v>
      </c>
      <c r="V111" s="67">
        <f t="shared" ref="V111" si="76">SUM(T111:U111)</f>
        <v>192.3</v>
      </c>
      <c r="W111" s="66">
        <v>403.4</v>
      </c>
      <c r="X111" s="58">
        <v>196.2</v>
      </c>
      <c r="Y111" s="60">
        <v>118.2</v>
      </c>
      <c r="Z111" s="66">
        <v>30.5</v>
      </c>
      <c r="AA111" s="58">
        <v>46.482900000000001</v>
      </c>
      <c r="AB111" s="58">
        <v>165.3</v>
      </c>
      <c r="AC111" s="58">
        <v>51</v>
      </c>
      <c r="AD111" s="58">
        <f t="shared" ref="AD111" si="77">SUM(Z111:AC111)</f>
        <v>293.28290000000004</v>
      </c>
      <c r="AE111" s="67">
        <v>255.6</v>
      </c>
      <c r="AF111" s="66">
        <v>78.3</v>
      </c>
      <c r="AG111" s="58">
        <v>85.4</v>
      </c>
      <c r="AH111" s="67">
        <f t="shared" ref="AH111" si="78">SUM(AF111:AG111)</f>
        <v>163.69999999999999</v>
      </c>
      <c r="AI111" s="66">
        <v>648.5</v>
      </c>
      <c r="AJ111" s="58">
        <v>203.8</v>
      </c>
      <c r="AK111" s="60">
        <v>113.5</v>
      </c>
      <c r="AL111" s="66">
        <v>7.7</v>
      </c>
      <c r="AM111" s="58">
        <v>12.820200000000002</v>
      </c>
      <c r="AN111" s="58">
        <v>78.7</v>
      </c>
      <c r="AO111" s="71">
        <v>0</v>
      </c>
      <c r="AP111" s="58">
        <f t="shared" si="44"/>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79">SUM(AX111:BA111)</f>
        <v>148.70429999999999</v>
      </c>
      <c r="BC111" s="67">
        <v>133.69999999999999</v>
      </c>
      <c r="BD111" s="257" t="s">
        <v>416</v>
      </c>
      <c r="BE111" s="258" t="s">
        <v>416</v>
      </c>
      <c r="BF111" s="67">
        <v>86.5</v>
      </c>
      <c r="BG111" s="66">
        <v>533.20000000000005</v>
      </c>
      <c r="BH111" s="58">
        <v>89.9</v>
      </c>
      <c r="BI111" s="60">
        <v>35.1</v>
      </c>
      <c r="BJ111" s="66">
        <v>3.6</v>
      </c>
      <c r="BK111" s="58" t="s">
        <v>416</v>
      </c>
      <c r="BL111" s="58">
        <v>25.4</v>
      </c>
      <c r="BM111" s="58" t="s">
        <v>416</v>
      </c>
      <c r="BN111" s="58">
        <f t="shared" si="46"/>
        <v>29</v>
      </c>
      <c r="BO111" s="67">
        <v>22.2</v>
      </c>
      <c r="BP111" s="257" t="s">
        <v>416</v>
      </c>
      <c r="BQ111" s="258" t="s">
        <v>416</v>
      </c>
      <c r="BR111" s="67" t="s">
        <v>416</v>
      </c>
      <c r="BS111" s="58">
        <v>41</v>
      </c>
      <c r="BT111" s="58">
        <v>11.5</v>
      </c>
      <c r="BU111" s="60">
        <v>5.7</v>
      </c>
      <c r="BV111" s="66">
        <v>1.5</v>
      </c>
      <c r="BW111" s="58" t="s">
        <v>416</v>
      </c>
      <c r="BX111" s="58">
        <v>8.3000000000000007</v>
      </c>
      <c r="BY111" s="58">
        <v>0</v>
      </c>
      <c r="BZ111" s="58">
        <f t="shared" si="47"/>
        <v>9.8000000000000007</v>
      </c>
      <c r="CA111" s="67">
        <v>8.1</v>
      </c>
      <c r="CB111" s="257" t="s">
        <v>416</v>
      </c>
      <c r="CC111" s="258" t="s">
        <v>416</v>
      </c>
      <c r="CD111" s="67">
        <v>13.9</v>
      </c>
      <c r="CE111" s="66">
        <v>71.8</v>
      </c>
      <c r="CF111" s="58">
        <v>9.6999999999999993</v>
      </c>
      <c r="CG111" s="60">
        <v>3.2</v>
      </c>
      <c r="CH111" s="66">
        <v>179.3</v>
      </c>
      <c r="CI111" s="58">
        <v>255.2</v>
      </c>
      <c r="CJ111" s="58">
        <v>800.1</v>
      </c>
      <c r="CK111" s="58">
        <v>191.6</v>
      </c>
      <c r="CL111" s="58">
        <f t="shared" ref="CL111" si="80">SUM(CH111:CK111)</f>
        <v>1426.1999999999998</v>
      </c>
      <c r="CM111" s="67">
        <f t="shared" si="37"/>
        <v>1194.8999999999999</v>
      </c>
      <c r="CN111" s="66">
        <v>278.7</v>
      </c>
      <c r="CO111" s="58">
        <v>512.4</v>
      </c>
      <c r="CP111" s="67">
        <f t="shared" ref="CP111" si="81">SUM(CN111:CO111)</f>
        <v>791.09999999999991</v>
      </c>
      <c r="CQ111" s="66">
        <v>2391.9</v>
      </c>
      <c r="CR111" s="58">
        <v>823.6</v>
      </c>
      <c r="CS111" s="60">
        <f t="shared" ref="CS111" si="82">SUM(M111,Y111,AK111,AW111,BI111,BU111,CG111)</f>
        <v>393.4</v>
      </c>
      <c r="CT111" s="60">
        <f t="shared" si="49"/>
        <v>5002.5999999999995</v>
      </c>
      <c r="CV111" s="395"/>
      <c r="CW111" s="395"/>
    </row>
    <row r="112" spans="1:101" ht="12.75" customHeight="1">
      <c r="A112" s="194">
        <v>43221</v>
      </c>
      <c r="B112" s="66">
        <v>90</v>
      </c>
      <c r="C112" s="58">
        <v>116.5056</v>
      </c>
      <c r="D112" s="58">
        <v>156.69999999999999</v>
      </c>
      <c r="E112" s="58">
        <v>126.8</v>
      </c>
      <c r="F112" s="58">
        <f t="shared" ref="F112" si="83">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4">SUM(N112:Q112)</f>
        <v>411.95460000000003</v>
      </c>
      <c r="S112" s="67">
        <v>352.9</v>
      </c>
      <c r="T112" s="66">
        <v>52.8</v>
      </c>
      <c r="U112" s="58">
        <v>133.1</v>
      </c>
      <c r="V112" s="67">
        <f t="shared" ref="V112" si="85">SUM(T112:U112)</f>
        <v>185.89999999999998</v>
      </c>
      <c r="W112" s="66">
        <v>452.6</v>
      </c>
      <c r="X112" s="58">
        <v>214.3</v>
      </c>
      <c r="Y112" s="60">
        <v>127.3</v>
      </c>
      <c r="Z112" s="66">
        <v>32</v>
      </c>
      <c r="AA112" s="58">
        <v>47.945800000000006</v>
      </c>
      <c r="AB112" s="58">
        <v>178.6</v>
      </c>
      <c r="AC112" s="58">
        <v>56.8</v>
      </c>
      <c r="AD112" s="58">
        <f t="shared" ref="AD112" si="86">SUM(Z112:AC112)</f>
        <v>315.3458</v>
      </c>
      <c r="AE112" s="67">
        <v>274.10000000000002</v>
      </c>
      <c r="AF112" s="66">
        <v>81</v>
      </c>
      <c r="AG112" s="58">
        <v>80.900000000000006</v>
      </c>
      <c r="AH112" s="67">
        <f t="shared" ref="AH112" si="87">SUM(AF112:AG112)</f>
        <v>161.9</v>
      </c>
      <c r="AI112" s="66">
        <v>727.1</v>
      </c>
      <c r="AJ112" s="58">
        <v>224.4</v>
      </c>
      <c r="AK112" s="60">
        <v>115.4</v>
      </c>
      <c r="AL112" s="66">
        <v>7.7</v>
      </c>
      <c r="AM112" s="58">
        <v>12.597299999999999</v>
      </c>
      <c r="AN112" s="58">
        <v>84.5</v>
      </c>
      <c r="AO112" s="71">
        <v>0</v>
      </c>
      <c r="AP112" s="58">
        <f t="shared" si="44"/>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88">SUM(AX112:BA112)</f>
        <v>155.08969999999999</v>
      </c>
      <c r="BC112" s="67">
        <v>139.80000000000001</v>
      </c>
      <c r="BD112" s="257" t="s">
        <v>416</v>
      </c>
      <c r="BE112" s="258" t="s">
        <v>416</v>
      </c>
      <c r="BF112" s="67">
        <v>88.3</v>
      </c>
      <c r="BG112" s="66">
        <v>597</v>
      </c>
      <c r="BH112" s="58">
        <v>98.4</v>
      </c>
      <c r="BI112" s="60">
        <v>42.5</v>
      </c>
      <c r="BJ112" s="66">
        <v>3.8</v>
      </c>
      <c r="BK112" s="58" t="s">
        <v>416</v>
      </c>
      <c r="BL112" s="58">
        <v>28.6</v>
      </c>
      <c r="BM112" s="58" t="s">
        <v>416</v>
      </c>
      <c r="BN112" s="58">
        <f t="shared" ref="BN112" si="89">SUM(BJ112:BM112)</f>
        <v>32.4</v>
      </c>
      <c r="BO112" s="67">
        <v>24.9</v>
      </c>
      <c r="BP112" s="257" t="s">
        <v>416</v>
      </c>
      <c r="BQ112" s="258" t="s">
        <v>416</v>
      </c>
      <c r="BR112" s="67" t="s">
        <v>416</v>
      </c>
      <c r="BS112" s="58">
        <v>45.2</v>
      </c>
      <c r="BT112" s="58">
        <v>13.1</v>
      </c>
      <c r="BU112" s="60">
        <v>6</v>
      </c>
      <c r="BV112" s="66">
        <v>1.6</v>
      </c>
      <c r="BW112" s="58" t="s">
        <v>416</v>
      </c>
      <c r="BX112" s="58">
        <v>9.6</v>
      </c>
      <c r="BY112" s="58">
        <v>0</v>
      </c>
      <c r="BZ112" s="58">
        <f t="shared" ref="BZ112" si="90">SUM(BV112:BY112)</f>
        <v>11.2</v>
      </c>
      <c r="CA112" s="67">
        <v>9.1</v>
      </c>
      <c r="CB112" s="257" t="s">
        <v>416</v>
      </c>
      <c r="CC112" s="258" t="s">
        <v>416</v>
      </c>
      <c r="CD112" s="67">
        <v>14.9</v>
      </c>
      <c r="CE112" s="66">
        <v>76.5</v>
      </c>
      <c r="CF112" s="58">
        <v>11.7</v>
      </c>
      <c r="CG112" s="60">
        <v>4.7</v>
      </c>
      <c r="CH112" s="66">
        <v>187.9</v>
      </c>
      <c r="CI112" s="58">
        <v>261</v>
      </c>
      <c r="CJ112" s="58">
        <v>858.1</v>
      </c>
      <c r="CK112" s="58">
        <v>213.8</v>
      </c>
      <c r="CL112" s="58">
        <f t="shared" ref="CL112" si="91">SUM(CH112:CK112)</f>
        <v>1520.8</v>
      </c>
      <c r="CM112" s="67">
        <f t="shared" si="37"/>
        <v>1273.3</v>
      </c>
      <c r="CN112" s="66">
        <v>278.10000000000002</v>
      </c>
      <c r="CO112" s="58">
        <v>494.5</v>
      </c>
      <c r="CP112" s="67">
        <f t="shared" ref="CP112" si="92">SUM(CN112:CO112)</f>
        <v>772.6</v>
      </c>
      <c r="CQ112" s="66">
        <v>2668.5</v>
      </c>
      <c r="CR112" s="58">
        <v>900.7</v>
      </c>
      <c r="CS112" s="60">
        <f t="shared" ref="CS112" si="93">SUM(M112,Y112,AK112,AW112,BI112,BU112,CG112)</f>
        <v>417.40000000000003</v>
      </c>
      <c r="CT112" s="60">
        <f t="shared" si="49"/>
        <v>5379.2999999999993</v>
      </c>
      <c r="CV112" s="395"/>
      <c r="CW112" s="395"/>
    </row>
    <row r="113" spans="1:101" ht="12.75" customHeight="1">
      <c r="A113" s="194">
        <v>43252</v>
      </c>
      <c r="B113" s="66">
        <v>84.1</v>
      </c>
      <c r="C113" s="58">
        <v>104.099</v>
      </c>
      <c r="D113" s="58">
        <v>145.5</v>
      </c>
      <c r="E113" s="58">
        <v>118.9</v>
      </c>
      <c r="F113" s="58">
        <f t="shared" ref="F113" si="94">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5">SUM(N113:Q113)</f>
        <v>389.15099999999995</v>
      </c>
      <c r="S113" s="67">
        <v>335.4</v>
      </c>
      <c r="T113" s="66">
        <v>51.5</v>
      </c>
      <c r="U113" s="58">
        <v>131.6</v>
      </c>
      <c r="V113" s="67">
        <f t="shared" ref="V113" si="96">SUM(T113:U113)</f>
        <v>183.1</v>
      </c>
      <c r="W113" s="66">
        <v>396.2</v>
      </c>
      <c r="X113" s="58">
        <v>191.9</v>
      </c>
      <c r="Y113" s="60">
        <v>116.8</v>
      </c>
      <c r="Z113" s="66">
        <v>30.6</v>
      </c>
      <c r="AA113" s="58">
        <v>45.502000000000002</v>
      </c>
      <c r="AB113" s="58">
        <v>172</v>
      </c>
      <c r="AC113" s="58">
        <v>55.2</v>
      </c>
      <c r="AD113" s="58">
        <f t="shared" ref="AD113" si="97">SUM(Z113:AC113)</f>
        <v>303.30200000000002</v>
      </c>
      <c r="AE113" s="67">
        <v>263.8</v>
      </c>
      <c r="AF113" s="66">
        <v>74.900000000000006</v>
      </c>
      <c r="AG113" s="58">
        <v>82.5</v>
      </c>
      <c r="AH113" s="67">
        <f t="shared" ref="AH113" si="98">SUM(AF113:AG113)</f>
        <v>157.4</v>
      </c>
      <c r="AI113" s="66">
        <v>699.8</v>
      </c>
      <c r="AJ113" s="58">
        <v>218.7</v>
      </c>
      <c r="AK113" s="60">
        <v>115.4</v>
      </c>
      <c r="AL113" s="66">
        <v>7.4</v>
      </c>
      <c r="AM113" s="58">
        <v>11.840999999999999</v>
      </c>
      <c r="AN113" s="58">
        <v>81.2</v>
      </c>
      <c r="AO113" s="71">
        <v>0</v>
      </c>
      <c r="AP113" s="58">
        <f t="shared" si="44"/>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99">SUM(AX113:BA113)</f>
        <v>145.48399999999998</v>
      </c>
      <c r="BC113" s="67">
        <v>130.9</v>
      </c>
      <c r="BD113" s="257" t="s">
        <v>416</v>
      </c>
      <c r="BE113" s="258" t="s">
        <v>416</v>
      </c>
      <c r="BF113" s="67">
        <v>84.6</v>
      </c>
      <c r="BG113" s="66">
        <v>606.70000000000005</v>
      </c>
      <c r="BH113" s="58">
        <v>91.2</v>
      </c>
      <c r="BI113" s="60">
        <v>39</v>
      </c>
      <c r="BJ113" s="66">
        <v>3.5</v>
      </c>
      <c r="BK113" s="58">
        <v>2.9529999999999998</v>
      </c>
      <c r="BL113" s="58">
        <v>26.3</v>
      </c>
      <c r="BM113" s="58" t="s">
        <v>416</v>
      </c>
      <c r="BN113" s="58">
        <f t="shared" ref="BN113" si="100">SUM(BJ113:BM113)</f>
        <v>32.753</v>
      </c>
      <c r="BO113" s="67">
        <v>22.9</v>
      </c>
      <c r="BP113" s="257" t="s">
        <v>416</v>
      </c>
      <c r="BQ113" s="258" t="s">
        <v>416</v>
      </c>
      <c r="BR113" s="67" t="s">
        <v>416</v>
      </c>
      <c r="BS113" s="58">
        <v>41.4</v>
      </c>
      <c r="BT113" s="58">
        <v>11.8</v>
      </c>
      <c r="BU113" s="60">
        <v>5.5</v>
      </c>
      <c r="BV113" s="66">
        <v>1.5</v>
      </c>
      <c r="BW113" s="58">
        <v>1.169</v>
      </c>
      <c r="BX113" s="58">
        <v>9.1999999999999993</v>
      </c>
      <c r="BY113" s="58">
        <v>0</v>
      </c>
      <c r="BZ113" s="58">
        <f t="shared" ref="BZ113" si="101">SUM(BV113:BY113)</f>
        <v>11.869</v>
      </c>
      <c r="CA113" s="67">
        <v>9.1999999999999993</v>
      </c>
      <c r="CB113" s="257" t="s">
        <v>416</v>
      </c>
      <c r="CC113" s="258" t="s">
        <v>416</v>
      </c>
      <c r="CD113" s="67">
        <v>14.5</v>
      </c>
      <c r="CE113" s="66">
        <v>83.4</v>
      </c>
      <c r="CF113" s="58">
        <v>12.1</v>
      </c>
      <c r="CG113" s="60">
        <v>4.0999999999999996</v>
      </c>
      <c r="CH113" s="66">
        <v>176.1</v>
      </c>
      <c r="CI113" s="58">
        <v>242.3</v>
      </c>
      <c r="CJ113" s="58">
        <v>812.7</v>
      </c>
      <c r="CK113" s="58">
        <v>204.5</v>
      </c>
      <c r="CL113" s="58">
        <f t="shared" ref="CL113" si="102">SUM(CH113:CK113)</f>
        <v>1435.6</v>
      </c>
      <c r="CM113" s="67">
        <f t="shared" si="37"/>
        <v>1203.5000000000002</v>
      </c>
      <c r="CN113" s="66">
        <v>251.6</v>
      </c>
      <c r="CO113" s="58">
        <v>497.2</v>
      </c>
      <c r="CP113" s="67">
        <f t="shared" ref="CP113" si="103">SUM(CN113:CO113)</f>
        <v>748.8</v>
      </c>
      <c r="CQ113" s="66">
        <v>2514.4</v>
      </c>
      <c r="CR113" s="58">
        <v>832.5</v>
      </c>
      <c r="CS113" s="60">
        <f t="shared" ref="CS113" si="104">SUM(M113,Y113,AK113,AW113,BI113,BU113,CG113)</f>
        <v>383.30000000000007</v>
      </c>
      <c r="CT113" s="60">
        <f t="shared" si="49"/>
        <v>5082.0999999999995</v>
      </c>
      <c r="CV113" s="395"/>
      <c r="CW113" s="395"/>
    </row>
    <row r="114" spans="1:101" ht="12.75" customHeight="1">
      <c r="A114" s="194">
        <f>DATE(YEAR(A113),MONTH(A113)+1,DAY(A113))</f>
        <v>43282</v>
      </c>
      <c r="B114" s="66">
        <v>87.3</v>
      </c>
      <c r="C114" s="58">
        <v>114.4038</v>
      </c>
      <c r="D114" s="58">
        <v>153.1</v>
      </c>
      <c r="E114" s="58">
        <v>120.3</v>
      </c>
      <c r="F114" s="58">
        <f t="shared" ref="F114:F115" si="105">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06">SUM(N114:Q114)</f>
        <v>399.02530000000002</v>
      </c>
      <c r="S114" s="67">
        <v>344.1</v>
      </c>
      <c r="T114" s="66">
        <v>62</v>
      </c>
      <c r="U114" s="58">
        <v>140.19999999999999</v>
      </c>
      <c r="V114" s="67">
        <f t="shared" ref="V114:V115" si="107">SUM(T114:U114)</f>
        <v>202.2</v>
      </c>
      <c r="W114" s="66">
        <v>407.2</v>
      </c>
      <c r="X114" s="58">
        <v>199.7</v>
      </c>
      <c r="Y114" s="60">
        <v>114</v>
      </c>
      <c r="Z114" s="66">
        <v>32.299999999999997</v>
      </c>
      <c r="AA114" s="58">
        <v>49.541400000000003</v>
      </c>
      <c r="AB114" s="58">
        <v>177.9</v>
      </c>
      <c r="AC114" s="58">
        <v>55.7</v>
      </c>
      <c r="AD114" s="58">
        <f t="shared" ref="AD114:AD115" si="108">SUM(Z114:AC114)</f>
        <v>315.44139999999999</v>
      </c>
      <c r="AE114" s="67">
        <v>273.2</v>
      </c>
      <c r="AF114" s="66">
        <v>87.7</v>
      </c>
      <c r="AG114" s="58">
        <v>83</v>
      </c>
      <c r="AH114" s="67">
        <f t="shared" ref="AH114:AH115" si="109">SUM(AF114:AG114)</f>
        <v>170.7</v>
      </c>
      <c r="AI114" s="66">
        <v>709.7</v>
      </c>
      <c r="AJ114" s="58">
        <v>226.6</v>
      </c>
      <c r="AK114" s="60">
        <v>103.8</v>
      </c>
      <c r="AL114" s="66">
        <v>7.2</v>
      </c>
      <c r="AM114" s="58">
        <v>12.232200000000001</v>
      </c>
      <c r="AN114" s="58">
        <v>81.7</v>
      </c>
      <c r="AO114" s="71">
        <v>0</v>
      </c>
      <c r="AP114" s="58">
        <f t="shared" si="44"/>
        <v>101.13220000000001</v>
      </c>
      <c r="AQ114" s="67">
        <v>81.400000000000006</v>
      </c>
      <c r="AR114" s="66" t="s">
        <v>416</v>
      </c>
      <c r="AS114" s="58" t="s">
        <v>416</v>
      </c>
      <c r="AT114" s="67">
        <v>29.4</v>
      </c>
      <c r="AU114" s="66">
        <v>149.69999999999999</v>
      </c>
      <c r="AV114" s="58">
        <v>56.1</v>
      </c>
      <c r="AW114" s="60">
        <v>21.8</v>
      </c>
      <c r="AX114" s="66">
        <v>17.399999999999999</v>
      </c>
      <c r="AY114" s="58">
        <v>19.731400000000001</v>
      </c>
      <c r="AZ114" s="58">
        <v>114.7</v>
      </c>
      <c r="BA114" s="58" t="s">
        <v>416</v>
      </c>
      <c r="BB114" s="58">
        <f t="shared" ref="BB114:BB115" si="110">SUM(AX114:BA114)</f>
        <v>151.8314</v>
      </c>
      <c r="BC114" s="67">
        <v>136.30000000000001</v>
      </c>
      <c r="BD114" s="257" t="s">
        <v>416</v>
      </c>
      <c r="BE114" s="258" t="s">
        <v>416</v>
      </c>
      <c r="BF114" s="67">
        <v>86.4</v>
      </c>
      <c r="BG114" s="66">
        <v>506.6</v>
      </c>
      <c r="BH114" s="58">
        <v>93.7</v>
      </c>
      <c r="BI114" s="60">
        <v>33</v>
      </c>
      <c r="BJ114" s="66">
        <v>3.6</v>
      </c>
      <c r="BK114" s="58" t="s">
        <v>416</v>
      </c>
      <c r="BL114" s="58">
        <v>26.9</v>
      </c>
      <c r="BM114" s="58" t="s">
        <v>416</v>
      </c>
      <c r="BN114" s="58">
        <f t="shared" ref="BN114:BN115" si="111">SUM(BJ114:BM114)</f>
        <v>30.5</v>
      </c>
      <c r="BO114" s="67">
        <v>23.6</v>
      </c>
      <c r="BP114" s="257" t="s">
        <v>416</v>
      </c>
      <c r="BQ114" s="258" t="s">
        <v>416</v>
      </c>
      <c r="BR114" s="67" t="s">
        <v>416</v>
      </c>
      <c r="BS114" s="58">
        <v>40.4</v>
      </c>
      <c r="BT114" s="58">
        <v>11.9</v>
      </c>
      <c r="BU114" s="60">
        <v>5.6</v>
      </c>
      <c r="BV114" s="66">
        <v>1.9</v>
      </c>
      <c r="BW114" s="58" t="s">
        <v>416</v>
      </c>
      <c r="BX114" s="58">
        <v>9.8000000000000007</v>
      </c>
      <c r="BY114" s="58">
        <v>0</v>
      </c>
      <c r="BZ114" s="58">
        <f t="shared" ref="BZ114:BZ115" si="112">SUM(BV114:BY114)</f>
        <v>11.700000000000001</v>
      </c>
      <c r="CA114" s="67">
        <v>10.199999999999999</v>
      </c>
      <c r="CB114" s="257" t="s">
        <v>416</v>
      </c>
      <c r="CC114" s="258" t="s">
        <v>416</v>
      </c>
      <c r="CD114" s="67">
        <v>22.1</v>
      </c>
      <c r="CE114" s="66">
        <v>85.5</v>
      </c>
      <c r="CF114" s="58">
        <v>15.8</v>
      </c>
      <c r="CG114" s="60">
        <v>4</v>
      </c>
      <c r="CH114" s="66">
        <v>182.7</v>
      </c>
      <c r="CI114" s="58">
        <v>256.60000000000002</v>
      </c>
      <c r="CJ114" s="58">
        <v>839</v>
      </c>
      <c r="CK114" s="58">
        <v>206.3</v>
      </c>
      <c r="CL114" s="58">
        <f t="shared" ref="CL114:CL115" si="113">SUM(CH114:CK114)</f>
        <v>1484.6</v>
      </c>
      <c r="CM114" s="67">
        <f t="shared" ref="CM114:CM133" si="114">SUM(G114,S114,AE114,AQ114,BC114,BO114,CA114)</f>
        <v>1247.6000000000001</v>
      </c>
      <c r="CN114" s="66">
        <v>304.89999999999998</v>
      </c>
      <c r="CO114" s="58">
        <v>515.6</v>
      </c>
      <c r="CP114" s="67">
        <f t="shared" ref="CP114:CP115" si="115">SUM(CN114:CO114)</f>
        <v>820.5</v>
      </c>
      <c r="CQ114" s="66">
        <v>2466.6</v>
      </c>
      <c r="CR114" s="58">
        <v>871.8</v>
      </c>
      <c r="CS114" s="60">
        <f t="shared" ref="CS114:CS115" si="116">SUM(M114,Y114,AK114,AW114,BI114,BU114,CG114)</f>
        <v>367.40000000000003</v>
      </c>
      <c r="CT114" s="60">
        <f t="shared" si="49"/>
        <v>5139.0999999999995</v>
      </c>
      <c r="CV114" s="395"/>
      <c r="CW114" s="395"/>
    </row>
    <row r="115" spans="1:101" ht="12.75" customHeight="1">
      <c r="A115" s="194">
        <f>DATE(YEAR(A114),MONTH(A114)+1,DAY(A114))</f>
        <v>43313</v>
      </c>
      <c r="B115" s="66">
        <v>87.7</v>
      </c>
      <c r="C115" s="58">
        <v>112.63680000000001</v>
      </c>
      <c r="D115" s="58">
        <v>154</v>
      </c>
      <c r="E115" s="58">
        <v>122.9</v>
      </c>
      <c r="F115" s="58">
        <f t="shared" si="105"/>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06"/>
        <v>412.28839999999997</v>
      </c>
      <c r="S115" s="67">
        <v>359.1</v>
      </c>
      <c r="T115" s="66">
        <v>57.3</v>
      </c>
      <c r="U115" s="58">
        <v>141.80000000000001</v>
      </c>
      <c r="V115" s="67">
        <f t="shared" si="107"/>
        <v>199.10000000000002</v>
      </c>
      <c r="W115" s="66">
        <v>415.1</v>
      </c>
      <c r="X115" s="58">
        <v>203.9</v>
      </c>
      <c r="Y115" s="60">
        <v>117.8</v>
      </c>
      <c r="Z115" s="66">
        <v>33.200000000000003</v>
      </c>
      <c r="AA115" s="58">
        <v>51.030800000000006</v>
      </c>
      <c r="AB115" s="58">
        <v>179</v>
      </c>
      <c r="AC115" s="58">
        <v>56.9</v>
      </c>
      <c r="AD115" s="58">
        <f t="shared" si="108"/>
        <v>320.13080000000002</v>
      </c>
      <c r="AE115" s="67">
        <v>278.7</v>
      </c>
      <c r="AF115" s="66">
        <v>86.6</v>
      </c>
      <c r="AG115" s="58">
        <v>84.8</v>
      </c>
      <c r="AH115" s="67">
        <f t="shared" si="109"/>
        <v>171.39999999999998</v>
      </c>
      <c r="AI115" s="66">
        <v>733.1</v>
      </c>
      <c r="AJ115" s="58">
        <v>228.5</v>
      </c>
      <c r="AK115" s="60">
        <v>112.8</v>
      </c>
      <c r="AL115" s="66">
        <v>7.8</v>
      </c>
      <c r="AM115" s="58">
        <v>12.882299999999999</v>
      </c>
      <c r="AN115" s="58">
        <v>84.1</v>
      </c>
      <c r="AO115" s="71">
        <v>0</v>
      </c>
      <c r="AP115" s="58">
        <f t="shared" si="44"/>
        <v>104.78229999999999</v>
      </c>
      <c r="AQ115" s="67">
        <v>85.1</v>
      </c>
      <c r="AR115" s="66" t="s">
        <v>416</v>
      </c>
      <c r="AS115" s="58" t="s">
        <v>416</v>
      </c>
      <c r="AT115" s="67">
        <v>28.8</v>
      </c>
      <c r="AU115" s="66">
        <v>149.80000000000001</v>
      </c>
      <c r="AV115" s="58">
        <v>56.3</v>
      </c>
      <c r="AW115" s="60">
        <v>21.2</v>
      </c>
      <c r="AX115" s="66">
        <v>18</v>
      </c>
      <c r="AY115" s="58">
        <v>20.7362</v>
      </c>
      <c r="AZ115" s="58">
        <v>115.1</v>
      </c>
      <c r="BA115" s="58" t="s">
        <v>416</v>
      </c>
      <c r="BB115" s="58">
        <f t="shared" si="110"/>
        <v>153.83619999999999</v>
      </c>
      <c r="BC115" s="67">
        <v>138.4</v>
      </c>
      <c r="BD115" s="257" t="s">
        <v>416</v>
      </c>
      <c r="BE115" s="258" t="s">
        <v>416</v>
      </c>
      <c r="BF115" s="67">
        <v>86.7</v>
      </c>
      <c r="BG115" s="66">
        <v>552.9</v>
      </c>
      <c r="BH115" s="58">
        <v>95.7</v>
      </c>
      <c r="BI115" s="60">
        <v>38.700000000000003</v>
      </c>
      <c r="BJ115" s="66">
        <v>3.7</v>
      </c>
      <c r="BK115" s="58" t="s">
        <v>416</v>
      </c>
      <c r="BL115" s="58">
        <v>27.9</v>
      </c>
      <c r="BM115" s="58" t="s">
        <v>416</v>
      </c>
      <c r="BN115" s="58">
        <f t="shared" si="111"/>
        <v>31.599999999999998</v>
      </c>
      <c r="BO115" s="67">
        <v>23.9</v>
      </c>
      <c r="BP115" s="257" t="s">
        <v>416</v>
      </c>
      <c r="BQ115" s="258" t="s">
        <v>416</v>
      </c>
      <c r="BR115" s="67" t="s">
        <v>416</v>
      </c>
      <c r="BS115" s="58">
        <v>42.6</v>
      </c>
      <c r="BT115" s="58">
        <v>12.2</v>
      </c>
      <c r="BU115" s="60">
        <v>5.8</v>
      </c>
      <c r="BV115" s="66">
        <v>1.9</v>
      </c>
      <c r="BW115" s="58" t="s">
        <v>416</v>
      </c>
      <c r="BX115" s="58">
        <v>9.8000000000000007</v>
      </c>
      <c r="BY115" s="58">
        <v>0</v>
      </c>
      <c r="BZ115" s="58">
        <f t="shared" si="112"/>
        <v>11.700000000000001</v>
      </c>
      <c r="CA115" s="67">
        <v>10.199999999999999</v>
      </c>
      <c r="CB115" s="257" t="s">
        <v>416</v>
      </c>
      <c r="CC115" s="258" t="s">
        <v>416</v>
      </c>
      <c r="CD115" s="67">
        <v>31.2</v>
      </c>
      <c r="CE115" s="66">
        <v>86.6</v>
      </c>
      <c r="CF115" s="58">
        <v>14.1</v>
      </c>
      <c r="CG115" s="60">
        <v>3.9</v>
      </c>
      <c r="CH115" s="66">
        <v>186.5</v>
      </c>
      <c r="CI115" s="58">
        <v>260.89999999999998</v>
      </c>
      <c r="CJ115" s="58">
        <v>853.1</v>
      </c>
      <c r="CK115" s="58">
        <v>211</v>
      </c>
      <c r="CL115" s="58">
        <f t="shared" si="113"/>
        <v>1511.5</v>
      </c>
      <c r="CM115" s="67">
        <f t="shared" si="114"/>
        <v>1273.9000000000001</v>
      </c>
      <c r="CN115" s="66">
        <v>302.39999999999998</v>
      </c>
      <c r="CO115" s="58">
        <v>506.7</v>
      </c>
      <c r="CP115" s="67">
        <f t="shared" si="115"/>
        <v>809.09999999999991</v>
      </c>
      <c r="CQ115" s="66">
        <v>2562.6</v>
      </c>
      <c r="CR115" s="58">
        <v>889</v>
      </c>
      <c r="CS115" s="60">
        <f t="shared" si="116"/>
        <v>383.7</v>
      </c>
      <c r="CT115" s="60">
        <f t="shared" si="49"/>
        <v>5266.9</v>
      </c>
      <c r="CV115" s="395"/>
      <c r="CW115" s="395"/>
    </row>
    <row r="116" spans="1:101" ht="12.75" customHeight="1">
      <c r="A116" s="194">
        <f t="shared" ref="A116:A130" si="117">DATE(YEAR(A115),MONTH(A115)+1,DAY(A115))</f>
        <v>43344</v>
      </c>
      <c r="B116" s="66">
        <v>84</v>
      </c>
      <c r="C116" s="58">
        <v>106.7457</v>
      </c>
      <c r="D116" s="58">
        <v>155.9</v>
      </c>
      <c r="E116" s="58">
        <v>116.5</v>
      </c>
      <c r="F116" s="58">
        <f t="shared" ref="F116" si="118">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19">SUM(N116:Q116)</f>
        <v>380.56700000000001</v>
      </c>
      <c r="S116" s="67">
        <v>328.7</v>
      </c>
      <c r="T116" s="66">
        <v>57.3</v>
      </c>
      <c r="U116" s="58">
        <v>131.9</v>
      </c>
      <c r="V116" s="67">
        <f t="shared" ref="V116" si="120">SUM(T116:U116)</f>
        <v>189.2</v>
      </c>
      <c r="W116" s="66">
        <v>388.2</v>
      </c>
      <c r="X116" s="58">
        <v>188.8</v>
      </c>
      <c r="Y116" s="60">
        <v>114.1</v>
      </c>
      <c r="Z116" s="66">
        <v>30</v>
      </c>
      <c r="AA116" s="58">
        <v>46.255199999999995</v>
      </c>
      <c r="AB116" s="58">
        <v>164.1</v>
      </c>
      <c r="AC116" s="58">
        <v>53.2</v>
      </c>
      <c r="AD116" s="58">
        <f t="shared" ref="AD116" si="121">SUM(Z116:AC116)</f>
        <v>293.55520000000001</v>
      </c>
      <c r="AE116" s="67">
        <v>255.8</v>
      </c>
      <c r="AF116" s="66">
        <v>82</v>
      </c>
      <c r="AG116" s="58">
        <v>82.7</v>
      </c>
      <c r="AH116" s="67">
        <f t="shared" ref="AH116" si="122">SUM(AF116:AG116)</f>
        <v>164.7</v>
      </c>
      <c r="AI116" s="66">
        <v>651.5</v>
      </c>
      <c r="AJ116" s="58">
        <v>213.7</v>
      </c>
      <c r="AK116" s="60">
        <v>77.099999999999994</v>
      </c>
      <c r="AL116" s="66">
        <v>7</v>
      </c>
      <c r="AM116" s="58">
        <v>11.4428</v>
      </c>
      <c r="AN116" s="58">
        <v>78.900000000000006</v>
      </c>
      <c r="AO116" s="71">
        <v>0</v>
      </c>
      <c r="AP116" s="58">
        <f t="shared" si="44"/>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3">SUM(AX116:BA116)</f>
        <v>144.94749999999999</v>
      </c>
      <c r="BC116" s="67">
        <v>115</v>
      </c>
      <c r="BD116" s="257" t="s">
        <v>416</v>
      </c>
      <c r="BE116" s="258" t="s">
        <v>416</v>
      </c>
      <c r="BF116" s="67">
        <v>84.8</v>
      </c>
      <c r="BG116" s="66">
        <v>519.5</v>
      </c>
      <c r="BH116" s="58">
        <v>90.5</v>
      </c>
      <c r="BI116" s="60">
        <v>62.8</v>
      </c>
      <c r="BJ116" s="66">
        <v>3.4</v>
      </c>
      <c r="BK116" s="58" t="s">
        <v>416</v>
      </c>
      <c r="BL116" s="58">
        <v>26.9</v>
      </c>
      <c r="BM116" s="58" t="s">
        <v>416</v>
      </c>
      <c r="BN116" s="58">
        <f t="shared" ref="BN116" si="124">SUM(BJ116:BM116)</f>
        <v>30.299999999999997</v>
      </c>
      <c r="BO116" s="67">
        <v>23.5</v>
      </c>
      <c r="BP116" s="257" t="s">
        <v>416</v>
      </c>
      <c r="BQ116" s="258" t="s">
        <v>416</v>
      </c>
      <c r="BR116" s="67" t="s">
        <v>416</v>
      </c>
      <c r="BS116" s="58">
        <v>41.1</v>
      </c>
      <c r="BT116" s="58">
        <v>12.1</v>
      </c>
      <c r="BU116" s="60">
        <v>5.3</v>
      </c>
      <c r="BV116" s="66">
        <v>1.5</v>
      </c>
      <c r="BW116" s="58" t="s">
        <v>416</v>
      </c>
      <c r="BX116" s="58">
        <v>8.6</v>
      </c>
      <c r="BY116" s="58">
        <v>0</v>
      </c>
      <c r="BZ116" s="58">
        <f t="shared" ref="BZ116" si="125">SUM(BV116:BY116)</f>
        <v>10.1</v>
      </c>
      <c r="CA116" s="67">
        <v>8.9</v>
      </c>
      <c r="CB116" s="257" t="s">
        <v>416</v>
      </c>
      <c r="CC116" s="258" t="s">
        <v>416</v>
      </c>
      <c r="CD116" s="67">
        <v>17.3</v>
      </c>
      <c r="CE116" s="66">
        <v>79.599999999999994</v>
      </c>
      <c r="CF116" s="58">
        <v>11.7</v>
      </c>
      <c r="CG116" s="60">
        <v>2.9</v>
      </c>
      <c r="CH116" s="66">
        <v>174.8</v>
      </c>
      <c r="CI116" s="58">
        <v>241.7</v>
      </c>
      <c r="CJ116" s="58">
        <v>804.6</v>
      </c>
      <c r="CK116" s="58">
        <v>199</v>
      </c>
      <c r="CL116" s="58">
        <f t="shared" ref="CL116" si="126">SUM(CH116:CK116)</f>
        <v>1420.1</v>
      </c>
      <c r="CM116" s="67">
        <f t="shared" si="114"/>
        <v>1179.5</v>
      </c>
      <c r="CN116" s="66">
        <v>282.7</v>
      </c>
      <c r="CO116" s="58">
        <v>483.8</v>
      </c>
      <c r="CP116" s="67">
        <f t="shared" ref="CP116" si="127">SUM(CN116:CO116)</f>
        <v>766.5</v>
      </c>
      <c r="CQ116" s="66">
        <v>2351.6</v>
      </c>
      <c r="CR116" s="58">
        <v>825.8</v>
      </c>
      <c r="CS116" s="60">
        <f t="shared" ref="CS116" si="128">SUM(M116,Y116,AK116,AW116,BI116,BU116,CG116)</f>
        <v>356.40000000000003</v>
      </c>
      <c r="CT116" s="60">
        <f t="shared" si="49"/>
        <v>4894.5999999999995</v>
      </c>
      <c r="CV116" s="395"/>
      <c r="CW116" s="395"/>
    </row>
    <row r="117" spans="1:101" ht="12.75" customHeight="1">
      <c r="A117" s="194">
        <f t="shared" si="117"/>
        <v>43374</v>
      </c>
      <c r="B117" s="66">
        <v>88</v>
      </c>
      <c r="C117" s="58">
        <v>107.7148</v>
      </c>
      <c r="D117" s="58">
        <v>164.3</v>
      </c>
      <c r="E117" s="58">
        <v>126</v>
      </c>
      <c r="F117" s="58">
        <f t="shared" ref="F117" si="129">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0">SUM(N117:Q117)</f>
        <v>412.00989999999996</v>
      </c>
      <c r="S117" s="67">
        <v>351.3</v>
      </c>
      <c r="T117" s="66">
        <v>65.3</v>
      </c>
      <c r="U117" s="58">
        <v>139.5</v>
      </c>
      <c r="V117" s="67">
        <f t="shared" ref="V117" si="131">SUM(T117:U117)</f>
        <v>204.8</v>
      </c>
      <c r="W117" s="66">
        <v>444</v>
      </c>
      <c r="X117" s="58">
        <v>209</v>
      </c>
      <c r="Y117" s="60">
        <v>127.3</v>
      </c>
      <c r="Z117" s="66">
        <v>30.6</v>
      </c>
      <c r="AA117" s="58">
        <v>45.738399999999999</v>
      </c>
      <c r="AB117" s="58">
        <v>175.3</v>
      </c>
      <c r="AC117" s="58">
        <v>57</v>
      </c>
      <c r="AD117" s="58">
        <f t="shared" ref="AD117" si="132">SUM(Z117:AC117)</f>
        <v>308.63840000000005</v>
      </c>
      <c r="AE117" s="67">
        <v>268.8</v>
      </c>
      <c r="AF117" s="66">
        <v>84.2</v>
      </c>
      <c r="AG117" s="58">
        <v>84.2</v>
      </c>
      <c r="AH117" s="67">
        <f t="shared" ref="AH117" si="133">SUM(AF117:AG117)</f>
        <v>168.4</v>
      </c>
      <c r="AI117" s="66">
        <v>663.3</v>
      </c>
      <c r="AJ117" s="58">
        <v>220.2</v>
      </c>
      <c r="AK117" s="60">
        <v>104</v>
      </c>
      <c r="AL117" s="66">
        <v>7.5</v>
      </c>
      <c r="AM117" s="58">
        <v>12.2143</v>
      </c>
      <c r="AN117" s="58">
        <v>83.8</v>
      </c>
      <c r="AO117" s="71">
        <v>0</v>
      </c>
      <c r="AP117" s="58">
        <f t="shared" si="44"/>
        <v>103.51429999999999</v>
      </c>
      <c r="AQ117" s="67">
        <v>81.900000000000006</v>
      </c>
      <c r="AR117" s="66" t="s">
        <v>416</v>
      </c>
      <c r="AS117" s="58" t="s">
        <v>416</v>
      </c>
      <c r="AT117" s="67">
        <v>30.2</v>
      </c>
      <c r="AU117" s="66">
        <v>159</v>
      </c>
      <c r="AV117" s="58">
        <v>56.5</v>
      </c>
      <c r="AW117" s="60">
        <v>22.2</v>
      </c>
      <c r="AX117" s="66">
        <v>18.2</v>
      </c>
      <c r="AY117" s="58">
        <v>19.383900000000001</v>
      </c>
      <c r="AZ117" s="58">
        <v>120.8</v>
      </c>
      <c r="BA117" s="58" t="s">
        <v>416</v>
      </c>
      <c r="BB117" s="58">
        <f t="shared" ref="BB117" si="134">SUM(AX117:BA117)</f>
        <v>158.38389999999998</v>
      </c>
      <c r="BC117" s="67">
        <v>140.5</v>
      </c>
      <c r="BD117" s="257" t="s">
        <v>416</v>
      </c>
      <c r="BE117" s="258" t="s">
        <v>416</v>
      </c>
      <c r="BF117" s="67">
        <v>87.6</v>
      </c>
      <c r="BG117" s="66">
        <v>575.79999999999995</v>
      </c>
      <c r="BH117" s="58">
        <v>95.3</v>
      </c>
      <c r="BI117" s="60">
        <v>42</v>
      </c>
      <c r="BJ117" s="66">
        <v>3.9</v>
      </c>
      <c r="BK117" s="58" t="s">
        <v>416</v>
      </c>
      <c r="BL117" s="58">
        <v>30</v>
      </c>
      <c r="BM117" s="58" t="s">
        <v>416</v>
      </c>
      <c r="BN117" s="58">
        <f t="shared" ref="BN117" si="135">SUM(BJ117:BM117)</f>
        <v>33.9</v>
      </c>
      <c r="BO117" s="67">
        <v>25.7</v>
      </c>
      <c r="BP117" s="257" t="s">
        <v>416</v>
      </c>
      <c r="BQ117" s="258" t="s">
        <v>416</v>
      </c>
      <c r="BR117" s="67" t="s">
        <v>416</v>
      </c>
      <c r="BS117" s="58">
        <v>49.8</v>
      </c>
      <c r="BT117" s="58">
        <v>13.7</v>
      </c>
      <c r="BU117" s="60">
        <v>6.8</v>
      </c>
      <c r="BV117" s="66">
        <v>1.8</v>
      </c>
      <c r="BW117" s="58" t="s">
        <v>416</v>
      </c>
      <c r="BX117" s="58">
        <v>9.4</v>
      </c>
      <c r="BY117" s="58">
        <v>0</v>
      </c>
      <c r="BZ117" s="58">
        <f t="shared" ref="BZ117" si="136">SUM(BV117:BY117)</f>
        <v>11.200000000000001</v>
      </c>
      <c r="CA117" s="67">
        <v>9.5</v>
      </c>
      <c r="CB117" s="257" t="s">
        <v>416</v>
      </c>
      <c r="CC117" s="258" t="s">
        <v>416</v>
      </c>
      <c r="CD117" s="67">
        <v>17.899999999999999</v>
      </c>
      <c r="CE117" s="66">
        <v>73.599999999999994</v>
      </c>
      <c r="CF117" s="58">
        <v>11.9</v>
      </c>
      <c r="CG117" s="60">
        <v>3.6</v>
      </c>
      <c r="CH117" s="66">
        <v>183.9</v>
      </c>
      <c r="CI117" s="58">
        <v>246.2</v>
      </c>
      <c r="CJ117" s="58">
        <v>867.3</v>
      </c>
      <c r="CK117" s="58">
        <v>216.1</v>
      </c>
      <c r="CL117" s="58">
        <f t="shared" ref="CL117" si="137">SUM(CH117:CK117)</f>
        <v>1513.5</v>
      </c>
      <c r="CM117" s="67">
        <f t="shared" si="114"/>
        <v>1252.2</v>
      </c>
      <c r="CN117" s="66">
        <v>302.60000000000002</v>
      </c>
      <c r="CO117" s="58">
        <v>509.6</v>
      </c>
      <c r="CP117" s="67">
        <f t="shared" ref="CP117" si="138">SUM(CN117:CO117)</f>
        <v>812.2</v>
      </c>
      <c r="CQ117" s="66">
        <v>2539</v>
      </c>
      <c r="CR117" s="58">
        <v>872.1</v>
      </c>
      <c r="CS117" s="60">
        <f t="shared" ref="CS117" si="139">SUM(M117,Y117,AK117,AW117,BI117,BU117,CG117)</f>
        <v>394</v>
      </c>
      <c r="CT117" s="60">
        <f t="shared" si="49"/>
        <v>5258.7</v>
      </c>
      <c r="CV117" s="395"/>
      <c r="CW117" s="395"/>
    </row>
    <row r="118" spans="1:101" ht="12.75" customHeight="1">
      <c r="A118" s="194">
        <f t="shared" si="117"/>
        <v>43405</v>
      </c>
      <c r="B118" s="66">
        <v>92.4</v>
      </c>
      <c r="C118" s="58">
        <v>122.5564</v>
      </c>
      <c r="D118" s="58">
        <v>161</v>
      </c>
      <c r="E118" s="58">
        <v>130.19999999999999</v>
      </c>
      <c r="F118" s="58">
        <f t="shared" ref="F118" si="140">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1">SUM(N118:Q118)</f>
        <v>408.84199999999998</v>
      </c>
      <c r="S118" s="67">
        <v>349.3</v>
      </c>
      <c r="T118" s="66">
        <v>62.5</v>
      </c>
      <c r="U118" s="58">
        <v>137</v>
      </c>
      <c r="V118" s="67">
        <f t="shared" ref="V118" si="142">SUM(T118:U118)</f>
        <v>199.5</v>
      </c>
      <c r="W118" s="66">
        <v>435.5</v>
      </c>
      <c r="X118" s="58">
        <v>200.7</v>
      </c>
      <c r="Y118" s="60">
        <v>104.8</v>
      </c>
      <c r="Z118" s="66">
        <v>32.6</v>
      </c>
      <c r="AA118" s="58">
        <v>51.203499999999998</v>
      </c>
      <c r="AB118" s="58">
        <v>181.4</v>
      </c>
      <c r="AC118" s="58">
        <v>59.3</v>
      </c>
      <c r="AD118" s="58">
        <f t="shared" ref="AD118" si="143">SUM(Z118:AC118)</f>
        <v>324.50350000000003</v>
      </c>
      <c r="AE118" s="67">
        <v>282.10000000000002</v>
      </c>
      <c r="AF118" s="66">
        <v>84.7</v>
      </c>
      <c r="AG118" s="58">
        <v>82.5</v>
      </c>
      <c r="AH118" s="67">
        <f t="shared" ref="AH118" si="144">SUM(AF118:AG118)</f>
        <v>167.2</v>
      </c>
      <c r="AI118" s="66">
        <v>670.2</v>
      </c>
      <c r="AJ118" s="58">
        <v>223</v>
      </c>
      <c r="AK118" s="60">
        <v>98.6</v>
      </c>
      <c r="AL118" s="66">
        <v>7.8</v>
      </c>
      <c r="AM118" s="58">
        <v>12.905100000000001</v>
      </c>
      <c r="AN118" s="58">
        <v>88.3</v>
      </c>
      <c r="AO118" s="71">
        <v>0</v>
      </c>
      <c r="AP118" s="58">
        <f t="shared" si="44"/>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45">SUM(AX118:BA118)</f>
        <v>155.30670000000001</v>
      </c>
      <c r="BC118" s="67">
        <v>138.6</v>
      </c>
      <c r="BD118" s="257" t="s">
        <v>416</v>
      </c>
      <c r="BE118" s="258" t="s">
        <v>416</v>
      </c>
      <c r="BF118" s="67">
        <v>84.6</v>
      </c>
      <c r="BG118" s="66">
        <v>580</v>
      </c>
      <c r="BH118" s="58">
        <v>93.9</v>
      </c>
      <c r="BI118" s="60">
        <v>37.5</v>
      </c>
      <c r="BJ118" s="66">
        <v>3.9</v>
      </c>
      <c r="BK118" s="58" t="s">
        <v>416</v>
      </c>
      <c r="BL118" s="58">
        <v>29.3</v>
      </c>
      <c r="BM118" s="58" t="s">
        <v>416</v>
      </c>
      <c r="BN118" s="58">
        <f t="shared" ref="BN118" si="146">SUM(BJ118:BM118)</f>
        <v>33.200000000000003</v>
      </c>
      <c r="BO118" s="67">
        <v>24.8</v>
      </c>
      <c r="BP118" s="257" t="s">
        <v>416</v>
      </c>
      <c r="BQ118" s="258" t="s">
        <v>416</v>
      </c>
      <c r="BR118" s="67" t="s">
        <v>416</v>
      </c>
      <c r="BS118" s="58">
        <v>49.6</v>
      </c>
      <c r="BT118" s="58">
        <v>13.5</v>
      </c>
      <c r="BU118" s="60">
        <v>6.7</v>
      </c>
      <c r="BV118" s="66">
        <v>1.9</v>
      </c>
      <c r="BW118" s="58" t="s">
        <v>416</v>
      </c>
      <c r="BX118" s="58">
        <v>8.8000000000000007</v>
      </c>
      <c r="BY118" s="58">
        <v>0</v>
      </c>
      <c r="BZ118" s="58">
        <f t="shared" ref="BZ118" si="147">SUM(BV118:BY118)</f>
        <v>10.700000000000001</v>
      </c>
      <c r="CA118" s="67">
        <v>9.3000000000000007</v>
      </c>
      <c r="CB118" s="257" t="s">
        <v>416</v>
      </c>
      <c r="CC118" s="258" t="s">
        <v>416</v>
      </c>
      <c r="CD118" s="67">
        <v>16.5</v>
      </c>
      <c r="CE118" s="66">
        <v>79.900000000000006</v>
      </c>
      <c r="CF118" s="58">
        <v>10.199999999999999</v>
      </c>
      <c r="CG118" s="60">
        <v>2.9</v>
      </c>
      <c r="CH118" s="66">
        <v>190.4</v>
      </c>
      <c r="CI118" s="58">
        <v>270</v>
      </c>
      <c r="CJ118" s="58">
        <v>866.1</v>
      </c>
      <c r="CK118" s="58">
        <v>221.1</v>
      </c>
      <c r="CL118" s="58">
        <f t="shared" ref="CL118" si="148">SUM(CH118:CK118)</f>
        <v>1547.6</v>
      </c>
      <c r="CM118" s="67">
        <f t="shared" si="114"/>
        <v>1290.3999999999999</v>
      </c>
      <c r="CN118" s="66">
        <v>291.2</v>
      </c>
      <c r="CO118" s="58">
        <v>501.3</v>
      </c>
      <c r="CP118" s="67">
        <f t="shared" ref="CP118" si="149">SUM(CN118:CO118)</f>
        <v>792.5</v>
      </c>
      <c r="CQ118" s="66">
        <v>2579.6999999999998</v>
      </c>
      <c r="CR118" s="58">
        <v>879</v>
      </c>
      <c r="CS118" s="60">
        <f t="shared" ref="CS118" si="150">SUM(M118,Y118,AK118,AW118,BI118,BU118,CG118)</f>
        <v>352.4</v>
      </c>
      <c r="CT118" s="60">
        <f t="shared" si="49"/>
        <v>5272.1999999999989</v>
      </c>
      <c r="CV118" s="395"/>
      <c r="CW118" s="395"/>
    </row>
    <row r="119" spans="1:101" ht="12.75" customHeight="1">
      <c r="A119" s="194">
        <f t="shared" si="117"/>
        <v>43435</v>
      </c>
      <c r="B119" s="66">
        <v>93.7</v>
      </c>
      <c r="C119" s="58">
        <v>123.10769999999999</v>
      </c>
      <c r="D119" s="58">
        <v>159</v>
      </c>
      <c r="E119" s="58">
        <v>121.6</v>
      </c>
      <c r="F119" s="58">
        <f t="shared" ref="F119:F120" si="151">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2">SUM(N119:Q119)</f>
        <v>415.87639999999999</v>
      </c>
      <c r="S119" s="67">
        <v>354</v>
      </c>
      <c r="T119" s="66">
        <v>65.7</v>
      </c>
      <c r="U119" s="58">
        <v>142.80000000000001</v>
      </c>
      <c r="V119" s="67">
        <f t="shared" ref="V119:V120" si="153">SUM(T119:U119)</f>
        <v>208.5</v>
      </c>
      <c r="W119" s="66">
        <v>398.5</v>
      </c>
      <c r="X119" s="58">
        <v>194.1</v>
      </c>
      <c r="Y119" s="60">
        <v>105.7</v>
      </c>
      <c r="Z119" s="66">
        <v>31.8</v>
      </c>
      <c r="AA119" s="58">
        <v>51.237199999999994</v>
      </c>
      <c r="AB119" s="58">
        <v>173.3</v>
      </c>
      <c r="AC119" s="58">
        <v>55</v>
      </c>
      <c r="AD119" s="58">
        <f t="shared" ref="AD119:AD120" si="154">SUM(Z119:AC119)</f>
        <v>311.3372</v>
      </c>
      <c r="AE119" s="67">
        <v>266</v>
      </c>
      <c r="AF119" s="66">
        <v>80.2</v>
      </c>
      <c r="AG119" s="58">
        <v>89</v>
      </c>
      <c r="AH119" s="67">
        <f t="shared" ref="AH119:AH120" si="155">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56">SUM(AX119:BA119)</f>
        <v>158.21129999999999</v>
      </c>
      <c r="BC119" s="67">
        <v>141.6</v>
      </c>
      <c r="BD119" s="257" t="s">
        <v>416</v>
      </c>
      <c r="BE119" s="258" t="s">
        <v>416</v>
      </c>
      <c r="BF119" s="67">
        <v>89.5</v>
      </c>
      <c r="BG119" s="66">
        <v>553.9</v>
      </c>
      <c r="BH119" s="58">
        <v>91.3</v>
      </c>
      <c r="BI119" s="60">
        <v>35.6</v>
      </c>
      <c r="BJ119" s="66">
        <v>4.2</v>
      </c>
      <c r="BK119" s="58" t="s">
        <v>416</v>
      </c>
      <c r="BL119" s="58">
        <v>29.2</v>
      </c>
      <c r="BM119" s="58" t="s">
        <v>416</v>
      </c>
      <c r="BN119" s="58">
        <f t="shared" ref="BN119:BN120" si="157">SUM(BJ119:BM119)</f>
        <v>33.4</v>
      </c>
      <c r="BO119" s="67">
        <v>23.5</v>
      </c>
      <c r="BP119" s="257" t="s">
        <v>416</v>
      </c>
      <c r="BQ119" s="258" t="s">
        <v>416</v>
      </c>
      <c r="BR119" s="67" t="s">
        <v>416</v>
      </c>
      <c r="BS119" s="58">
        <v>44.2</v>
      </c>
      <c r="BT119" s="58">
        <v>12.1</v>
      </c>
      <c r="BU119" s="60">
        <v>5.4</v>
      </c>
      <c r="BV119" s="66">
        <v>1.6</v>
      </c>
      <c r="BW119" s="58" t="s">
        <v>416</v>
      </c>
      <c r="BX119" s="58">
        <v>7.7</v>
      </c>
      <c r="BY119" s="58">
        <v>0</v>
      </c>
      <c r="BZ119" s="58">
        <f t="shared" ref="BZ119:BZ120" si="158">SUM(BV119:BY119)</f>
        <v>9.3000000000000007</v>
      </c>
      <c r="CA119" s="67">
        <v>7.8</v>
      </c>
      <c r="CB119" s="257" t="s">
        <v>416</v>
      </c>
      <c r="CC119" s="258" t="s">
        <v>416</v>
      </c>
      <c r="CD119" s="67">
        <v>14.8</v>
      </c>
      <c r="CE119" s="66">
        <v>54.7</v>
      </c>
      <c r="CF119" s="58">
        <v>7.8</v>
      </c>
      <c r="CG119" s="60">
        <v>2.8</v>
      </c>
      <c r="CH119" s="66">
        <v>193.3</v>
      </c>
      <c r="CI119" s="58">
        <v>278.2</v>
      </c>
      <c r="CJ119" s="58">
        <v>854.7</v>
      </c>
      <c r="CK119" s="58">
        <v>205.2</v>
      </c>
      <c r="CL119" s="58">
        <f t="shared" ref="CL119:CL120" si="159">SUM(CH119:CK119)</f>
        <v>1531.4</v>
      </c>
      <c r="CM119" s="67">
        <f t="shared" si="114"/>
        <v>1268.0999999999999</v>
      </c>
      <c r="CN119" s="66">
        <v>286.89999999999998</v>
      </c>
      <c r="CO119" s="58">
        <v>540.5</v>
      </c>
      <c r="CP119" s="67">
        <f t="shared" ref="CP119:CP120" si="160">SUM(CN119:CO119)</f>
        <v>827.4</v>
      </c>
      <c r="CQ119" s="66">
        <v>2328.8000000000002</v>
      </c>
      <c r="CR119" s="58">
        <v>809.5</v>
      </c>
      <c r="CS119" s="60">
        <f t="shared" ref="CS119:CS120" si="161">SUM(M119,Y119,AK119,AW119,BI119,BU119,CG119)</f>
        <v>333.2</v>
      </c>
      <c r="CT119" s="60">
        <f t="shared" ref="CT119:CT120" si="162">SUM(CL119,CP119,CQ119,CS119)</f>
        <v>5020.8</v>
      </c>
      <c r="CV119" s="395"/>
      <c r="CW119" s="395"/>
    </row>
    <row r="120" spans="1:101" ht="12.75" customHeight="1">
      <c r="A120" s="194">
        <f t="shared" si="117"/>
        <v>43466</v>
      </c>
      <c r="B120" s="66">
        <v>87.5</v>
      </c>
      <c r="C120" s="58">
        <v>118.02589999999999</v>
      </c>
      <c r="D120" s="58">
        <v>145.69999999999999</v>
      </c>
      <c r="E120" s="58">
        <v>111.4</v>
      </c>
      <c r="F120" s="58">
        <f t="shared" si="151"/>
        <v>462.6259</v>
      </c>
      <c r="G120" s="67">
        <v>376</v>
      </c>
      <c r="H120" s="66">
        <v>59.2</v>
      </c>
      <c r="I120" s="58">
        <v>256.10000000000002</v>
      </c>
      <c r="J120" s="67">
        <v>315.3</v>
      </c>
      <c r="K120" s="66">
        <v>533.6</v>
      </c>
      <c r="L120" s="58">
        <v>245.9</v>
      </c>
      <c r="M120" s="60">
        <v>82.7</v>
      </c>
      <c r="N120" s="66">
        <v>32.5</v>
      </c>
      <c r="O120" s="58">
        <v>64.582099999999997</v>
      </c>
      <c r="P120" s="58">
        <v>257.10000000000002</v>
      </c>
      <c r="Q120" s="58">
        <v>24.7</v>
      </c>
      <c r="R120" s="58">
        <f t="shared" si="152"/>
        <v>378.88209999999998</v>
      </c>
      <c r="S120" s="67">
        <v>322.5</v>
      </c>
      <c r="T120" s="66">
        <v>70.099999999999994</v>
      </c>
      <c r="U120" s="58">
        <v>145</v>
      </c>
      <c r="V120" s="67">
        <f t="shared" si="153"/>
        <v>215.1</v>
      </c>
      <c r="W120" s="66">
        <v>404.2</v>
      </c>
      <c r="X120" s="58">
        <v>185.3</v>
      </c>
      <c r="Y120" s="60">
        <v>124.1</v>
      </c>
      <c r="Z120" s="66">
        <v>30.9</v>
      </c>
      <c r="AA120" s="58">
        <v>50.721899999999998</v>
      </c>
      <c r="AB120" s="58">
        <v>163</v>
      </c>
      <c r="AC120" s="58">
        <v>50.8</v>
      </c>
      <c r="AD120" s="58">
        <f t="shared" si="154"/>
        <v>295.42189999999999</v>
      </c>
      <c r="AE120" s="67">
        <v>252.8</v>
      </c>
      <c r="AF120" s="66">
        <v>79.7</v>
      </c>
      <c r="AG120" s="58">
        <v>90.4</v>
      </c>
      <c r="AH120" s="67">
        <f t="shared" si="155"/>
        <v>170.10000000000002</v>
      </c>
      <c r="AI120" s="66">
        <v>601.29999999999995</v>
      </c>
      <c r="AJ120" s="58">
        <v>193</v>
      </c>
      <c r="AK120" s="60">
        <v>88.9</v>
      </c>
      <c r="AL120" s="66">
        <v>7.3</v>
      </c>
      <c r="AM120" s="58">
        <v>13.0411</v>
      </c>
      <c r="AN120" s="58">
        <v>75.099999999999994</v>
      </c>
      <c r="AO120" s="71">
        <v>0</v>
      </c>
      <c r="AP120" s="58">
        <f t="shared" ref="AP120" si="163">SUM(AL120:AO120)</f>
        <v>95.441099999999992</v>
      </c>
      <c r="AQ120" s="67">
        <v>76.5</v>
      </c>
      <c r="AR120" s="66">
        <v>17.3</v>
      </c>
      <c r="AS120" s="58">
        <v>13.6</v>
      </c>
      <c r="AT120" s="67">
        <v>30.9</v>
      </c>
      <c r="AU120" s="66">
        <v>139</v>
      </c>
      <c r="AV120" s="58">
        <v>47</v>
      </c>
      <c r="AW120" s="60">
        <v>18.100000000000001</v>
      </c>
      <c r="AX120" s="66">
        <v>17.399999999999999</v>
      </c>
      <c r="AY120" s="58">
        <v>20.715299999999999</v>
      </c>
      <c r="AZ120" s="58">
        <v>110.8</v>
      </c>
      <c r="BA120" s="58" t="s">
        <v>416</v>
      </c>
      <c r="BB120" s="58">
        <f t="shared" si="156"/>
        <v>148.9153</v>
      </c>
      <c r="BC120" s="67">
        <v>131.80000000000001</v>
      </c>
      <c r="BD120" s="257" t="s">
        <v>416</v>
      </c>
      <c r="BE120" s="258" t="s">
        <v>416</v>
      </c>
      <c r="BF120" s="67">
        <v>89.2</v>
      </c>
      <c r="BG120" s="66">
        <v>529.5</v>
      </c>
      <c r="BH120" s="58">
        <v>88.3</v>
      </c>
      <c r="BI120" s="60">
        <v>36.6</v>
      </c>
      <c r="BJ120" s="66">
        <v>4.4000000000000004</v>
      </c>
      <c r="BK120" s="58" t="s">
        <v>416</v>
      </c>
      <c r="BL120" s="58">
        <v>28.7</v>
      </c>
      <c r="BM120" s="58" t="s">
        <v>416</v>
      </c>
      <c r="BN120" s="58">
        <f t="shared" si="157"/>
        <v>33.1</v>
      </c>
      <c r="BO120" s="67">
        <v>22.4</v>
      </c>
      <c r="BP120" s="257" t="s">
        <v>416</v>
      </c>
      <c r="BQ120" s="258" t="s">
        <v>416</v>
      </c>
      <c r="BR120" s="67" t="s">
        <v>416</v>
      </c>
      <c r="BS120" s="58">
        <v>50.7</v>
      </c>
      <c r="BT120" s="58">
        <v>12.3</v>
      </c>
      <c r="BU120" s="60">
        <v>6.2</v>
      </c>
      <c r="BV120" s="66">
        <v>1.6</v>
      </c>
      <c r="BW120" s="58" t="s">
        <v>416</v>
      </c>
      <c r="BX120" s="58">
        <v>6.8</v>
      </c>
      <c r="BY120" s="58">
        <v>0</v>
      </c>
      <c r="BZ120" s="58">
        <f t="shared" si="158"/>
        <v>8.4</v>
      </c>
      <c r="CA120" s="67">
        <v>7.2</v>
      </c>
      <c r="CB120" s="257" t="s">
        <v>416</v>
      </c>
      <c r="CC120" s="258" t="s">
        <v>416</v>
      </c>
      <c r="CD120" s="67">
        <v>11.4</v>
      </c>
      <c r="CE120" s="66">
        <v>58.2</v>
      </c>
      <c r="CF120" s="58">
        <v>6.3</v>
      </c>
      <c r="CG120" s="60">
        <v>3.7</v>
      </c>
      <c r="CH120" s="66">
        <v>181.6</v>
      </c>
      <c r="CI120" s="58">
        <v>267.10000000000002</v>
      </c>
      <c r="CJ120" s="58">
        <v>787.2</v>
      </c>
      <c r="CK120" s="58">
        <v>186.9</v>
      </c>
      <c r="CL120" s="58">
        <f t="shared" si="159"/>
        <v>1422.8000000000002</v>
      </c>
      <c r="CM120" s="67">
        <f t="shared" si="114"/>
        <v>1189.2</v>
      </c>
      <c r="CN120" s="66">
        <v>286.7</v>
      </c>
      <c r="CO120" s="58">
        <v>545.29999999999995</v>
      </c>
      <c r="CP120" s="67">
        <f t="shared" si="160"/>
        <v>832</v>
      </c>
      <c r="CQ120" s="66">
        <v>2316.5</v>
      </c>
      <c r="CR120" s="58">
        <v>778.1</v>
      </c>
      <c r="CS120" s="60">
        <f t="shared" si="161"/>
        <v>360.30000000000007</v>
      </c>
      <c r="CT120" s="60">
        <f t="shared" si="162"/>
        <v>4931.6000000000004</v>
      </c>
      <c r="CV120" s="406"/>
      <c r="CW120" s="395"/>
    </row>
    <row r="121" spans="1:101" ht="12.75" customHeight="1">
      <c r="A121" s="194">
        <f t="shared" si="117"/>
        <v>43497</v>
      </c>
      <c r="B121" s="66">
        <v>84.7</v>
      </c>
      <c r="C121" s="58">
        <v>110.04860000000001</v>
      </c>
      <c r="D121" s="58">
        <v>139.80000000000001</v>
      </c>
      <c r="E121" s="58">
        <v>110.7</v>
      </c>
      <c r="F121" s="58">
        <f t="shared" ref="F121" si="164">SUM(B121:E121)</f>
        <v>445.24860000000001</v>
      </c>
      <c r="G121" s="67">
        <v>355.8</v>
      </c>
      <c r="H121" s="66">
        <v>55.7</v>
      </c>
      <c r="I121" s="58">
        <v>215.2</v>
      </c>
      <c r="J121" s="67">
        <v>270.89999999999998</v>
      </c>
      <c r="K121" s="66">
        <v>542.79999999999995</v>
      </c>
      <c r="L121" s="58">
        <v>249.3</v>
      </c>
      <c r="M121" s="60">
        <v>83.3</v>
      </c>
      <c r="N121" s="66">
        <v>31.9</v>
      </c>
      <c r="O121" s="58">
        <v>61.145499999999998</v>
      </c>
      <c r="P121" s="58">
        <v>253.8</v>
      </c>
      <c r="Q121" s="58">
        <v>26.1</v>
      </c>
      <c r="R121" s="58">
        <f t="shared" ref="R121:R122" si="165">SUM(N121:Q121)</f>
        <v>372.94550000000004</v>
      </c>
      <c r="S121" s="67">
        <v>320.7</v>
      </c>
      <c r="T121" s="66">
        <v>64.7</v>
      </c>
      <c r="U121" s="58">
        <v>126.7</v>
      </c>
      <c r="V121" s="67">
        <f t="shared" ref="V121:V122" si="166">SUM(T121:U121)</f>
        <v>191.4</v>
      </c>
      <c r="W121" s="66">
        <v>401.2</v>
      </c>
      <c r="X121" s="58">
        <v>191.3</v>
      </c>
      <c r="Y121" s="60">
        <v>121.3</v>
      </c>
      <c r="Z121" s="66">
        <v>28.7</v>
      </c>
      <c r="AA121" s="58">
        <v>46.528100000000002</v>
      </c>
      <c r="AB121" s="58">
        <v>156.19999999999999</v>
      </c>
      <c r="AC121" s="58">
        <v>49.9</v>
      </c>
      <c r="AD121" s="58">
        <f t="shared" ref="AD121:AD122" si="167">SUM(Z121:AC121)</f>
        <v>281.32809999999995</v>
      </c>
      <c r="AE121" s="67">
        <v>244.1</v>
      </c>
      <c r="AF121" s="66">
        <v>71.7</v>
      </c>
      <c r="AG121" s="58">
        <v>75.7</v>
      </c>
      <c r="AH121" s="67">
        <f t="shared" ref="AH121:AH122" si="168">SUM(AF121:AG121)</f>
        <v>147.4</v>
      </c>
      <c r="AI121" s="66">
        <v>559.79999999999995</v>
      </c>
      <c r="AJ121" s="58">
        <v>191.7</v>
      </c>
      <c r="AK121" s="60">
        <v>90.5</v>
      </c>
      <c r="AL121" s="66">
        <v>6.9</v>
      </c>
      <c r="AM121" s="58">
        <v>11.416700000000001</v>
      </c>
      <c r="AN121" s="58">
        <v>70.7</v>
      </c>
      <c r="AO121" s="71">
        <v>0</v>
      </c>
      <c r="AP121" s="58">
        <f t="shared" ref="AP121:AP122" si="169">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0">SUM(AX121:BA121)</f>
        <v>144.0257</v>
      </c>
      <c r="BC121" s="67">
        <v>129.4</v>
      </c>
      <c r="BD121" s="257" t="s">
        <v>416</v>
      </c>
      <c r="BE121" s="258" t="s">
        <v>416</v>
      </c>
      <c r="BF121" s="67">
        <v>76.8</v>
      </c>
      <c r="BG121" s="66">
        <v>504.8</v>
      </c>
      <c r="BH121" s="58">
        <v>85.3</v>
      </c>
      <c r="BI121" s="60">
        <v>39.799999999999997</v>
      </c>
      <c r="BJ121" s="66">
        <v>3.8</v>
      </c>
      <c r="BK121" s="58" t="s">
        <v>416</v>
      </c>
      <c r="BL121" s="58">
        <v>26.5</v>
      </c>
      <c r="BM121" s="58" t="s">
        <v>416</v>
      </c>
      <c r="BN121" s="58">
        <f t="shared" ref="BN121:BN122" si="171">SUM(BJ121:BM121)</f>
        <v>30.3</v>
      </c>
      <c r="BO121" s="67">
        <v>21.3</v>
      </c>
      <c r="BP121" s="257" t="s">
        <v>416</v>
      </c>
      <c r="BQ121" s="258" t="s">
        <v>416</v>
      </c>
      <c r="BR121" s="67" t="s">
        <v>416</v>
      </c>
      <c r="BS121" s="58">
        <v>45.3</v>
      </c>
      <c r="BT121" s="58">
        <v>11.8</v>
      </c>
      <c r="BU121" s="60">
        <v>5.4</v>
      </c>
      <c r="BV121" s="66">
        <v>1.4</v>
      </c>
      <c r="BW121" s="58" t="s">
        <v>416</v>
      </c>
      <c r="BX121" s="58">
        <v>6.8</v>
      </c>
      <c r="BY121" s="58">
        <v>0</v>
      </c>
      <c r="BZ121" s="58">
        <f t="shared" ref="BZ121:BZ122" si="172">SUM(BV121:BY121)</f>
        <v>8.1999999999999993</v>
      </c>
      <c r="CA121" s="67">
        <v>7</v>
      </c>
      <c r="CB121" s="257" t="s">
        <v>416</v>
      </c>
      <c r="CC121" s="258" t="s">
        <v>416</v>
      </c>
      <c r="CD121" s="67">
        <v>10.6</v>
      </c>
      <c r="CE121" s="66">
        <v>53.2</v>
      </c>
      <c r="CF121" s="58">
        <v>6.8</v>
      </c>
      <c r="CG121" s="60">
        <v>2.2999999999999998</v>
      </c>
      <c r="CH121" s="66">
        <v>174.3</v>
      </c>
      <c r="CI121" s="58">
        <v>248.8</v>
      </c>
      <c r="CJ121" s="58">
        <v>761.3</v>
      </c>
      <c r="CK121" s="58">
        <v>186.6</v>
      </c>
      <c r="CL121" s="58">
        <f t="shared" ref="CL121:CL122" si="173">SUM(CH121:CK121)</f>
        <v>1371</v>
      </c>
      <c r="CM121" s="67">
        <f t="shared" si="114"/>
        <v>1149.7</v>
      </c>
      <c r="CN121" s="66">
        <v>261.8</v>
      </c>
      <c r="CO121" s="58">
        <v>463.3</v>
      </c>
      <c r="CP121" s="67">
        <f t="shared" ref="CP121:CP122" si="174">SUM(CN121:CO121)</f>
        <v>725.1</v>
      </c>
      <c r="CQ121" s="66">
        <v>2241.6</v>
      </c>
      <c r="CR121" s="58">
        <v>782.1</v>
      </c>
      <c r="CS121" s="60">
        <f t="shared" ref="CS121:CS122" si="175">SUM(M121,Y121,AK121,AW121,BI121,BU121,CG121)</f>
        <v>362.6</v>
      </c>
      <c r="CT121" s="60">
        <f t="shared" ref="CT121:CT122" si="176">SUM(CL121,CP121,CQ121,CS121)</f>
        <v>4700.3</v>
      </c>
      <c r="CV121" s="406"/>
      <c r="CW121" s="395"/>
    </row>
    <row r="122" spans="1:101" ht="12.75" customHeight="1">
      <c r="A122" s="194">
        <f t="shared" si="117"/>
        <v>43525</v>
      </c>
      <c r="B122" s="66">
        <v>91.9</v>
      </c>
      <c r="C122" s="58">
        <v>118.8972</v>
      </c>
      <c r="D122" s="58">
        <v>150.30000000000001</v>
      </c>
      <c r="E122" s="58">
        <v>119.5</v>
      </c>
      <c r="F122" s="58">
        <f t="shared" ref="F122:F123" si="177">SUM(B122:E122)</f>
        <v>480.59720000000004</v>
      </c>
      <c r="G122" s="67">
        <v>386.1</v>
      </c>
      <c r="H122" s="66">
        <v>68.2</v>
      </c>
      <c r="I122" s="58">
        <v>227.3</v>
      </c>
      <c r="J122" s="67">
        <v>295.39999999999998</v>
      </c>
      <c r="K122" s="66">
        <v>591.4</v>
      </c>
      <c r="L122" s="58">
        <v>268.2</v>
      </c>
      <c r="M122" s="60">
        <v>97.2</v>
      </c>
      <c r="N122" s="66">
        <v>34.6</v>
      </c>
      <c r="O122" s="58">
        <v>64.946799999999996</v>
      </c>
      <c r="P122" s="58">
        <v>280</v>
      </c>
      <c r="Q122" s="58">
        <v>29.5</v>
      </c>
      <c r="R122" s="58">
        <f t="shared" si="165"/>
        <v>409.04679999999996</v>
      </c>
      <c r="S122" s="67">
        <v>350.8</v>
      </c>
      <c r="T122" s="66">
        <v>63.4</v>
      </c>
      <c r="U122" s="58">
        <v>137.5</v>
      </c>
      <c r="V122" s="67">
        <f t="shared" si="166"/>
        <v>200.9</v>
      </c>
      <c r="W122" s="66">
        <v>435.2</v>
      </c>
      <c r="X122" s="58">
        <v>205.5</v>
      </c>
      <c r="Y122" s="60">
        <v>120.3</v>
      </c>
      <c r="Z122" s="66">
        <v>31.3</v>
      </c>
      <c r="AA122" s="58">
        <v>48.766599999999997</v>
      </c>
      <c r="AB122" s="58">
        <v>168.7</v>
      </c>
      <c r="AC122" s="58">
        <v>54.5</v>
      </c>
      <c r="AD122" s="58">
        <f t="shared" si="167"/>
        <v>303.26659999999998</v>
      </c>
      <c r="AE122" s="67">
        <v>261.2</v>
      </c>
      <c r="AF122" s="66">
        <v>80</v>
      </c>
      <c r="AG122" s="58">
        <v>80.7</v>
      </c>
      <c r="AH122" s="67">
        <f t="shared" si="168"/>
        <v>160.69999999999999</v>
      </c>
      <c r="AI122" s="66">
        <v>616.6</v>
      </c>
      <c r="AJ122" s="58">
        <v>209.4</v>
      </c>
      <c r="AK122" s="60">
        <v>103</v>
      </c>
      <c r="AL122" s="66">
        <v>7.8</v>
      </c>
      <c r="AM122" s="58">
        <v>12.6259</v>
      </c>
      <c r="AN122" s="58">
        <v>78.900000000000006</v>
      </c>
      <c r="AO122" s="71">
        <v>0</v>
      </c>
      <c r="AP122" s="58">
        <f t="shared" si="169"/>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0"/>
        <v>155.12290000000002</v>
      </c>
      <c r="BC122" s="67">
        <v>140.19999999999999</v>
      </c>
      <c r="BD122" s="257" t="s">
        <v>416</v>
      </c>
      <c r="BE122" s="258" t="s">
        <v>416</v>
      </c>
      <c r="BF122" s="67">
        <v>86.3</v>
      </c>
      <c r="BG122" s="66">
        <v>538.1</v>
      </c>
      <c r="BH122" s="58">
        <v>94.9</v>
      </c>
      <c r="BI122" s="60">
        <v>39.5</v>
      </c>
      <c r="BJ122" s="66">
        <v>4.0999999999999996</v>
      </c>
      <c r="BK122" s="58" t="s">
        <v>416</v>
      </c>
      <c r="BL122" s="58">
        <v>28</v>
      </c>
      <c r="BM122" s="58" t="s">
        <v>416</v>
      </c>
      <c r="BN122" s="58">
        <f t="shared" si="171"/>
        <v>32.1</v>
      </c>
      <c r="BO122" s="67">
        <v>23.3</v>
      </c>
      <c r="BP122" s="257" t="s">
        <v>416</v>
      </c>
      <c r="BQ122" s="258" t="s">
        <v>416</v>
      </c>
      <c r="BR122" s="67" t="s">
        <v>416</v>
      </c>
      <c r="BS122" s="58">
        <v>49.3</v>
      </c>
      <c r="BT122" s="58">
        <v>12.7</v>
      </c>
      <c r="BU122" s="60">
        <v>5.9</v>
      </c>
      <c r="BV122" s="66">
        <v>1.8</v>
      </c>
      <c r="BW122" s="58" t="s">
        <v>416</v>
      </c>
      <c r="BX122" s="58">
        <v>8</v>
      </c>
      <c r="BY122" s="58">
        <v>0</v>
      </c>
      <c r="BZ122" s="58">
        <f t="shared" si="172"/>
        <v>9.8000000000000007</v>
      </c>
      <c r="CA122" s="67">
        <v>8.4</v>
      </c>
      <c r="CB122" s="257" t="s">
        <v>416</v>
      </c>
      <c r="CC122" s="258" t="s">
        <v>416</v>
      </c>
      <c r="CD122" s="67">
        <v>14.6</v>
      </c>
      <c r="CE122" s="66">
        <v>57.8</v>
      </c>
      <c r="CF122" s="58">
        <v>8</v>
      </c>
      <c r="CG122" s="60">
        <v>3.9</v>
      </c>
      <c r="CH122" s="66">
        <v>189.9</v>
      </c>
      <c r="CI122" s="58">
        <v>266.2</v>
      </c>
      <c r="CJ122" s="58">
        <v>829.6</v>
      </c>
      <c r="CK122" s="58">
        <v>203.5</v>
      </c>
      <c r="CL122" s="58">
        <f t="shared" si="173"/>
        <v>1489.2</v>
      </c>
      <c r="CM122" s="67">
        <f t="shared" si="114"/>
        <v>1249.9000000000003</v>
      </c>
      <c r="CN122" s="66">
        <v>290.89999999999998</v>
      </c>
      <c r="CO122" s="58">
        <v>495.9</v>
      </c>
      <c r="CP122" s="67">
        <f t="shared" si="174"/>
        <v>786.8</v>
      </c>
      <c r="CQ122" s="66">
        <v>2434.8000000000002</v>
      </c>
      <c r="CR122" s="58">
        <v>848.3</v>
      </c>
      <c r="CS122" s="60">
        <f t="shared" si="175"/>
        <v>391.09999999999997</v>
      </c>
      <c r="CT122" s="60">
        <f t="shared" si="176"/>
        <v>5101.9000000000005</v>
      </c>
      <c r="CV122" s="406"/>
      <c r="CW122" s="395"/>
    </row>
    <row r="123" spans="1:101" ht="12.75" customHeight="1">
      <c r="A123" s="194">
        <f t="shared" si="117"/>
        <v>43556</v>
      </c>
      <c r="B123" s="66">
        <v>88.6</v>
      </c>
      <c r="C123" s="58">
        <v>111.13249999999999</v>
      </c>
      <c r="D123" s="58">
        <v>148.4</v>
      </c>
      <c r="E123" s="58">
        <v>116.4</v>
      </c>
      <c r="F123" s="58">
        <f t="shared" si="177"/>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78">SUM(N123:Q123)</f>
        <v>382.24979999999999</v>
      </c>
      <c r="S123" s="67">
        <v>322.8</v>
      </c>
      <c r="T123" s="66">
        <v>58</v>
      </c>
      <c r="U123" s="58">
        <v>132.5</v>
      </c>
      <c r="V123" s="67">
        <f t="shared" ref="V123" si="179">SUM(T123:U123)</f>
        <v>190.5</v>
      </c>
      <c r="W123" s="66">
        <v>415.5</v>
      </c>
      <c r="X123" s="58">
        <v>190.8</v>
      </c>
      <c r="Y123" s="60">
        <v>119.1</v>
      </c>
      <c r="Z123" s="66">
        <v>29.3</v>
      </c>
      <c r="AA123" s="58">
        <v>45.838900000000002</v>
      </c>
      <c r="AB123" s="58">
        <v>160.4</v>
      </c>
      <c r="AC123" s="58">
        <v>50.7</v>
      </c>
      <c r="AD123" s="58">
        <f t="shared" ref="AD123" si="180">SUM(Z123:AC123)</f>
        <v>286.2389</v>
      </c>
      <c r="AE123" s="67">
        <v>244</v>
      </c>
      <c r="AF123" s="66">
        <v>79.599999999999994</v>
      </c>
      <c r="AG123" s="58">
        <v>79.900000000000006</v>
      </c>
      <c r="AH123" s="67">
        <f t="shared" ref="AH123" si="181">SUM(AF123:AG123)</f>
        <v>159.5</v>
      </c>
      <c r="AI123" s="66">
        <v>599.79999999999995</v>
      </c>
      <c r="AJ123" s="58">
        <v>195.8</v>
      </c>
      <c r="AK123" s="60">
        <v>95.2</v>
      </c>
      <c r="AL123" s="66">
        <v>7.2</v>
      </c>
      <c r="AM123" s="58">
        <v>11.946099999999999</v>
      </c>
      <c r="AN123" s="58">
        <v>73.900000000000006</v>
      </c>
      <c r="AO123" s="71">
        <v>0</v>
      </c>
      <c r="AP123" s="58">
        <f t="shared" ref="AP123" si="182">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83">SUM(AX123:BA123)</f>
        <v>150.2671</v>
      </c>
      <c r="BC123" s="67">
        <v>134</v>
      </c>
      <c r="BD123" s="257" t="s">
        <v>416</v>
      </c>
      <c r="BE123" s="258" t="s">
        <v>416</v>
      </c>
      <c r="BF123" s="67">
        <v>83.3</v>
      </c>
      <c r="BG123" s="66">
        <v>575.4</v>
      </c>
      <c r="BH123" s="58">
        <v>93.5</v>
      </c>
      <c r="BI123" s="60">
        <v>34.4</v>
      </c>
      <c r="BJ123" s="66">
        <v>3.7</v>
      </c>
      <c r="BK123" s="58" t="s">
        <v>416</v>
      </c>
      <c r="BL123" s="58">
        <v>26.7</v>
      </c>
      <c r="BM123" s="58" t="s">
        <v>416</v>
      </c>
      <c r="BN123" s="58">
        <f t="shared" ref="BN123" si="184">SUM(BJ123:BM123)</f>
        <v>30.4</v>
      </c>
      <c r="BO123" s="67">
        <v>22.4</v>
      </c>
      <c r="BP123" s="257" t="s">
        <v>416</v>
      </c>
      <c r="BQ123" s="258" t="s">
        <v>416</v>
      </c>
      <c r="BR123" s="67" t="s">
        <v>416</v>
      </c>
      <c r="BS123" s="58">
        <v>45.5</v>
      </c>
      <c r="BT123" s="58">
        <v>12</v>
      </c>
      <c r="BU123" s="60">
        <v>6</v>
      </c>
      <c r="BV123" s="66">
        <v>1.6</v>
      </c>
      <c r="BW123" s="58" t="s">
        <v>416</v>
      </c>
      <c r="BX123" s="58">
        <v>8</v>
      </c>
      <c r="BY123" s="58">
        <v>0</v>
      </c>
      <c r="BZ123" s="58">
        <f t="shared" ref="BZ123" si="185">SUM(BV123:BY123)</f>
        <v>9.6</v>
      </c>
      <c r="CA123" s="67">
        <v>8.1</v>
      </c>
      <c r="CB123" s="257" t="s">
        <v>416</v>
      </c>
      <c r="CC123" s="258" t="s">
        <v>416</v>
      </c>
      <c r="CD123" s="67">
        <v>17.5</v>
      </c>
      <c r="CE123" s="66">
        <v>58.3</v>
      </c>
      <c r="CF123" s="58">
        <v>8.4</v>
      </c>
      <c r="CG123" s="60">
        <v>2.8</v>
      </c>
      <c r="CH123" s="66">
        <v>181</v>
      </c>
      <c r="CI123" s="58">
        <v>248.8</v>
      </c>
      <c r="CJ123" s="58">
        <v>791.2</v>
      </c>
      <c r="CK123" s="58">
        <v>195.5</v>
      </c>
      <c r="CL123" s="58">
        <f t="shared" ref="CL123" si="186">SUM(CH123:CK123)</f>
        <v>1416.5</v>
      </c>
      <c r="CM123" s="67">
        <f t="shared" si="114"/>
        <v>1173.9000000000001</v>
      </c>
      <c r="CN123" s="66">
        <v>276.7</v>
      </c>
      <c r="CO123" s="58">
        <v>479.2</v>
      </c>
      <c r="CP123" s="67">
        <f t="shared" ref="CP123" si="187">SUM(CN123:CO123)</f>
        <v>755.9</v>
      </c>
      <c r="CQ123" s="66">
        <v>2394.4</v>
      </c>
      <c r="CR123" s="58">
        <v>798.7</v>
      </c>
      <c r="CS123" s="60">
        <f t="shared" ref="CS123" si="188">SUM(M123,Y123,AK123,AW123,BI123,BU123,CG123)</f>
        <v>365.4</v>
      </c>
      <c r="CT123" s="60">
        <f t="shared" ref="CT123" si="189">SUM(CL123,CP123,CQ123,CS123)</f>
        <v>4932.2</v>
      </c>
      <c r="CV123" s="406"/>
      <c r="CW123" s="395"/>
    </row>
    <row r="124" spans="1:101" ht="12.75" customHeight="1">
      <c r="A124" s="194">
        <f t="shared" si="117"/>
        <v>43586</v>
      </c>
      <c r="B124" s="66">
        <v>89.5</v>
      </c>
      <c r="C124" s="58">
        <v>110.452</v>
      </c>
      <c r="D124" s="58">
        <v>150.6</v>
      </c>
      <c r="E124" s="58">
        <v>121.7</v>
      </c>
      <c r="F124" s="58">
        <f t="shared" ref="F124" si="190">SUM(B124:E124)</f>
        <v>472.25200000000001</v>
      </c>
      <c r="G124" s="67">
        <v>370.9</v>
      </c>
      <c r="H124" s="66">
        <v>66.5</v>
      </c>
      <c r="I124" s="58">
        <v>219.1</v>
      </c>
      <c r="J124" s="67">
        <v>285.60000000000002</v>
      </c>
      <c r="K124" s="66">
        <v>598.20000000000005</v>
      </c>
      <c r="L124" s="58">
        <v>270.8</v>
      </c>
      <c r="M124" s="60">
        <v>77.2</v>
      </c>
      <c r="N124" s="66">
        <v>33.4</v>
      </c>
      <c r="O124" s="58">
        <v>59.872999999999998</v>
      </c>
      <c r="P124" s="58">
        <v>274.89999999999998</v>
      </c>
      <c r="Q124" s="58">
        <v>31</v>
      </c>
      <c r="R124" s="58">
        <f t="shared" ref="R124" si="191">SUM(N124:Q124)</f>
        <v>399.173</v>
      </c>
      <c r="S124" s="67">
        <v>339.4</v>
      </c>
      <c r="T124" s="66">
        <v>53.5</v>
      </c>
      <c r="U124" s="58">
        <v>130.30000000000001</v>
      </c>
      <c r="V124" s="67">
        <f t="shared" ref="V124" si="192">SUM(T124:U124)</f>
        <v>183.8</v>
      </c>
      <c r="W124" s="66">
        <v>439.5</v>
      </c>
      <c r="X124" s="58">
        <v>203.6</v>
      </c>
      <c r="Y124" s="60">
        <v>119.2</v>
      </c>
      <c r="Z124" s="66">
        <v>30.3</v>
      </c>
      <c r="AA124" s="58">
        <v>46.512999999999998</v>
      </c>
      <c r="AB124" s="58">
        <v>169</v>
      </c>
      <c r="AC124" s="58">
        <v>56</v>
      </c>
      <c r="AD124" s="58">
        <f t="shared" ref="AD124" si="193">SUM(Z124:AC124)</f>
        <v>301.81299999999999</v>
      </c>
      <c r="AE124" s="67">
        <v>259.39999999999998</v>
      </c>
      <c r="AF124" s="66">
        <v>78.5</v>
      </c>
      <c r="AG124" s="58">
        <v>72.900000000000006</v>
      </c>
      <c r="AH124" s="67">
        <f t="shared" ref="AH124" si="194">SUM(AF124:AG124)</f>
        <v>151.4</v>
      </c>
      <c r="AI124" s="66">
        <v>679.3</v>
      </c>
      <c r="AJ124" s="58">
        <v>217.5</v>
      </c>
      <c r="AK124" s="60">
        <v>104.2</v>
      </c>
      <c r="AL124" s="66">
        <v>7.4</v>
      </c>
      <c r="AM124" s="58">
        <v>11.244</v>
      </c>
      <c r="AN124" s="58">
        <v>76.900000000000006</v>
      </c>
      <c r="AO124" s="71">
        <v>0</v>
      </c>
      <c r="AP124" s="58">
        <f t="shared" ref="AP124" si="19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196">SUM(AX124:BA124)</f>
        <v>154.22399999999999</v>
      </c>
      <c r="BC124" s="67">
        <v>138.19999999999999</v>
      </c>
      <c r="BD124" s="257" t="s">
        <v>416</v>
      </c>
      <c r="BE124" s="258" t="s">
        <v>416</v>
      </c>
      <c r="BF124" s="67">
        <v>83.2</v>
      </c>
      <c r="BG124" s="66">
        <v>628.9</v>
      </c>
      <c r="BH124" s="58">
        <v>100.2</v>
      </c>
      <c r="BI124" s="60">
        <v>36.299999999999997</v>
      </c>
      <c r="BJ124" s="66">
        <v>3.8</v>
      </c>
      <c r="BK124" s="58">
        <v>3.0640000000000001</v>
      </c>
      <c r="BL124" s="58">
        <v>27.3</v>
      </c>
      <c r="BM124" s="58" t="s">
        <v>416</v>
      </c>
      <c r="BN124" s="58">
        <f t="shared" ref="BN124" si="197">SUM(BJ124:BM124)</f>
        <v>34.164000000000001</v>
      </c>
      <c r="BO124" s="67">
        <v>22.7</v>
      </c>
      <c r="BP124" s="257" t="s">
        <v>416</v>
      </c>
      <c r="BQ124" s="258" t="s">
        <v>416</v>
      </c>
      <c r="BR124" s="67" t="s">
        <v>416</v>
      </c>
      <c r="BS124" s="58">
        <v>47.6</v>
      </c>
      <c r="BT124" s="58">
        <v>12.4</v>
      </c>
      <c r="BU124" s="60">
        <v>6</v>
      </c>
      <c r="BV124" s="66">
        <v>1.9</v>
      </c>
      <c r="BW124" s="58">
        <v>0.55500000000000005</v>
      </c>
      <c r="BX124" s="58">
        <v>8.6999999999999993</v>
      </c>
      <c r="BY124" s="58">
        <v>0</v>
      </c>
      <c r="BZ124" s="58">
        <f t="shared" ref="BZ124" si="198">SUM(BV124:BY124)</f>
        <v>11.154999999999999</v>
      </c>
      <c r="CA124" s="67">
        <v>8.9</v>
      </c>
      <c r="CB124" s="257" t="s">
        <v>416</v>
      </c>
      <c r="CC124" s="258" t="s">
        <v>416</v>
      </c>
      <c r="CD124" s="67">
        <v>29.8</v>
      </c>
      <c r="CE124" s="66">
        <v>66.2</v>
      </c>
      <c r="CF124" s="58">
        <v>9.1</v>
      </c>
      <c r="CG124" s="60">
        <v>5.2</v>
      </c>
      <c r="CH124" s="66">
        <v>184.2</v>
      </c>
      <c r="CI124" s="58">
        <v>251.5</v>
      </c>
      <c r="CJ124" s="58">
        <v>823.7</v>
      </c>
      <c r="CK124" s="58">
        <v>208.6</v>
      </c>
      <c r="CL124" s="58">
        <f t="shared" ref="CL124" si="199">SUM(CH124:CK124)</f>
        <v>1468</v>
      </c>
      <c r="CM124" s="67">
        <f t="shared" si="114"/>
        <v>1216.7</v>
      </c>
      <c r="CN124" s="66">
        <v>292.2</v>
      </c>
      <c r="CO124" s="58">
        <v>469.4</v>
      </c>
      <c r="CP124" s="67">
        <f t="shared" ref="CP124" si="200">SUM(CN124:CO124)</f>
        <v>761.59999999999991</v>
      </c>
      <c r="CQ124" s="66">
        <v>2621.4</v>
      </c>
      <c r="CR124" s="58">
        <v>865.4</v>
      </c>
      <c r="CS124" s="60">
        <f t="shared" ref="CS124" si="201">SUM(M124,Y124,AK124,AW124,BI124,BU124,CG124)</f>
        <v>368.70000000000005</v>
      </c>
      <c r="CT124" s="60">
        <f t="shared" ref="CT124" si="202">SUM(CL124,CP124,CQ124,CS124)</f>
        <v>5219.7</v>
      </c>
      <c r="CV124" s="406"/>
      <c r="CW124" s="395"/>
    </row>
    <row r="125" spans="1:101" ht="12.75" customHeight="1">
      <c r="A125" s="194">
        <f t="shared" si="117"/>
        <v>43617</v>
      </c>
      <c r="B125" s="66">
        <v>82.6</v>
      </c>
      <c r="C125" s="58">
        <v>106.9062</v>
      </c>
      <c r="D125" s="58">
        <v>141.5</v>
      </c>
      <c r="E125" s="58">
        <v>113.4</v>
      </c>
      <c r="F125" s="58">
        <f t="shared" ref="F125" si="203">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04">SUM(N125:Q125)</f>
        <v>391.2921</v>
      </c>
      <c r="S125" s="67">
        <v>328.3</v>
      </c>
      <c r="T125" s="66">
        <v>55.9</v>
      </c>
      <c r="U125" s="58">
        <v>134.1</v>
      </c>
      <c r="V125" s="67">
        <f t="shared" ref="V125" si="205">SUM(T125:U125)</f>
        <v>190</v>
      </c>
      <c r="W125" s="66">
        <v>411.8</v>
      </c>
      <c r="X125" s="58">
        <v>210</v>
      </c>
      <c r="Y125" s="60">
        <v>114.1</v>
      </c>
      <c r="Z125" s="66">
        <v>28.1</v>
      </c>
      <c r="AA125" s="58">
        <v>45.6629</v>
      </c>
      <c r="AB125" s="58">
        <v>158.1</v>
      </c>
      <c r="AC125" s="58">
        <v>52</v>
      </c>
      <c r="AD125" s="58">
        <f t="shared" ref="AD125" si="206">SUM(Z125:AC125)</f>
        <v>283.86289999999997</v>
      </c>
      <c r="AE125" s="67">
        <v>242.5</v>
      </c>
      <c r="AF125" s="66">
        <v>76.900000000000006</v>
      </c>
      <c r="AG125" s="58">
        <v>76.5</v>
      </c>
      <c r="AH125" s="67">
        <f t="shared" ref="AH125" si="207">SUM(AF125:AG125)</f>
        <v>153.4</v>
      </c>
      <c r="AI125" s="66">
        <v>644</v>
      </c>
      <c r="AJ125" s="58">
        <v>205.8</v>
      </c>
      <c r="AK125" s="60">
        <v>98.2</v>
      </c>
      <c r="AL125" s="66">
        <v>7.1</v>
      </c>
      <c r="AM125" s="58">
        <v>11.455500000000001</v>
      </c>
      <c r="AN125" s="58">
        <v>76.2</v>
      </c>
      <c r="AO125" s="71">
        <v>0</v>
      </c>
      <c r="AP125" s="58">
        <f t="shared" ref="AP125" si="208">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09">SUM(AX125:BA125)</f>
        <v>141.39100000000002</v>
      </c>
      <c r="BC125" s="67">
        <v>128.5</v>
      </c>
      <c r="BD125" s="257" t="s">
        <v>416</v>
      </c>
      <c r="BE125" s="258" t="s">
        <v>416</v>
      </c>
      <c r="BF125" s="67">
        <v>80</v>
      </c>
      <c r="BG125" s="66">
        <v>579</v>
      </c>
      <c r="BH125" s="58">
        <v>92.8</v>
      </c>
      <c r="BI125" s="60">
        <v>32.9</v>
      </c>
      <c r="BJ125" s="66">
        <v>3.5</v>
      </c>
      <c r="BK125" s="58" t="s">
        <v>416</v>
      </c>
      <c r="BL125" s="58">
        <v>24.8</v>
      </c>
      <c r="BM125" s="58" t="s">
        <v>416</v>
      </c>
      <c r="BN125" s="58">
        <f t="shared" ref="BN125" si="210">SUM(BJ125:BM125)</f>
        <v>28.3</v>
      </c>
      <c r="BO125" s="67">
        <v>21</v>
      </c>
      <c r="BP125" s="257" t="s">
        <v>416</v>
      </c>
      <c r="BQ125" s="258" t="s">
        <v>416</v>
      </c>
      <c r="BR125" s="67" t="s">
        <v>416</v>
      </c>
      <c r="BS125" s="58">
        <v>41.5</v>
      </c>
      <c r="BT125" s="58">
        <v>11.2</v>
      </c>
      <c r="BU125" s="60">
        <v>5.9</v>
      </c>
      <c r="BV125" s="66">
        <v>2</v>
      </c>
      <c r="BW125" s="58" t="s">
        <v>416</v>
      </c>
      <c r="BX125" s="58">
        <v>8.1999999999999993</v>
      </c>
      <c r="BY125" s="58">
        <v>0</v>
      </c>
      <c r="BZ125" s="58">
        <f t="shared" ref="BZ125" si="211">SUM(BV125:BY125)</f>
        <v>10.199999999999999</v>
      </c>
      <c r="CA125" s="67">
        <v>8.1999999999999993</v>
      </c>
      <c r="CB125" s="257" t="s">
        <v>416</v>
      </c>
      <c r="CC125" s="258" t="s">
        <v>416</v>
      </c>
      <c r="CD125" s="67">
        <v>16.600000000000001</v>
      </c>
      <c r="CE125" s="66">
        <v>64.900000000000006</v>
      </c>
      <c r="CF125" s="58">
        <v>10.199999999999999</v>
      </c>
      <c r="CG125" s="60">
        <v>5.0999999999999996</v>
      </c>
      <c r="CH125" s="66">
        <v>172.8</v>
      </c>
      <c r="CI125" s="58">
        <v>241.9</v>
      </c>
      <c r="CJ125" s="58">
        <v>784.3</v>
      </c>
      <c r="CK125" s="58">
        <v>195.2</v>
      </c>
      <c r="CL125" s="58">
        <f t="shared" ref="CL125" si="212">SUM(CH125:CK125)</f>
        <v>1394.2</v>
      </c>
      <c r="CM125" s="67">
        <f t="shared" si="114"/>
        <v>1159.0000000000002</v>
      </c>
      <c r="CN125" s="66">
        <v>266.60000000000002</v>
      </c>
      <c r="CO125" s="58">
        <v>478</v>
      </c>
      <c r="CP125" s="67">
        <f t="shared" ref="CP125" si="213">SUM(CN125:CO125)</f>
        <v>744.6</v>
      </c>
      <c r="CQ125" s="66">
        <v>2418.1</v>
      </c>
      <c r="CR125" s="58">
        <v>825</v>
      </c>
      <c r="CS125" s="60">
        <f t="shared" ref="CS125" si="214">SUM(M125,Y125,AK125,AW125,BI125,BU125,CG125)</f>
        <v>349.3</v>
      </c>
      <c r="CT125" s="60">
        <f t="shared" ref="CT125" si="215">SUM(CL125,CP125,CQ125,CS125)</f>
        <v>4906.2</v>
      </c>
      <c r="CV125" s="406"/>
      <c r="CW125" s="395"/>
    </row>
    <row r="126" spans="1:101" ht="12.75" customHeight="1">
      <c r="A126" s="194">
        <f t="shared" si="117"/>
        <v>43647</v>
      </c>
      <c r="B126" s="66">
        <v>85.8</v>
      </c>
      <c r="C126" s="58">
        <v>112.23</v>
      </c>
      <c r="D126" s="58">
        <v>150.69999999999999</v>
      </c>
      <c r="E126" s="58">
        <v>116.4</v>
      </c>
      <c r="F126" s="58">
        <f t="shared" ref="F126" si="216">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17">SUM(N126:Q126)</f>
        <v>386.53499999999997</v>
      </c>
      <c r="S126" s="67">
        <v>330.3</v>
      </c>
      <c r="T126" s="66">
        <v>64.900000000000006</v>
      </c>
      <c r="U126" s="58">
        <v>140.19999999999999</v>
      </c>
      <c r="V126" s="67">
        <f t="shared" ref="V126" si="218">SUM(T126:U126)</f>
        <v>205.1</v>
      </c>
      <c r="W126" s="66">
        <v>402.4</v>
      </c>
      <c r="X126" s="58">
        <v>201</v>
      </c>
      <c r="Y126" s="60">
        <v>120.3</v>
      </c>
      <c r="Z126" s="66">
        <v>30.6</v>
      </c>
      <c r="AA126" s="58">
        <v>49.248899999999999</v>
      </c>
      <c r="AB126" s="58">
        <v>168.7</v>
      </c>
      <c r="AC126" s="58">
        <v>54.5</v>
      </c>
      <c r="AD126" s="58">
        <f t="shared" ref="AD126" si="219">SUM(Z126:AC126)</f>
        <v>303.0489</v>
      </c>
      <c r="AE126" s="67">
        <v>258.3</v>
      </c>
      <c r="AF126" s="66">
        <v>98.4</v>
      </c>
      <c r="AG126" s="58">
        <v>86.6</v>
      </c>
      <c r="AH126" s="67">
        <f t="shared" ref="AH126" si="220">SUM(AF126:AG126)</f>
        <v>185</v>
      </c>
      <c r="AI126" s="66">
        <v>715.6</v>
      </c>
      <c r="AJ126" s="58">
        <v>218.6</v>
      </c>
      <c r="AK126" s="60">
        <v>105.8</v>
      </c>
      <c r="AL126" s="66">
        <v>7.2</v>
      </c>
      <c r="AM126" s="58">
        <v>10.754299999999999</v>
      </c>
      <c r="AN126" s="58">
        <v>78.400000000000006</v>
      </c>
      <c r="AO126" s="71">
        <v>0</v>
      </c>
      <c r="AP126" s="58">
        <f t="shared" ref="AP126" si="221">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22">SUM(AX126:BA126)</f>
        <v>152.85939999999999</v>
      </c>
      <c r="BC126" s="67">
        <v>136.80000000000001</v>
      </c>
      <c r="BD126" s="257" t="s">
        <v>416</v>
      </c>
      <c r="BE126" s="258" t="s">
        <v>416</v>
      </c>
      <c r="BF126" s="67">
        <v>86.5</v>
      </c>
      <c r="BG126" s="66">
        <v>549.20000000000005</v>
      </c>
      <c r="BH126" s="58">
        <v>98.2</v>
      </c>
      <c r="BI126" s="60">
        <v>31.3</v>
      </c>
      <c r="BJ126" s="66">
        <v>3.7</v>
      </c>
      <c r="BK126" s="58" t="s">
        <v>416</v>
      </c>
      <c r="BL126" s="58">
        <v>26.2</v>
      </c>
      <c r="BM126" s="58" t="s">
        <v>416</v>
      </c>
      <c r="BN126" s="58">
        <f t="shared" ref="BN126" si="223">SUM(BJ126:BM126)</f>
        <v>29.9</v>
      </c>
      <c r="BO126" s="67">
        <v>21.9</v>
      </c>
      <c r="BP126" s="257" t="s">
        <v>416</v>
      </c>
      <c r="BQ126" s="258" t="s">
        <v>416</v>
      </c>
      <c r="BR126" s="67" t="s">
        <v>416</v>
      </c>
      <c r="BS126" s="58">
        <v>44.4</v>
      </c>
      <c r="BT126" s="58">
        <v>11.4</v>
      </c>
      <c r="BU126" s="60">
        <v>5.6</v>
      </c>
      <c r="BV126" s="66">
        <v>2.1</v>
      </c>
      <c r="BW126" s="58" t="s">
        <v>416</v>
      </c>
      <c r="BX126" s="58">
        <v>9.5</v>
      </c>
      <c r="BY126" s="58">
        <v>0</v>
      </c>
      <c r="BZ126" s="58">
        <f t="shared" ref="BZ126" si="224">SUM(BV126:BY126)</f>
        <v>11.6</v>
      </c>
      <c r="CA126" s="67">
        <v>9</v>
      </c>
      <c r="CB126" s="257" t="s">
        <v>416</v>
      </c>
      <c r="CC126" s="258" t="s">
        <v>416</v>
      </c>
      <c r="CD126" s="67">
        <v>19.2</v>
      </c>
      <c r="CE126" s="66">
        <v>62.4</v>
      </c>
      <c r="CF126" s="58">
        <v>11</v>
      </c>
      <c r="CG126" s="60">
        <v>5.0999999999999996</v>
      </c>
      <c r="CH126" s="66">
        <v>179.9</v>
      </c>
      <c r="CI126" s="58">
        <v>252.3</v>
      </c>
      <c r="CJ126" s="58">
        <v>812.8</v>
      </c>
      <c r="CK126" s="58">
        <v>200.3</v>
      </c>
      <c r="CL126" s="58">
        <f t="shared" ref="CL126" si="225">SUM(CH126:CK126)</f>
        <v>1445.3</v>
      </c>
      <c r="CM126" s="67">
        <f t="shared" si="114"/>
        <v>1195.2</v>
      </c>
      <c r="CN126" s="66">
        <v>318.5</v>
      </c>
      <c r="CO126" s="58">
        <v>501.5</v>
      </c>
      <c r="CP126" s="67">
        <f t="shared" ref="CP126" si="226">SUM(CN126:CO126)</f>
        <v>820</v>
      </c>
      <c r="CQ126" s="66">
        <v>2481.1999999999998</v>
      </c>
      <c r="CR126" s="58">
        <v>854.5</v>
      </c>
      <c r="CS126" s="60">
        <f t="shared" ref="CS126" si="227">SUM(M126,Y126,AK126,AW126,BI126,BU126,CG126)</f>
        <v>370.80000000000007</v>
      </c>
      <c r="CT126" s="60">
        <f t="shared" ref="CT126" si="228">SUM(CL126,CP126,CQ126,CS126)</f>
        <v>5117.3</v>
      </c>
      <c r="CV126" s="406"/>
      <c r="CW126" s="395"/>
    </row>
    <row r="127" spans="1:101" ht="12.75" customHeight="1">
      <c r="A127" s="194">
        <f t="shared" si="117"/>
        <v>43678</v>
      </c>
      <c r="B127" s="66">
        <v>87.7</v>
      </c>
      <c r="C127" s="58">
        <v>115.35719999999999</v>
      </c>
      <c r="D127" s="58">
        <v>151.4</v>
      </c>
      <c r="E127" s="58">
        <v>120.1</v>
      </c>
      <c r="F127" s="58">
        <f t="shared" ref="F127" si="229">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30">SUM(N127:Q127)</f>
        <v>394.8492</v>
      </c>
      <c r="S127" s="67">
        <v>342</v>
      </c>
      <c r="T127" s="66">
        <v>59.4</v>
      </c>
      <c r="U127" s="58">
        <v>132.30000000000001</v>
      </c>
      <c r="V127" s="67">
        <f t="shared" ref="V127" si="231">SUM(T127:U127)</f>
        <v>191.70000000000002</v>
      </c>
      <c r="W127" s="66">
        <v>405.3</v>
      </c>
      <c r="X127" s="58">
        <v>199.6</v>
      </c>
      <c r="Y127" s="60">
        <v>120.2</v>
      </c>
      <c r="Z127" s="66">
        <v>30.9</v>
      </c>
      <c r="AA127" s="58">
        <v>50.482500000000002</v>
      </c>
      <c r="AB127" s="58">
        <v>170</v>
      </c>
      <c r="AC127" s="58">
        <v>55.4</v>
      </c>
      <c r="AD127" s="58">
        <f t="shared" ref="AD127" si="232">SUM(Z127:AC127)</f>
        <v>306.78249999999997</v>
      </c>
      <c r="AE127" s="67">
        <v>262.2</v>
      </c>
      <c r="AF127" s="66">
        <v>85</v>
      </c>
      <c r="AG127" s="58">
        <v>83.4</v>
      </c>
      <c r="AH127" s="67">
        <f t="shared" ref="AH127" si="233">SUM(AF127:AG127)</f>
        <v>168.4</v>
      </c>
      <c r="AI127" s="66">
        <v>691.8</v>
      </c>
      <c r="AJ127" s="58">
        <v>221.3</v>
      </c>
      <c r="AK127" s="60">
        <v>112.3</v>
      </c>
      <c r="AL127" s="66">
        <v>7.7</v>
      </c>
      <c r="AM127" s="58">
        <v>12.097299999999999</v>
      </c>
      <c r="AN127" s="58">
        <v>84.5</v>
      </c>
      <c r="AO127" s="71">
        <v>0</v>
      </c>
      <c r="AP127" s="58">
        <f t="shared" ref="AP127" si="234">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35">SUM(AX127:BA127)</f>
        <v>151.6712</v>
      </c>
      <c r="BC127" s="67">
        <v>134</v>
      </c>
      <c r="BD127" s="257" t="s">
        <v>416</v>
      </c>
      <c r="BE127" s="258" t="s">
        <v>416</v>
      </c>
      <c r="BF127" s="67">
        <v>82.7</v>
      </c>
      <c r="BG127" s="66">
        <v>588.1</v>
      </c>
      <c r="BH127" s="58">
        <v>96.7</v>
      </c>
      <c r="BI127" s="60">
        <v>34</v>
      </c>
      <c r="BJ127" s="66">
        <v>3.8</v>
      </c>
      <c r="BK127" s="58" t="s">
        <v>416</v>
      </c>
      <c r="BL127" s="58">
        <v>26.1</v>
      </c>
      <c r="BM127" s="58" t="s">
        <v>416</v>
      </c>
      <c r="BN127" s="58">
        <f t="shared" ref="BN127" si="236">SUM(BJ127:BM127)</f>
        <v>29.900000000000002</v>
      </c>
      <c r="BO127" s="67">
        <v>21.6</v>
      </c>
      <c r="BP127" s="257" t="s">
        <v>416</v>
      </c>
      <c r="BQ127" s="258" t="s">
        <v>416</v>
      </c>
      <c r="BR127" s="67" t="s">
        <v>416</v>
      </c>
      <c r="BS127" s="58">
        <v>44.1</v>
      </c>
      <c r="BT127" s="58">
        <v>11.4</v>
      </c>
      <c r="BU127" s="60">
        <v>5.9</v>
      </c>
      <c r="BV127" s="66">
        <v>1.9</v>
      </c>
      <c r="BW127" s="58" t="s">
        <v>416</v>
      </c>
      <c r="BX127" s="58">
        <v>9.5</v>
      </c>
      <c r="BY127" s="58">
        <v>0</v>
      </c>
      <c r="BZ127" s="58">
        <f t="shared" ref="BZ127" si="237">SUM(BV127:BY127)</f>
        <v>11.4</v>
      </c>
      <c r="CA127" s="67">
        <v>8.5</v>
      </c>
      <c r="CB127" s="257" t="s">
        <v>416</v>
      </c>
      <c r="CC127" s="258" t="s">
        <v>416</v>
      </c>
      <c r="CD127" s="67">
        <v>17.399999999999999</v>
      </c>
      <c r="CE127" s="66">
        <v>63.2</v>
      </c>
      <c r="CF127" s="58">
        <v>10.199999999999999</v>
      </c>
      <c r="CG127" s="60">
        <v>5.2</v>
      </c>
      <c r="CH127" s="66">
        <v>183.1</v>
      </c>
      <c r="CI127" s="58">
        <v>259.8</v>
      </c>
      <c r="CJ127" s="58">
        <v>826.4</v>
      </c>
      <c r="CK127" s="58">
        <v>204.2</v>
      </c>
      <c r="CL127" s="58">
        <f t="shared" ref="CL127" si="238">SUM(CH127:CK127)</f>
        <v>1473.5</v>
      </c>
      <c r="CM127" s="67">
        <f t="shared" si="114"/>
        <v>1219.8999999999999</v>
      </c>
      <c r="CN127" s="66">
        <v>290</v>
      </c>
      <c r="CO127" s="58">
        <v>487.7</v>
      </c>
      <c r="CP127" s="67">
        <f t="shared" ref="CP127" si="239">SUM(CN127:CO127)</f>
        <v>777.7</v>
      </c>
      <c r="CQ127" s="66">
        <v>2512.1999999999998</v>
      </c>
      <c r="CR127" s="58">
        <v>856.5</v>
      </c>
      <c r="CS127" s="60">
        <f t="shared" ref="CS127" si="240">SUM(M127,Y127,AK127,AW127,BI127,BU127,CG127)</f>
        <v>367.29999999999995</v>
      </c>
      <c r="CT127" s="60">
        <f t="shared" ref="CT127" si="241">SUM(CL127,CP127,CQ127,CS127)</f>
        <v>5130.7</v>
      </c>
      <c r="CV127" s="406"/>
      <c r="CW127" s="395"/>
    </row>
    <row r="128" spans="1:101" ht="12.75" customHeight="1">
      <c r="A128" s="194">
        <f t="shared" si="117"/>
        <v>43709</v>
      </c>
      <c r="B128" s="66">
        <v>83.6</v>
      </c>
      <c r="C128" s="58">
        <v>108.58110000000001</v>
      </c>
      <c r="D128" s="58">
        <v>142</v>
      </c>
      <c r="E128" s="58">
        <v>111</v>
      </c>
      <c r="F128" s="58">
        <f t="shared" ref="F128" si="242">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43">SUM(N128:Q128)</f>
        <v>376.35789999999997</v>
      </c>
      <c r="S128" s="67">
        <v>322.8</v>
      </c>
      <c r="T128" s="66">
        <v>58.4</v>
      </c>
      <c r="U128" s="58">
        <v>130.5</v>
      </c>
      <c r="V128" s="67">
        <f t="shared" ref="V128" si="244">SUM(T128:U128)</f>
        <v>188.9</v>
      </c>
      <c r="W128" s="66">
        <v>422.9</v>
      </c>
      <c r="X128" s="58">
        <v>194.3</v>
      </c>
      <c r="Y128" s="60">
        <v>110.7</v>
      </c>
      <c r="Z128" s="66">
        <v>29.7</v>
      </c>
      <c r="AA128" s="58">
        <v>48.185000000000002</v>
      </c>
      <c r="AB128" s="58">
        <v>160.19999999999999</v>
      </c>
      <c r="AC128" s="58">
        <v>53.1</v>
      </c>
      <c r="AD128" s="58">
        <f t="shared" ref="AD128" si="245">SUM(Z128:AC128)</f>
        <v>291.185</v>
      </c>
      <c r="AE128" s="67">
        <v>247.8</v>
      </c>
      <c r="AF128" s="66">
        <v>87</v>
      </c>
      <c r="AG128" s="58">
        <v>79.099999999999994</v>
      </c>
      <c r="AH128" s="67">
        <f t="shared" ref="AH128" si="246">SUM(AF128:AG128)</f>
        <v>166.1</v>
      </c>
      <c r="AI128" s="66">
        <v>678.3</v>
      </c>
      <c r="AJ128" s="58">
        <v>218.3</v>
      </c>
      <c r="AK128" s="60">
        <v>104.4</v>
      </c>
      <c r="AL128" s="66">
        <v>6.9</v>
      </c>
      <c r="AM128" s="58">
        <v>10.8416</v>
      </c>
      <c r="AN128" s="58">
        <v>76.599999999999994</v>
      </c>
      <c r="AO128" s="71">
        <v>0</v>
      </c>
      <c r="AP128" s="58">
        <f t="shared" ref="AP128" si="247">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48">SUM(AX128:BA128)</f>
        <v>149.93610000000001</v>
      </c>
      <c r="BC128" s="67">
        <v>135.19999999999999</v>
      </c>
      <c r="BD128" s="257" t="s">
        <v>416</v>
      </c>
      <c r="BE128" s="258" t="s">
        <v>416</v>
      </c>
      <c r="BF128" s="67">
        <v>82.5</v>
      </c>
      <c r="BG128" s="66">
        <v>568.70000000000005</v>
      </c>
      <c r="BH128" s="58">
        <v>96.6</v>
      </c>
      <c r="BI128" s="60">
        <v>37.1</v>
      </c>
      <c r="BJ128" s="66">
        <v>3.7</v>
      </c>
      <c r="BK128" s="58" t="s">
        <v>416</v>
      </c>
      <c r="BL128" s="58">
        <v>25.6</v>
      </c>
      <c r="BM128" s="58" t="s">
        <v>416</v>
      </c>
      <c r="BN128" s="58">
        <f t="shared" ref="BN128" si="249">SUM(BJ128:BM128)</f>
        <v>29.3</v>
      </c>
      <c r="BO128" s="67">
        <v>21.1</v>
      </c>
      <c r="BP128" s="257" t="s">
        <v>416</v>
      </c>
      <c r="BQ128" s="258" t="s">
        <v>416</v>
      </c>
      <c r="BR128" s="67" t="s">
        <v>416</v>
      </c>
      <c r="BS128" s="58">
        <v>43.4</v>
      </c>
      <c r="BT128" s="58">
        <v>11.2</v>
      </c>
      <c r="BU128" s="60">
        <v>5.6</v>
      </c>
      <c r="BV128" s="66">
        <v>1.9</v>
      </c>
      <c r="BW128" s="58" t="s">
        <v>416</v>
      </c>
      <c r="BX128" s="58">
        <v>10.1</v>
      </c>
      <c r="BY128" s="58">
        <v>0</v>
      </c>
      <c r="BZ128" s="58">
        <f t="shared" ref="BZ128" si="250">SUM(BV128:BY128)</f>
        <v>12</v>
      </c>
      <c r="CA128" s="67">
        <v>8</v>
      </c>
      <c r="CB128" s="257" t="s">
        <v>416</v>
      </c>
      <c r="CC128" s="258" t="s">
        <v>416</v>
      </c>
      <c r="CD128" s="67">
        <v>19.3</v>
      </c>
      <c r="CE128" s="66">
        <v>60.8</v>
      </c>
      <c r="CF128" s="58">
        <v>8.9</v>
      </c>
      <c r="CG128" s="60">
        <v>2.9</v>
      </c>
      <c r="CH128" s="66">
        <v>175.8</v>
      </c>
      <c r="CI128" s="58">
        <v>246.3</v>
      </c>
      <c r="CJ128" s="58">
        <v>784.5</v>
      </c>
      <c r="CK128" s="58">
        <v>191.9</v>
      </c>
      <c r="CL128" s="58">
        <f t="shared" ref="CL128" si="251">SUM(CH128:CK128)</f>
        <v>1398.5</v>
      </c>
      <c r="CM128" s="67">
        <f t="shared" si="114"/>
        <v>1154.6999999999998</v>
      </c>
      <c r="CN128" s="66">
        <v>292.10000000000002</v>
      </c>
      <c r="CO128" s="58">
        <v>473.8</v>
      </c>
      <c r="CP128" s="67">
        <f t="shared" ref="CP128" si="252">SUM(CN128:CO128)</f>
        <v>765.90000000000009</v>
      </c>
      <c r="CQ128" s="66">
        <v>2474.9</v>
      </c>
      <c r="CR128" s="58">
        <v>841.3</v>
      </c>
      <c r="CS128" s="60">
        <f t="shared" ref="CS128" si="253">SUM(M128,Y128,AK128,AW128,BI128,BU128,CG128)</f>
        <v>347.30000000000007</v>
      </c>
      <c r="CT128" s="60">
        <f t="shared" ref="CT128" si="254">SUM(CL128,CP128,CQ128,CS128)</f>
        <v>4986.6000000000004</v>
      </c>
      <c r="CV128" s="406"/>
      <c r="CW128" s="395"/>
    </row>
    <row r="129" spans="1:101" ht="12.75" customHeight="1">
      <c r="A129" s="194">
        <f t="shared" si="117"/>
        <v>43739</v>
      </c>
      <c r="B129" s="66">
        <v>87</v>
      </c>
      <c r="C129" s="58">
        <v>111.3973</v>
      </c>
      <c r="D129" s="58">
        <v>148.6</v>
      </c>
      <c r="E129" s="58">
        <v>117.7</v>
      </c>
      <c r="F129" s="58">
        <f t="shared" ref="F129" si="255">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56">SUM(N129:Q129)</f>
        <v>421.94760000000002</v>
      </c>
      <c r="S129" s="67">
        <v>345.3</v>
      </c>
      <c r="T129" s="66">
        <v>60.3</v>
      </c>
      <c r="U129" s="58">
        <v>133.6</v>
      </c>
      <c r="V129" s="67">
        <f t="shared" ref="V129" si="257">SUM(T129:U129)</f>
        <v>193.89999999999998</v>
      </c>
      <c r="W129" s="66">
        <v>449.2</v>
      </c>
      <c r="X129" s="58">
        <v>217.7</v>
      </c>
      <c r="Y129" s="60">
        <v>127.4</v>
      </c>
      <c r="Z129" s="66">
        <v>30.1</v>
      </c>
      <c r="AA129" s="58">
        <v>48.211199999999998</v>
      </c>
      <c r="AB129" s="58">
        <v>166</v>
      </c>
      <c r="AC129" s="58">
        <v>56.9</v>
      </c>
      <c r="AD129" s="58">
        <f t="shared" ref="AD129" si="258">SUM(Z129:AC129)</f>
        <v>301.21119999999996</v>
      </c>
      <c r="AE129" s="67">
        <v>255.8</v>
      </c>
      <c r="AF129" s="66">
        <v>86.6</v>
      </c>
      <c r="AG129" s="58">
        <v>80.400000000000006</v>
      </c>
      <c r="AH129" s="67">
        <f t="shared" ref="AH129" si="259">SUM(AF129:AG129)</f>
        <v>167</v>
      </c>
      <c r="AI129" s="66">
        <v>684.6</v>
      </c>
      <c r="AJ129" s="58">
        <v>219</v>
      </c>
      <c r="AK129" s="60">
        <v>104.5</v>
      </c>
      <c r="AL129" s="66">
        <v>7.4</v>
      </c>
      <c r="AM129" s="58">
        <v>11.7105</v>
      </c>
      <c r="AN129" s="58">
        <v>84.7</v>
      </c>
      <c r="AO129" s="71">
        <v>0</v>
      </c>
      <c r="AP129" s="58">
        <f t="shared" ref="AP129" si="260">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61">SUM(AX129:BA129)</f>
        <v>154.74549999999999</v>
      </c>
      <c r="BC129" s="67">
        <v>138.6</v>
      </c>
      <c r="BD129" s="257" t="s">
        <v>416</v>
      </c>
      <c r="BE129" s="258" t="s">
        <v>416</v>
      </c>
      <c r="BF129" s="67">
        <v>85.1</v>
      </c>
      <c r="BG129" s="66">
        <v>591.6</v>
      </c>
      <c r="BH129" s="58">
        <v>99.8</v>
      </c>
      <c r="BI129" s="60">
        <v>37.1</v>
      </c>
      <c r="BJ129" s="66">
        <v>4</v>
      </c>
      <c r="BK129" s="58" t="s">
        <v>416</v>
      </c>
      <c r="BL129" s="58">
        <v>27.7</v>
      </c>
      <c r="BM129" s="58" t="s">
        <v>416</v>
      </c>
      <c r="BN129" s="58">
        <f t="shared" ref="BN129" si="262">SUM(BJ129:BM129)</f>
        <v>31.7</v>
      </c>
      <c r="BO129" s="67">
        <v>22.9</v>
      </c>
      <c r="BP129" s="257" t="s">
        <v>416</v>
      </c>
      <c r="BQ129" s="258" t="s">
        <v>416</v>
      </c>
      <c r="BR129" s="67" t="s">
        <v>416</v>
      </c>
      <c r="BS129" s="58">
        <v>50.2</v>
      </c>
      <c r="BT129" s="58">
        <v>12.5</v>
      </c>
      <c r="BU129" s="60">
        <v>7.2</v>
      </c>
      <c r="BV129" s="66">
        <v>2</v>
      </c>
      <c r="BW129" s="58" t="s">
        <v>416</v>
      </c>
      <c r="BX129" s="58">
        <v>9.4</v>
      </c>
      <c r="BY129" s="58">
        <v>0</v>
      </c>
      <c r="BZ129" s="58">
        <f t="shared" ref="BZ129" si="263">SUM(BV129:BY129)</f>
        <v>11.4</v>
      </c>
      <c r="CA129" s="67">
        <v>8.1999999999999993</v>
      </c>
      <c r="CB129" s="257" t="s">
        <v>416</v>
      </c>
      <c r="CC129" s="258" t="s">
        <v>416</v>
      </c>
      <c r="CD129" s="67">
        <v>18.2</v>
      </c>
      <c r="CE129" s="66">
        <v>61.6</v>
      </c>
      <c r="CF129" s="58">
        <v>8.6</v>
      </c>
      <c r="CG129" s="60">
        <v>5.3</v>
      </c>
      <c r="CH129" s="66">
        <v>184.1</v>
      </c>
      <c r="CI129" s="58">
        <v>253.2</v>
      </c>
      <c r="CJ129" s="58">
        <v>847.9</v>
      </c>
      <c r="CK129" s="58">
        <v>204.4</v>
      </c>
      <c r="CL129" s="58">
        <f t="shared" ref="CL129" si="264">SUM(CH129:CK129)</f>
        <v>1489.6</v>
      </c>
      <c r="CM129" s="67">
        <f t="shared" si="114"/>
        <v>1210.6000000000001</v>
      </c>
      <c r="CN129" s="66">
        <v>299.7</v>
      </c>
      <c r="CO129" s="58">
        <v>488.3</v>
      </c>
      <c r="CP129" s="67">
        <f t="shared" ref="CP129" si="265">SUM(CN129:CO129)</f>
        <v>788</v>
      </c>
      <c r="CQ129" s="66">
        <v>2595.1999999999998</v>
      </c>
      <c r="CR129" s="58">
        <v>892.8</v>
      </c>
      <c r="CS129" s="60">
        <f t="shared" ref="CS129" si="266">SUM(M129,Y129,AK129,AW129,BI129,BU129,CG129)</f>
        <v>379.90000000000003</v>
      </c>
      <c r="CT129" s="60">
        <f t="shared" ref="CT129" si="267">SUM(CL129,CP129,CQ129,CS129)</f>
        <v>5252.6999999999989</v>
      </c>
      <c r="CV129" s="406"/>
      <c r="CW129" s="395"/>
    </row>
    <row r="130" spans="1:101" ht="12.75" customHeight="1">
      <c r="A130" s="194">
        <f t="shared" si="117"/>
        <v>43770</v>
      </c>
      <c r="B130" s="66">
        <v>87.2</v>
      </c>
      <c r="C130" s="58">
        <v>112.7898</v>
      </c>
      <c r="D130" s="58">
        <v>150.80000000000001</v>
      </c>
      <c r="E130" s="58">
        <v>120</v>
      </c>
      <c r="F130" s="58">
        <f t="shared" ref="F130" si="268">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69">SUM(N130:Q130)</f>
        <v>406.42009999999999</v>
      </c>
      <c r="S130" s="67">
        <v>336.1</v>
      </c>
      <c r="T130" s="66">
        <v>58</v>
      </c>
      <c r="U130" s="58">
        <v>135.69999999999999</v>
      </c>
      <c r="V130" s="67">
        <f t="shared" ref="V130" si="270">SUM(T130:U130)</f>
        <v>193.7</v>
      </c>
      <c r="W130" s="66">
        <v>458.3</v>
      </c>
      <c r="X130" s="58">
        <v>204.4</v>
      </c>
      <c r="Y130" s="60">
        <v>124</v>
      </c>
      <c r="Z130" s="66">
        <v>30.4</v>
      </c>
      <c r="AA130" s="58">
        <v>49.1584</v>
      </c>
      <c r="AB130" s="58">
        <v>165</v>
      </c>
      <c r="AC130" s="58">
        <v>57.5</v>
      </c>
      <c r="AD130" s="58">
        <f t="shared" ref="AD130" si="271">SUM(Z130:AC130)</f>
        <v>302.05840000000001</v>
      </c>
      <c r="AE130" s="67">
        <v>259.10000000000002</v>
      </c>
      <c r="AF130" s="66">
        <v>85.9</v>
      </c>
      <c r="AG130" s="58">
        <v>75.400000000000006</v>
      </c>
      <c r="AH130" s="67">
        <f t="shared" ref="AH130" si="272">SUM(AF130:AG130)</f>
        <v>161.30000000000001</v>
      </c>
      <c r="AI130" s="66">
        <v>665.3</v>
      </c>
      <c r="AJ130" s="58">
        <v>216.1</v>
      </c>
      <c r="AK130" s="60">
        <v>103.7</v>
      </c>
      <c r="AL130" s="66">
        <v>7.2</v>
      </c>
      <c r="AM130" s="58">
        <v>11.1724</v>
      </c>
      <c r="AN130" s="58">
        <v>81.7</v>
      </c>
      <c r="AO130" s="71">
        <v>0</v>
      </c>
      <c r="AP130" s="58">
        <f t="shared" ref="AP130" si="273">SUM(AL130:AO130)</f>
        <v>100.0724</v>
      </c>
      <c r="AQ130" s="67">
        <v>75.8</v>
      </c>
      <c r="AR130" s="66" t="s">
        <v>416</v>
      </c>
      <c r="AS130" s="66" t="s">
        <v>416</v>
      </c>
      <c r="AT130" s="67">
        <v>29.3</v>
      </c>
      <c r="AU130" s="66">
        <v>166.7</v>
      </c>
      <c r="AV130" s="58">
        <v>53.6</v>
      </c>
      <c r="AW130" s="60">
        <v>18.7</v>
      </c>
      <c r="AX130" s="66">
        <v>18.3</v>
      </c>
      <c r="AY130" s="58">
        <v>20.085599999999999</v>
      </c>
      <c r="AZ130" s="58">
        <v>113</v>
      </c>
      <c r="BA130" s="58" t="s">
        <v>416</v>
      </c>
      <c r="BB130" s="58">
        <f t="shared" ref="BB130" si="274">SUM(AX130:BA130)</f>
        <v>151.38560000000001</v>
      </c>
      <c r="BC130" s="67">
        <v>135.80000000000001</v>
      </c>
      <c r="BD130" s="257" t="s">
        <v>416</v>
      </c>
      <c r="BE130" s="258" t="s">
        <v>416</v>
      </c>
      <c r="BF130" s="67">
        <v>81.400000000000006</v>
      </c>
      <c r="BG130" s="66">
        <v>624.20000000000005</v>
      </c>
      <c r="BH130" s="58">
        <v>96</v>
      </c>
      <c r="BI130" s="60">
        <v>42.5</v>
      </c>
      <c r="BJ130" s="66">
        <v>3.9</v>
      </c>
      <c r="BK130" s="58" t="s">
        <v>416</v>
      </c>
      <c r="BL130" s="58">
        <v>27.1</v>
      </c>
      <c r="BM130" s="58" t="s">
        <v>416</v>
      </c>
      <c r="BN130" s="58">
        <f t="shared" ref="BN130" si="275">SUM(BJ130:BM130)</f>
        <v>31</v>
      </c>
      <c r="BO130" s="67">
        <v>22.2</v>
      </c>
      <c r="BP130" s="257" t="s">
        <v>416</v>
      </c>
      <c r="BQ130" s="258" t="s">
        <v>416</v>
      </c>
      <c r="BR130" s="67" t="s">
        <v>416</v>
      </c>
      <c r="BS130" s="58">
        <v>50.6</v>
      </c>
      <c r="BT130" s="58">
        <v>12.2</v>
      </c>
      <c r="BU130" s="60">
        <v>6.4</v>
      </c>
      <c r="BV130" s="66">
        <v>1.7</v>
      </c>
      <c r="BW130" s="58" t="s">
        <v>416</v>
      </c>
      <c r="BX130" s="58">
        <v>9.1999999999999993</v>
      </c>
      <c r="BY130" s="58">
        <v>0</v>
      </c>
      <c r="BZ130" s="58">
        <f t="shared" ref="BZ130" si="276">SUM(BV130:BY130)</f>
        <v>10.899999999999999</v>
      </c>
      <c r="CA130" s="67">
        <v>7.5</v>
      </c>
      <c r="CB130" s="257" t="s">
        <v>416</v>
      </c>
      <c r="CC130" s="258" t="s">
        <v>416</v>
      </c>
      <c r="CD130" s="67">
        <v>14.1</v>
      </c>
      <c r="CE130" s="66">
        <v>57.8</v>
      </c>
      <c r="CF130" s="58">
        <v>7.5</v>
      </c>
      <c r="CG130" s="60">
        <v>4.5</v>
      </c>
      <c r="CH130" s="66">
        <v>182.2</v>
      </c>
      <c r="CI130" s="58">
        <v>254.8</v>
      </c>
      <c r="CJ130" s="58">
        <v>829.6</v>
      </c>
      <c r="CK130" s="58">
        <v>206.2</v>
      </c>
      <c r="CL130" s="58">
        <f t="shared" ref="CL130" si="277">SUM(CH130:CK130)</f>
        <v>1472.8</v>
      </c>
      <c r="CM130" s="67">
        <f t="shared" si="114"/>
        <v>1203.3000000000002</v>
      </c>
      <c r="CN130" s="66">
        <v>287.7</v>
      </c>
      <c r="CO130" s="58">
        <v>482.1</v>
      </c>
      <c r="CP130" s="67">
        <f t="shared" ref="CP130" si="278">SUM(CN130:CO130)</f>
        <v>769.8</v>
      </c>
      <c r="CQ130" s="66">
        <v>2607</v>
      </c>
      <c r="CR130" s="58">
        <v>870.6</v>
      </c>
      <c r="CS130" s="60">
        <f t="shared" ref="CS130" si="279">SUM(M130,Y130,AK130,AW130,BI130,BU130,CG130)</f>
        <v>382.79999999999995</v>
      </c>
      <c r="CT130" s="60">
        <f t="shared" ref="CT130" si="280">SUM(CL130,CP130,CQ130,CS130)</f>
        <v>5232.4000000000005</v>
      </c>
      <c r="CV130" s="406"/>
      <c r="CW130" s="395"/>
    </row>
    <row r="131" spans="1:101" ht="12.75" customHeight="1">
      <c r="A131" s="194">
        <f>DATE(YEAR(A130),MONTH(A130)+1,DAY(A130))</f>
        <v>43800</v>
      </c>
      <c r="B131" s="66">
        <v>89.8</v>
      </c>
      <c r="C131" s="58">
        <v>114.9838</v>
      </c>
      <c r="D131" s="58">
        <v>153.69999999999999</v>
      </c>
      <c r="E131" s="58">
        <v>122.3</v>
      </c>
      <c r="F131" s="58">
        <f t="shared" ref="F131" si="281">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82">SUM(N131:Q131)</f>
        <v>411.85969999999998</v>
      </c>
      <c r="S131" s="67">
        <v>350.5</v>
      </c>
      <c r="T131" s="66">
        <v>66.3</v>
      </c>
      <c r="U131" s="58">
        <v>145.69999999999999</v>
      </c>
      <c r="V131" s="67">
        <f t="shared" ref="V131" si="283">SUM(T131:U131)</f>
        <v>212</v>
      </c>
      <c r="W131" s="66">
        <v>470</v>
      </c>
      <c r="X131" s="58">
        <v>205.6</v>
      </c>
      <c r="Y131" s="60">
        <v>114.4</v>
      </c>
      <c r="Z131" s="66">
        <v>30.7</v>
      </c>
      <c r="AA131" s="58">
        <v>49.985900000000001</v>
      </c>
      <c r="AB131" s="58">
        <v>166.9</v>
      </c>
      <c r="AC131" s="58">
        <v>58</v>
      </c>
      <c r="AD131" s="58">
        <f t="shared" ref="AD131" si="284">SUM(Z131:AC131)</f>
        <v>305.58590000000004</v>
      </c>
      <c r="AE131" s="67">
        <v>260.39999999999998</v>
      </c>
      <c r="AF131" s="66">
        <v>82.3</v>
      </c>
      <c r="AG131" s="58">
        <v>88.3</v>
      </c>
      <c r="AH131" s="67">
        <f t="shared" ref="AH131" si="285">SUM(AF131:AG131)</f>
        <v>170.6</v>
      </c>
      <c r="AI131" s="66">
        <v>621.4</v>
      </c>
      <c r="AJ131" s="58">
        <v>206.5</v>
      </c>
      <c r="AK131" s="60">
        <v>100.1</v>
      </c>
      <c r="AL131" s="66">
        <v>7.8</v>
      </c>
      <c r="AM131" s="58">
        <v>12.279500000000001</v>
      </c>
      <c r="AN131" s="58">
        <v>83.5</v>
      </c>
      <c r="AO131" s="71">
        <v>0</v>
      </c>
      <c r="AP131" s="58">
        <f t="shared" ref="AP131" si="286">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287">SUM(AX131:BA131)</f>
        <v>161.2021</v>
      </c>
      <c r="BC131" s="67">
        <v>144.80000000000001</v>
      </c>
      <c r="BD131" s="257" t="s">
        <v>416</v>
      </c>
      <c r="BE131" s="258" t="s">
        <v>416</v>
      </c>
      <c r="BF131" s="67">
        <v>89.6</v>
      </c>
      <c r="BG131" s="66">
        <v>557.6</v>
      </c>
      <c r="BH131" s="58">
        <v>93.9</v>
      </c>
      <c r="BI131" s="60">
        <v>38.9</v>
      </c>
      <c r="BJ131" s="66">
        <v>4.3</v>
      </c>
      <c r="BK131" s="58" t="s">
        <v>416</v>
      </c>
      <c r="BL131" s="58">
        <v>29.6</v>
      </c>
      <c r="BM131" s="58" t="s">
        <v>416</v>
      </c>
      <c r="BN131" s="58">
        <f t="shared" ref="BN131" si="288">SUM(BJ131:BM131)</f>
        <v>33.9</v>
      </c>
      <c r="BO131" s="67">
        <v>24.2</v>
      </c>
      <c r="BP131" s="257" t="s">
        <v>416</v>
      </c>
      <c r="BQ131" s="258" t="s">
        <v>416</v>
      </c>
      <c r="BR131" s="67" t="s">
        <v>416</v>
      </c>
      <c r="BS131" s="58">
        <v>47.5</v>
      </c>
      <c r="BT131" s="58">
        <v>12.6</v>
      </c>
      <c r="BU131" s="60">
        <v>6.3</v>
      </c>
      <c r="BV131" s="66">
        <v>1.7</v>
      </c>
      <c r="BW131" s="58" t="s">
        <v>416</v>
      </c>
      <c r="BX131" s="58">
        <v>8.1</v>
      </c>
      <c r="BY131" s="58">
        <v>0</v>
      </c>
      <c r="BZ131" s="58">
        <f t="shared" ref="BZ131" si="289">SUM(BV131:BY131)</f>
        <v>9.7999999999999989</v>
      </c>
      <c r="CA131" s="67">
        <v>7.7</v>
      </c>
      <c r="CB131" s="257" t="s">
        <v>416</v>
      </c>
      <c r="CC131" s="258" t="s">
        <v>416</v>
      </c>
      <c r="CD131" s="67">
        <v>13.7</v>
      </c>
      <c r="CE131" s="66">
        <v>56.2</v>
      </c>
      <c r="CF131" s="58">
        <v>7.4</v>
      </c>
      <c r="CG131" s="60">
        <v>3.6</v>
      </c>
      <c r="CH131" s="66">
        <v>190</v>
      </c>
      <c r="CI131" s="58">
        <v>263.60000000000002</v>
      </c>
      <c r="CJ131" s="58">
        <v>843.1</v>
      </c>
      <c r="CK131" s="58">
        <v>210.2</v>
      </c>
      <c r="CL131" s="58">
        <f t="shared" ref="CL131" si="290">SUM(CH131:CK131)</f>
        <v>1506.9</v>
      </c>
      <c r="CM131" s="67">
        <f t="shared" si="114"/>
        <v>1239.5</v>
      </c>
      <c r="CN131" s="66">
        <v>293.7</v>
      </c>
      <c r="CO131" s="58">
        <v>542.5</v>
      </c>
      <c r="CP131" s="67">
        <f t="shared" ref="CP131" si="291">SUM(CN131:CO131)</f>
        <v>836.2</v>
      </c>
      <c r="CQ131" s="66">
        <v>2480.8000000000002</v>
      </c>
      <c r="CR131" s="58">
        <v>839.7</v>
      </c>
      <c r="CS131" s="60">
        <f t="shared" ref="CS131" si="292">SUM(M131,Y131,AK131,AW131,BI131,BU131,CG131)</f>
        <v>350.3</v>
      </c>
      <c r="CT131" s="60">
        <f t="shared" ref="CT131" si="293">SUM(CL131,CP131,CQ131,CS131)</f>
        <v>5174.2000000000007</v>
      </c>
      <c r="CV131" s="406"/>
      <c r="CW131" s="395"/>
    </row>
    <row r="132" spans="1:101" ht="12.75" customHeight="1">
      <c r="A132" s="194">
        <f>DATE(YEAR(A131),MONTH(A131)+1,DAY(A131))</f>
        <v>43831</v>
      </c>
      <c r="B132" s="66">
        <v>81.099999999999994</v>
      </c>
      <c r="C132" s="58">
        <v>105.1065</v>
      </c>
      <c r="D132" s="58">
        <v>139.80000000000001</v>
      </c>
      <c r="E132" s="58">
        <v>109</v>
      </c>
      <c r="F132" s="58">
        <f t="shared" ref="F132" si="294">SUM(B132:E132)</f>
        <v>435.00650000000002</v>
      </c>
      <c r="G132" s="67">
        <v>338.3</v>
      </c>
      <c r="H132" s="66">
        <v>60.5</v>
      </c>
      <c r="I132" s="58">
        <v>252.2</v>
      </c>
      <c r="J132" s="67">
        <v>312.7</v>
      </c>
      <c r="K132" s="66">
        <v>565.6</v>
      </c>
      <c r="L132" s="58">
        <v>253.4</v>
      </c>
      <c r="M132" s="60">
        <v>64.2</v>
      </c>
      <c r="N132" s="66">
        <v>32.4</v>
      </c>
      <c r="O132" s="58">
        <v>59.503399999999999</v>
      </c>
      <c r="P132" s="58">
        <v>255.5</v>
      </c>
      <c r="Q132" s="58">
        <v>28.7</v>
      </c>
      <c r="R132" s="58">
        <f t="shared" ref="R132" si="295">SUM(N132:Q132)</f>
        <v>376.10340000000002</v>
      </c>
      <c r="S132" s="67">
        <v>316.2</v>
      </c>
      <c r="T132" s="66">
        <v>64.099999999999994</v>
      </c>
      <c r="U132" s="58">
        <v>145.19999999999999</v>
      </c>
      <c r="V132" s="67">
        <f t="shared" ref="V132" si="296">SUM(T132:U132)</f>
        <v>209.29999999999998</v>
      </c>
      <c r="W132" s="66">
        <v>435.9</v>
      </c>
      <c r="X132" s="58">
        <v>189.6</v>
      </c>
      <c r="Y132" s="60">
        <v>108.2</v>
      </c>
      <c r="Z132" s="66">
        <v>29.1</v>
      </c>
      <c r="AA132" s="58">
        <v>48.064500000000002</v>
      </c>
      <c r="AB132" s="58">
        <v>159.6</v>
      </c>
      <c r="AC132" s="58">
        <v>54.9</v>
      </c>
      <c r="AD132" s="58">
        <f t="shared" ref="AD132" si="297">SUM(Z132:AC132)</f>
        <v>291.66449999999998</v>
      </c>
      <c r="AE132" s="67">
        <v>248.3</v>
      </c>
      <c r="AF132" s="66">
        <v>81.2</v>
      </c>
      <c r="AG132" s="58">
        <v>89.5</v>
      </c>
      <c r="AH132" s="67">
        <f t="shared" ref="AH132" si="298">SUM(AF132:AG132)</f>
        <v>170.7</v>
      </c>
      <c r="AI132" s="66">
        <v>585.9</v>
      </c>
      <c r="AJ132" s="58">
        <v>196.5</v>
      </c>
      <c r="AK132" s="60">
        <v>89.8</v>
      </c>
      <c r="AL132" s="66">
        <v>7.2</v>
      </c>
      <c r="AM132" s="58">
        <v>11.8714</v>
      </c>
      <c r="AN132" s="58">
        <v>79.3</v>
      </c>
      <c r="AO132" s="71">
        <v>0</v>
      </c>
      <c r="AP132" s="58">
        <f t="shared" ref="AP132" si="299">SUM(AL132:AO132)</f>
        <v>98.371399999999994</v>
      </c>
      <c r="AQ132" s="67">
        <v>79.900000000000006</v>
      </c>
      <c r="AR132" s="66" t="s">
        <v>416</v>
      </c>
      <c r="AS132" s="66" t="s">
        <v>416</v>
      </c>
      <c r="AT132" s="67">
        <v>32</v>
      </c>
      <c r="AU132" s="66">
        <v>140.9</v>
      </c>
      <c r="AV132" s="58">
        <v>55.2</v>
      </c>
      <c r="AW132" s="60">
        <v>17.5</v>
      </c>
      <c r="AX132" s="66">
        <v>16.899999999999999</v>
      </c>
      <c r="AY132" s="58">
        <v>18.8292</v>
      </c>
      <c r="AZ132" s="58">
        <v>105.9</v>
      </c>
      <c r="BA132" s="58" t="s">
        <v>416</v>
      </c>
      <c r="BB132" s="58">
        <f t="shared" ref="BB132" si="300">SUM(AX132:BA132)</f>
        <v>141.6292</v>
      </c>
      <c r="BC132" s="67">
        <v>126.6</v>
      </c>
      <c r="BD132" s="257" t="s">
        <v>416</v>
      </c>
      <c r="BE132" s="258" t="s">
        <v>416</v>
      </c>
      <c r="BF132" s="67">
        <v>91.3</v>
      </c>
      <c r="BG132" s="66">
        <v>530.4</v>
      </c>
      <c r="BH132" s="58">
        <v>91.8</v>
      </c>
      <c r="BI132" s="60">
        <v>38.6</v>
      </c>
      <c r="BJ132" s="66">
        <v>4.2</v>
      </c>
      <c r="BK132" s="58" t="s">
        <v>416</v>
      </c>
      <c r="BL132" s="58">
        <v>29.2</v>
      </c>
      <c r="BM132" s="58" t="s">
        <v>416</v>
      </c>
      <c r="BN132" s="58">
        <f t="shared" ref="BN132" si="301">SUM(BJ132:BM132)</f>
        <v>33.4</v>
      </c>
      <c r="BO132" s="67">
        <v>23.8</v>
      </c>
      <c r="BP132" s="257" t="s">
        <v>416</v>
      </c>
      <c r="BQ132" s="258" t="s">
        <v>416</v>
      </c>
      <c r="BR132" s="67" t="s">
        <v>416</v>
      </c>
      <c r="BS132" s="58">
        <v>51.3</v>
      </c>
      <c r="BT132" s="58">
        <v>12.9</v>
      </c>
      <c r="BU132" s="60">
        <v>7.5</v>
      </c>
      <c r="BV132" s="66">
        <v>1.5</v>
      </c>
      <c r="BW132" s="58" t="s">
        <v>416</v>
      </c>
      <c r="BX132" s="58">
        <v>7</v>
      </c>
      <c r="BY132" s="58">
        <v>0</v>
      </c>
      <c r="BZ132" s="58">
        <f t="shared" ref="BZ132" si="302">SUM(BV132:BY132)</f>
        <v>8.5</v>
      </c>
      <c r="CA132" s="67">
        <v>6.7</v>
      </c>
      <c r="CB132" s="257" t="s">
        <v>416</v>
      </c>
      <c r="CC132" s="258" t="s">
        <v>416</v>
      </c>
      <c r="CD132" s="67">
        <v>11.7</v>
      </c>
      <c r="CE132" s="66">
        <v>48.3</v>
      </c>
      <c r="CF132" s="58">
        <v>6.3</v>
      </c>
      <c r="CG132" s="60">
        <v>2.1</v>
      </c>
      <c r="CH132" s="66">
        <v>172.4</v>
      </c>
      <c r="CI132" s="58">
        <v>243.4</v>
      </c>
      <c r="CJ132" s="58">
        <v>776.4</v>
      </c>
      <c r="CK132" s="58">
        <v>192.7</v>
      </c>
      <c r="CL132" s="58">
        <f t="shared" ref="CL132" si="303">SUM(CH132:CK132)</f>
        <v>1384.9</v>
      </c>
      <c r="CM132" s="67">
        <f t="shared" si="114"/>
        <v>1139.8</v>
      </c>
      <c r="CN132" s="66">
        <v>285.60000000000002</v>
      </c>
      <c r="CO132" s="58">
        <v>542</v>
      </c>
      <c r="CP132" s="67">
        <f t="shared" ref="CP132" si="304">SUM(CN132:CO132)</f>
        <v>827.6</v>
      </c>
      <c r="CQ132" s="66">
        <v>2358.5</v>
      </c>
      <c r="CR132" s="58">
        <v>805.8</v>
      </c>
      <c r="CS132" s="60">
        <f t="shared" ref="CS132" si="305">SUM(M132,Y132,AK132,AW132,BI132,BU132,CG132)</f>
        <v>327.90000000000003</v>
      </c>
      <c r="CT132" s="60">
        <f t="shared" ref="CT132" si="306">SUM(CL132,CP132,CQ132,CS132)</f>
        <v>4898.8999999999996</v>
      </c>
      <c r="CV132" s="406"/>
      <c r="CW132" s="395"/>
    </row>
    <row r="133" spans="1:101" ht="12.75" customHeight="1">
      <c r="A133" s="194">
        <f>DATE(YEAR(A132),MONTH(A132)+1,DAY(A132))</f>
        <v>43862</v>
      </c>
      <c r="B133" s="66">
        <v>82.4</v>
      </c>
      <c r="C133" s="58">
        <v>107.48699999999999</v>
      </c>
      <c r="D133" s="58">
        <v>141.69999999999999</v>
      </c>
      <c r="E133" s="58">
        <v>111.5</v>
      </c>
      <c r="F133" s="58">
        <f t="shared" ref="F133" si="307">SUM(B133:E133)</f>
        <v>443.08699999999999</v>
      </c>
      <c r="G133" s="67">
        <v>346.3</v>
      </c>
      <c r="H133" s="66">
        <v>57.3</v>
      </c>
      <c r="I133" s="58">
        <v>196.5</v>
      </c>
      <c r="J133" s="67">
        <v>253.9</v>
      </c>
      <c r="K133" s="66">
        <v>550.20000000000005</v>
      </c>
      <c r="L133" s="58">
        <v>261.3</v>
      </c>
      <c r="M133" s="60">
        <v>69.8</v>
      </c>
      <c r="N133" s="66">
        <v>32.4</v>
      </c>
      <c r="O133" s="58">
        <v>60.779400000000003</v>
      </c>
      <c r="P133" s="58">
        <v>259.3</v>
      </c>
      <c r="Q133" s="58">
        <v>28.7</v>
      </c>
      <c r="R133" s="58">
        <f t="shared" ref="R133" si="308">SUM(N133:Q133)</f>
        <v>381.17939999999999</v>
      </c>
      <c r="S133" s="67">
        <v>326.39999999999998</v>
      </c>
      <c r="T133" s="66">
        <v>55.9</v>
      </c>
      <c r="U133" s="58">
        <v>111.1</v>
      </c>
      <c r="V133" s="67">
        <f t="shared" ref="V133" si="309">SUM(T133:U133)</f>
        <v>167</v>
      </c>
      <c r="W133" s="66">
        <v>454.4</v>
      </c>
      <c r="X133" s="58">
        <v>211.3</v>
      </c>
      <c r="Y133" s="60">
        <v>115.7</v>
      </c>
      <c r="Z133" s="66">
        <v>28.6</v>
      </c>
      <c r="AA133" s="58">
        <v>47.177699999999994</v>
      </c>
      <c r="AB133" s="58">
        <v>157.6</v>
      </c>
      <c r="AC133" s="58">
        <v>54.5</v>
      </c>
      <c r="AD133" s="58">
        <f t="shared" ref="AD133" si="310">SUM(Z133:AC133)</f>
        <v>287.8777</v>
      </c>
      <c r="AE133" s="67">
        <v>247.4</v>
      </c>
      <c r="AF133" s="66">
        <v>68.8</v>
      </c>
      <c r="AG133" s="58">
        <v>70.900000000000006</v>
      </c>
      <c r="AH133" s="67">
        <f t="shared" ref="AH133" si="311">SUM(AF133:AG133)</f>
        <v>139.69999999999999</v>
      </c>
      <c r="AI133" s="66">
        <v>558.29999999999995</v>
      </c>
      <c r="AJ133" s="58">
        <v>191.6</v>
      </c>
      <c r="AK133" s="60">
        <v>86.1</v>
      </c>
      <c r="AL133" s="66">
        <v>7</v>
      </c>
      <c r="AM133" s="58">
        <v>11.2369</v>
      </c>
      <c r="AN133" s="58">
        <v>75.8</v>
      </c>
      <c r="AO133" s="71">
        <v>0</v>
      </c>
      <c r="AP133" s="58">
        <f t="shared" ref="AP133" si="312">SUM(AL133:AO133)</f>
        <v>94.036900000000003</v>
      </c>
      <c r="AQ133" s="67">
        <v>79.5</v>
      </c>
      <c r="AR133" s="66" t="s">
        <v>416</v>
      </c>
      <c r="AS133" s="66" t="s">
        <v>416</v>
      </c>
      <c r="AT133" s="67">
        <v>28.1</v>
      </c>
      <c r="AU133" s="66">
        <v>144.9</v>
      </c>
      <c r="AV133" s="58">
        <v>58</v>
      </c>
      <c r="AW133" s="60">
        <v>17.5</v>
      </c>
      <c r="AX133" s="66">
        <v>17.3</v>
      </c>
      <c r="AY133" s="58">
        <v>19.203400000000002</v>
      </c>
      <c r="AZ133" s="58">
        <v>105.7</v>
      </c>
      <c r="BA133" s="58" t="s">
        <v>416</v>
      </c>
      <c r="BB133" s="58">
        <f t="shared" ref="BB133" si="313">SUM(AX133:BA133)</f>
        <v>142.20339999999999</v>
      </c>
      <c r="BC133" s="67">
        <v>128</v>
      </c>
      <c r="BD133" s="257" t="s">
        <v>416</v>
      </c>
      <c r="BE133" s="258" t="s">
        <v>416</v>
      </c>
      <c r="BF133" s="67">
        <v>79.5</v>
      </c>
      <c r="BG133" s="66">
        <v>542.6</v>
      </c>
      <c r="BH133" s="58">
        <v>92</v>
      </c>
      <c r="BI133" s="60">
        <v>36</v>
      </c>
      <c r="BJ133" s="66">
        <v>3.8</v>
      </c>
      <c r="BK133" s="58" t="s">
        <v>416</v>
      </c>
      <c r="BL133" s="58">
        <v>26.5</v>
      </c>
      <c r="BM133" s="58" t="s">
        <v>416</v>
      </c>
      <c r="BN133" s="58">
        <f t="shared" ref="BN133" si="314">SUM(BJ133:BM133)</f>
        <v>30.3</v>
      </c>
      <c r="BO133" s="67">
        <v>21.3</v>
      </c>
      <c r="BP133" s="257" t="s">
        <v>416</v>
      </c>
      <c r="BQ133" s="258" t="s">
        <v>416</v>
      </c>
      <c r="BR133" s="67" t="s">
        <v>416</v>
      </c>
      <c r="BS133" s="58">
        <v>49.2</v>
      </c>
      <c r="BT133" s="58">
        <v>12.2</v>
      </c>
      <c r="BU133" s="60">
        <v>6.2</v>
      </c>
      <c r="BV133" s="66">
        <v>1.5</v>
      </c>
      <c r="BW133" s="58" t="s">
        <v>416</v>
      </c>
      <c r="BX133" s="58">
        <v>7.3</v>
      </c>
      <c r="BY133" s="58">
        <v>0</v>
      </c>
      <c r="BZ133" s="58">
        <f t="shared" ref="BZ133" si="315">SUM(BV133:BY133)</f>
        <v>8.8000000000000007</v>
      </c>
      <c r="CA133" s="67">
        <v>7</v>
      </c>
      <c r="CB133" s="257" t="s">
        <v>416</v>
      </c>
      <c r="CC133" s="258" t="s">
        <v>416</v>
      </c>
      <c r="CD133" s="67">
        <v>12.1</v>
      </c>
      <c r="CE133" s="66">
        <v>49.8</v>
      </c>
      <c r="CF133" s="58">
        <v>8</v>
      </c>
      <c r="CG133" s="60">
        <v>3.4</v>
      </c>
      <c r="CH133" s="66">
        <v>173.1</v>
      </c>
      <c r="CI133" s="58">
        <v>245.9</v>
      </c>
      <c r="CJ133" s="58">
        <v>774</v>
      </c>
      <c r="CK133" s="58">
        <v>194.6</v>
      </c>
      <c r="CL133" s="58">
        <f t="shared" ref="CL133" si="316">SUM(CH133:CK133)</f>
        <v>1387.6</v>
      </c>
      <c r="CM133" s="67">
        <f t="shared" si="114"/>
        <v>1155.8999999999999</v>
      </c>
      <c r="CN133" s="66">
        <v>258.2</v>
      </c>
      <c r="CO133" s="58">
        <v>422.2</v>
      </c>
      <c r="CP133" s="67">
        <f t="shared" ref="CP133" si="317">SUM(CN133:CO133)</f>
        <v>680.4</v>
      </c>
      <c r="CQ133" s="66">
        <v>2349.4</v>
      </c>
      <c r="CR133" s="58">
        <v>834.2</v>
      </c>
      <c r="CS133" s="60">
        <f t="shared" ref="CS133" si="318">SUM(M133,Y133,AK133,AW133,BI133,BU133,CG133)</f>
        <v>334.7</v>
      </c>
      <c r="CT133" s="60">
        <f t="shared" ref="CT133" si="319">SUM(CL133,CP133,CQ133,CS133)</f>
        <v>4752.0999999999995</v>
      </c>
      <c r="CV133" s="406"/>
      <c r="CW133" s="395"/>
    </row>
    <row r="134" spans="1:101" ht="12.75" customHeight="1">
      <c r="A134" s="522"/>
      <c r="B134" s="713" t="s">
        <v>573</v>
      </c>
      <c r="C134" s="713"/>
      <c r="D134" s="713"/>
      <c r="E134" s="713"/>
      <c r="F134" s="713"/>
      <c r="G134" s="713"/>
      <c r="H134" s="713"/>
      <c r="I134" s="713"/>
      <c r="J134" s="713"/>
      <c r="K134" s="713"/>
      <c r="L134" s="713"/>
      <c r="M134" s="713"/>
      <c r="N134" s="440"/>
      <c r="O134" s="440"/>
      <c r="P134" s="440"/>
      <c r="Q134" s="440"/>
      <c r="R134" s="440"/>
      <c r="S134" s="440"/>
      <c r="T134" s="522"/>
      <c r="U134" s="522"/>
      <c r="V134" s="522"/>
      <c r="W134" s="522"/>
      <c r="X134" s="522"/>
      <c r="Y134" s="522"/>
      <c r="Z134" s="522"/>
      <c r="AA134" s="522"/>
      <c r="AB134" s="522"/>
      <c r="AC134" s="522"/>
      <c r="AD134" s="522"/>
      <c r="AE134" s="522"/>
      <c r="AF134" s="522"/>
      <c r="AG134" s="522"/>
      <c r="AH134" s="522"/>
      <c r="AI134" s="522"/>
      <c r="AJ134" s="522"/>
      <c r="AK134" s="522"/>
      <c r="AL134" s="522"/>
      <c r="AM134" s="522"/>
      <c r="AN134" s="522"/>
      <c r="AO134" s="523"/>
      <c r="AP134" s="522"/>
      <c r="AQ134" s="522"/>
      <c r="AR134" s="522"/>
      <c r="AS134" s="522"/>
      <c r="AT134" s="522"/>
      <c r="AU134" s="522"/>
      <c r="AV134" s="522"/>
      <c r="AW134" s="522"/>
      <c r="AX134" s="522"/>
      <c r="AY134" s="522"/>
      <c r="AZ134" s="522"/>
      <c r="BA134" s="522"/>
      <c r="BB134" s="522"/>
      <c r="BC134" s="522"/>
      <c r="BD134" s="522"/>
      <c r="BE134" s="522"/>
      <c r="BF134" s="522"/>
      <c r="BG134" s="522"/>
      <c r="BH134" s="522"/>
      <c r="BI134" s="522"/>
      <c r="BJ134" s="522"/>
      <c r="BK134" s="522"/>
      <c r="BL134" s="522"/>
      <c r="BM134" s="522"/>
      <c r="BN134" s="522"/>
      <c r="BO134" s="522"/>
      <c r="BP134" s="522"/>
      <c r="BQ134" s="522"/>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s="522"/>
      <c r="CT134" s="522"/>
    </row>
    <row r="135" spans="1:101" ht="12.75" customHeight="1">
      <c r="B135" s="714" t="s">
        <v>575</v>
      </c>
      <c r="C135" s="714"/>
      <c r="D135" s="714"/>
      <c r="E135" s="714"/>
      <c r="F135" s="714"/>
      <c r="G135" s="714"/>
      <c r="H135" s="714"/>
      <c r="I135" s="714"/>
      <c r="J135" s="714"/>
      <c r="K135" s="714"/>
      <c r="L135" s="714"/>
      <c r="M135" s="714"/>
      <c r="N135" s="439"/>
      <c r="O135" s="439"/>
      <c r="P135" s="439"/>
      <c r="Q135" s="439"/>
      <c r="R135" s="439"/>
      <c r="S135" s="439"/>
    </row>
    <row r="136" spans="1:101" ht="12.75" customHeight="1">
      <c r="B136" s="711" t="s">
        <v>604</v>
      </c>
      <c r="C136" s="711"/>
      <c r="D136" s="711"/>
      <c r="E136" s="711"/>
      <c r="F136" s="711"/>
      <c r="G136" s="711"/>
      <c r="H136" s="711"/>
      <c r="I136" s="711"/>
      <c r="J136" s="711"/>
      <c r="K136" s="711"/>
      <c r="L136" s="711"/>
      <c r="M136" s="711"/>
      <c r="N136" s="448"/>
      <c r="O136" s="448"/>
      <c r="P136" s="448"/>
      <c r="Q136" s="448"/>
      <c r="R136" s="448"/>
      <c r="S136" s="448"/>
      <c r="X136" s="395"/>
    </row>
    <row r="137" spans="1:101" ht="12.75" customHeight="1">
      <c r="B137" s="714" t="s">
        <v>640</v>
      </c>
      <c r="C137" s="714"/>
      <c r="D137" s="714"/>
      <c r="E137" s="714"/>
      <c r="F137" s="714"/>
      <c r="G137" s="714"/>
      <c r="H137" s="714"/>
      <c r="I137" s="714"/>
      <c r="J137" s="714"/>
      <c r="K137" s="714"/>
      <c r="L137" s="714"/>
      <c r="M137" s="714"/>
      <c r="N137" s="537"/>
      <c r="O137" s="537"/>
      <c r="P137" s="537"/>
      <c r="Q137" s="537"/>
      <c r="R137" s="537"/>
      <c r="S137" s="537"/>
    </row>
    <row r="138" spans="1:101" ht="12.75" customHeight="1">
      <c r="B138" s="697" t="s">
        <v>431</v>
      </c>
      <c r="C138" s="698"/>
      <c r="D138" s="698"/>
      <c r="E138" s="698"/>
      <c r="F138" s="698"/>
      <c r="G138" s="698"/>
      <c r="H138" s="698"/>
      <c r="I138" s="698"/>
      <c r="J138" s="698"/>
      <c r="K138" s="698"/>
      <c r="L138" s="698"/>
      <c r="M138" s="698"/>
      <c r="N138" s="448"/>
      <c r="O138" s="448"/>
      <c r="P138" s="448"/>
      <c r="Q138" s="448"/>
      <c r="R138" s="448"/>
      <c r="S138" s="448"/>
    </row>
    <row r="139" spans="1:101" ht="12.75" customHeight="1">
      <c r="B139" s="711" t="s">
        <v>553</v>
      </c>
      <c r="C139" s="712"/>
      <c r="D139" s="712"/>
      <c r="E139" s="712"/>
      <c r="F139" s="712"/>
      <c r="G139" s="712"/>
      <c r="H139" s="712"/>
      <c r="I139" s="712"/>
      <c r="J139" s="712"/>
      <c r="K139" s="712"/>
      <c r="L139" s="712"/>
      <c r="M139" s="712"/>
      <c r="N139" s="448"/>
      <c r="O139" s="448"/>
      <c r="P139" s="448"/>
      <c r="Q139" s="448"/>
      <c r="R139" s="448"/>
      <c r="S139" s="448"/>
    </row>
    <row r="140" spans="1:101" ht="12.75" customHeight="1">
      <c r="B140" s="711" t="s">
        <v>574</v>
      </c>
      <c r="C140" s="712"/>
      <c r="D140" s="712"/>
      <c r="E140" s="712"/>
      <c r="F140" s="712"/>
      <c r="G140" s="712"/>
      <c r="H140" s="712"/>
      <c r="I140" s="712"/>
      <c r="J140" s="712"/>
      <c r="K140" s="712"/>
      <c r="L140" s="712"/>
      <c r="M140" s="712"/>
      <c r="R140" s="405"/>
      <c r="BH140" s="395"/>
    </row>
    <row r="141" spans="1:101">
      <c r="D141" s="401"/>
      <c r="F141" s="407"/>
      <c r="K141" s="406"/>
      <c r="Q141" s="402"/>
      <c r="S141" s="404"/>
    </row>
    <row r="142" spans="1:101">
      <c r="S142" s="404"/>
    </row>
    <row r="143" spans="1:101">
      <c r="S143" s="404"/>
    </row>
    <row r="144" spans="1:101">
      <c r="S144" s="404"/>
    </row>
    <row r="145" spans="19:98">
      <c r="S145" s="404"/>
    </row>
    <row r="146" spans="19:98">
      <c r="S146" s="404"/>
      <c r="CH146" s="268"/>
      <c r="CI146" s="268"/>
      <c r="CJ146" s="268"/>
      <c r="CK146" s="268"/>
      <c r="CL146" s="268"/>
      <c r="CM146" s="268"/>
      <c r="CN146" s="268"/>
      <c r="CO146" s="268"/>
      <c r="CP146" s="268"/>
      <c r="CQ146" s="268"/>
      <c r="CR146" s="268"/>
      <c r="CS146" s="268"/>
      <c r="CT146" s="268"/>
    </row>
    <row r="147" spans="19:98">
      <c r="S147" s="404"/>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spans="19:98">
      <c r="S150" s="404"/>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spans="19:98">
      <c r="S151" s="404"/>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row>
    <row r="152" spans="19:98">
      <c r="S152" s="404"/>
      <c r="BV152" s="268"/>
      <c r="BW152" s="268"/>
      <c r="BX152" s="268"/>
      <c r="BY152" s="268"/>
      <c r="BZ152" s="268"/>
      <c r="CA152" s="268"/>
      <c r="CB152" s="268"/>
      <c r="CC152" s="268"/>
      <c r="CD152" s="268"/>
      <c r="CE152" s="268"/>
      <c r="CF152" s="268"/>
      <c r="CG152" s="268"/>
      <c r="CH152" s="268"/>
      <c r="CI152" s="268"/>
      <c r="CJ152" s="268"/>
      <c r="CK152" s="268"/>
      <c r="CL152" s="268"/>
      <c r="CM152" s="268"/>
      <c r="CN152" s="268"/>
      <c r="CO152" s="268"/>
      <c r="CP152" s="268"/>
      <c r="CQ152" s="268"/>
      <c r="CR152" s="268"/>
      <c r="CS152" s="268"/>
      <c r="CT152" s="268"/>
    </row>
    <row r="153" spans="19:98">
      <c r="S153" s="404"/>
      <c r="BV153" s="268"/>
      <c r="BW153" s="268"/>
      <c r="BX153" s="268"/>
      <c r="BY153" s="268"/>
      <c r="BZ153" s="268"/>
      <c r="CA153" s="268"/>
      <c r="CB153" s="268"/>
      <c r="CC153" s="268"/>
      <c r="CD153" s="268"/>
      <c r="CE153" s="268"/>
      <c r="CF153" s="268"/>
      <c r="CG153" s="268"/>
    </row>
    <row r="154" spans="19:98">
      <c r="S154" s="404"/>
      <c r="BV154" s="268"/>
      <c r="BW154" s="268"/>
      <c r="BX154" s="268"/>
      <c r="BY154" s="268"/>
      <c r="BZ154" s="268"/>
      <c r="CA154" s="268"/>
      <c r="CB154" s="268"/>
      <c r="CC154" s="268"/>
      <c r="CD154" s="268"/>
      <c r="CE154" s="268"/>
      <c r="CF154" s="268"/>
      <c r="CG154" s="268"/>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4"/>
    </row>
    <row r="225" spans="19:19">
      <c r="S225" s="404"/>
    </row>
    <row r="226" spans="19:19">
      <c r="S226" s="404"/>
    </row>
    <row r="227" spans="19:19">
      <c r="S227" s="404"/>
    </row>
    <row r="228" spans="19:19">
      <c r="S228" s="40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39:M139"/>
    <mergeCell ref="B136:M136"/>
    <mergeCell ref="B134:M134"/>
    <mergeCell ref="B135:M135"/>
    <mergeCell ref="B140:M140"/>
    <mergeCell ref="B138:M138"/>
    <mergeCell ref="B137:M137"/>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5"/>
  <sheetViews>
    <sheetView zoomScaleNormal="100" zoomScaleSheetLayoutView="85" workbookViewId="0">
      <pane ySplit="17" topLeftCell="A18" activePane="bottomLeft" state="frozen"/>
      <selection pane="bottomLeft" activeCell="A18" sqref="A18"/>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43" t="s">
        <v>0</v>
      </c>
      <c r="C1" s="643"/>
      <c r="D1" s="643"/>
      <c r="E1" s="643"/>
      <c r="F1" s="643"/>
      <c r="G1" s="643"/>
      <c r="H1" s="643"/>
      <c r="I1" s="643"/>
      <c r="J1" s="643"/>
      <c r="K1" s="643"/>
      <c r="L1" s="643"/>
      <c r="M1" s="643"/>
      <c r="N1" s="643"/>
    </row>
    <row r="3" spans="1:98">
      <c r="B3" s="731" t="s">
        <v>308</v>
      </c>
      <c r="C3" s="731"/>
      <c r="D3" s="731"/>
      <c r="E3" s="731"/>
      <c r="F3" s="731"/>
      <c r="G3" s="731"/>
      <c r="H3" s="731"/>
      <c r="I3" s="731"/>
      <c r="J3" s="731"/>
      <c r="K3" s="731"/>
      <c r="L3" s="731"/>
      <c r="M3" s="731"/>
      <c r="N3" s="731"/>
      <c r="O3" s="731"/>
      <c r="P3" s="731"/>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7" customFormat="1" ht="15" customHeight="1">
      <c r="A5" s="90"/>
      <c r="B5" s="715" t="s">
        <v>559</v>
      </c>
      <c r="C5" s="716"/>
      <c r="D5" s="716"/>
      <c r="E5" s="716"/>
      <c r="F5" s="716"/>
      <c r="G5" s="716"/>
      <c r="H5" s="716"/>
      <c r="I5" s="716"/>
      <c r="J5" s="716"/>
      <c r="K5" s="716"/>
      <c r="L5" s="716"/>
      <c r="M5" s="716"/>
      <c r="N5" s="717"/>
      <c r="O5" s="715" t="s">
        <v>417</v>
      </c>
      <c r="P5" s="716"/>
      <c r="Q5" s="716"/>
      <c r="R5" s="716"/>
      <c r="S5" s="716"/>
      <c r="T5" s="716"/>
      <c r="U5" s="716"/>
      <c r="V5" s="716"/>
      <c r="W5" s="716"/>
      <c r="X5" s="716"/>
      <c r="Y5" s="716"/>
      <c r="Z5" s="716"/>
      <c r="AA5" s="717"/>
      <c r="AB5" s="715" t="s">
        <v>418</v>
      </c>
      <c r="AC5" s="716"/>
      <c r="AD5" s="716"/>
      <c r="AE5" s="716"/>
      <c r="AF5" s="716"/>
      <c r="AG5" s="716"/>
      <c r="AH5" s="716"/>
      <c r="AI5" s="716"/>
      <c r="AJ5" s="716"/>
      <c r="AK5" s="716"/>
      <c r="AL5" s="716"/>
      <c r="AM5" s="716"/>
      <c r="AN5" s="717"/>
      <c r="AO5" s="715" t="s">
        <v>419</v>
      </c>
      <c r="AP5" s="716"/>
      <c r="AQ5" s="716"/>
      <c r="AR5" s="716"/>
      <c r="AS5" s="716"/>
      <c r="AT5" s="716"/>
      <c r="AU5" s="716"/>
      <c r="AV5" s="716"/>
      <c r="AW5" s="716"/>
      <c r="AX5" s="716"/>
      <c r="AY5" s="716"/>
      <c r="AZ5" s="716"/>
      <c r="BA5" s="717"/>
      <c r="BB5" s="715" t="s">
        <v>420</v>
      </c>
      <c r="BC5" s="716"/>
      <c r="BD5" s="716"/>
      <c r="BE5" s="716"/>
      <c r="BF5" s="716"/>
      <c r="BG5" s="716"/>
      <c r="BH5" s="716"/>
      <c r="BI5" s="716"/>
      <c r="BJ5" s="716"/>
      <c r="BK5" s="716"/>
      <c r="BL5" s="716"/>
      <c r="BM5" s="716"/>
      <c r="BN5" s="717"/>
      <c r="BO5" s="715" t="s">
        <v>421</v>
      </c>
      <c r="BP5" s="716"/>
      <c r="BQ5" s="716"/>
      <c r="BR5" s="716"/>
      <c r="BS5" s="716"/>
      <c r="BT5" s="716"/>
      <c r="BU5" s="716"/>
      <c r="BV5" s="717"/>
      <c r="BW5" s="715" t="s">
        <v>422</v>
      </c>
      <c r="BX5" s="716"/>
      <c r="BY5" s="716"/>
      <c r="BZ5" s="716"/>
      <c r="CA5" s="716"/>
      <c r="CB5" s="716"/>
      <c r="CC5" s="716"/>
      <c r="CD5" s="717"/>
      <c r="CE5" s="715" t="s">
        <v>424</v>
      </c>
      <c r="CF5" s="716"/>
      <c r="CG5" s="716"/>
      <c r="CH5" s="716"/>
      <c r="CI5" s="716"/>
      <c r="CJ5" s="716"/>
      <c r="CK5" s="716"/>
      <c r="CL5" s="716"/>
      <c r="CM5" s="716"/>
      <c r="CN5" s="716"/>
      <c r="CO5" s="716"/>
      <c r="CP5" s="716"/>
      <c r="CQ5" s="716"/>
      <c r="CR5" s="717"/>
    </row>
    <row r="6" spans="1:98" s="210" customFormat="1" ht="15" customHeight="1">
      <c r="A6" s="314"/>
      <c r="B6" s="718" t="s">
        <v>293</v>
      </c>
      <c r="C6" s="719"/>
      <c r="D6" s="719"/>
      <c r="E6" s="719"/>
      <c r="F6" s="719"/>
      <c r="G6" s="720"/>
      <c r="H6" s="718" t="s">
        <v>294</v>
      </c>
      <c r="I6" s="719"/>
      <c r="J6" s="719"/>
      <c r="K6" s="720"/>
      <c r="L6" s="723" t="s">
        <v>295</v>
      </c>
      <c r="M6" s="723" t="s">
        <v>296</v>
      </c>
      <c r="N6" s="728" t="s">
        <v>297</v>
      </c>
      <c r="O6" s="718" t="s">
        <v>293</v>
      </c>
      <c r="P6" s="719"/>
      <c r="Q6" s="719"/>
      <c r="R6" s="719"/>
      <c r="S6" s="719"/>
      <c r="T6" s="720"/>
      <c r="U6" s="718" t="s">
        <v>294</v>
      </c>
      <c r="V6" s="719"/>
      <c r="W6" s="719"/>
      <c r="X6" s="720"/>
      <c r="Y6" s="723" t="s">
        <v>295</v>
      </c>
      <c r="Z6" s="723" t="s">
        <v>296</v>
      </c>
      <c r="AA6" s="728" t="s">
        <v>297</v>
      </c>
      <c r="AB6" s="718" t="s">
        <v>293</v>
      </c>
      <c r="AC6" s="719"/>
      <c r="AD6" s="719"/>
      <c r="AE6" s="719"/>
      <c r="AF6" s="719"/>
      <c r="AG6" s="720"/>
      <c r="AH6" s="718" t="s">
        <v>294</v>
      </c>
      <c r="AI6" s="719"/>
      <c r="AJ6" s="719"/>
      <c r="AK6" s="720"/>
      <c r="AL6" s="723" t="s">
        <v>295</v>
      </c>
      <c r="AM6" s="723" t="s">
        <v>296</v>
      </c>
      <c r="AN6" s="728" t="s">
        <v>297</v>
      </c>
      <c r="AO6" s="718" t="s">
        <v>293</v>
      </c>
      <c r="AP6" s="719"/>
      <c r="AQ6" s="719"/>
      <c r="AR6" s="719"/>
      <c r="AS6" s="719"/>
      <c r="AT6" s="720"/>
      <c r="AU6" s="718" t="s">
        <v>294</v>
      </c>
      <c r="AV6" s="719"/>
      <c r="AW6" s="719"/>
      <c r="AX6" s="720"/>
      <c r="AY6" s="723" t="s">
        <v>295</v>
      </c>
      <c r="AZ6" s="723" t="s">
        <v>296</v>
      </c>
      <c r="BA6" s="728" t="s">
        <v>297</v>
      </c>
      <c r="BB6" s="718" t="s">
        <v>293</v>
      </c>
      <c r="BC6" s="719"/>
      <c r="BD6" s="719"/>
      <c r="BE6" s="719"/>
      <c r="BF6" s="719"/>
      <c r="BG6" s="720"/>
      <c r="BH6" s="718" t="s">
        <v>294</v>
      </c>
      <c r="BI6" s="719"/>
      <c r="BJ6" s="719"/>
      <c r="BK6" s="720"/>
      <c r="BL6" s="723" t="s">
        <v>295</v>
      </c>
      <c r="BM6" s="723" t="s">
        <v>296</v>
      </c>
      <c r="BN6" s="728" t="s">
        <v>297</v>
      </c>
      <c r="BO6" s="718" t="s">
        <v>293</v>
      </c>
      <c r="BP6" s="719"/>
      <c r="BQ6" s="719"/>
      <c r="BR6" s="720"/>
      <c r="BS6" s="723" t="s">
        <v>294</v>
      </c>
      <c r="BT6" s="723" t="s">
        <v>295</v>
      </c>
      <c r="BU6" s="723" t="s">
        <v>296</v>
      </c>
      <c r="BV6" s="728" t="s">
        <v>297</v>
      </c>
      <c r="BW6" s="718" t="s">
        <v>293</v>
      </c>
      <c r="BX6" s="719"/>
      <c r="BY6" s="719"/>
      <c r="BZ6" s="720"/>
      <c r="CA6" s="723" t="s">
        <v>294</v>
      </c>
      <c r="CB6" s="723" t="s">
        <v>295</v>
      </c>
      <c r="CC6" s="723" t="s">
        <v>296</v>
      </c>
      <c r="CD6" s="728" t="s">
        <v>297</v>
      </c>
      <c r="CE6" s="718" t="s">
        <v>293</v>
      </c>
      <c r="CF6" s="719"/>
      <c r="CG6" s="719"/>
      <c r="CH6" s="719"/>
      <c r="CI6" s="719"/>
      <c r="CJ6" s="720"/>
      <c r="CK6" s="723" t="s">
        <v>298</v>
      </c>
      <c r="CL6" s="719" t="s">
        <v>294</v>
      </c>
      <c r="CM6" s="719"/>
      <c r="CN6" s="719"/>
      <c r="CO6" s="719"/>
      <c r="CP6" s="723" t="s">
        <v>295</v>
      </c>
      <c r="CQ6" s="723" t="s">
        <v>299</v>
      </c>
      <c r="CR6" s="728" t="s">
        <v>297</v>
      </c>
    </row>
    <row r="7" spans="1:98" s="209" customFormat="1" ht="52.5" customHeight="1">
      <c r="A7" s="315"/>
      <c r="B7" s="318" t="s">
        <v>300</v>
      </c>
      <c r="C7" s="318" t="s">
        <v>301</v>
      </c>
      <c r="D7" s="319" t="s">
        <v>302</v>
      </c>
      <c r="E7" s="319" t="s">
        <v>303</v>
      </c>
      <c r="F7" s="319" t="s">
        <v>304</v>
      </c>
      <c r="G7" s="319" t="s">
        <v>51</v>
      </c>
      <c r="H7" s="320" t="s">
        <v>305</v>
      </c>
      <c r="I7" s="321" t="s">
        <v>306</v>
      </c>
      <c r="J7" s="321" t="s">
        <v>307</v>
      </c>
      <c r="K7" s="319" t="s">
        <v>51</v>
      </c>
      <c r="L7" s="730"/>
      <c r="M7" s="730"/>
      <c r="N7" s="729"/>
      <c r="O7" s="318" t="s">
        <v>300</v>
      </c>
      <c r="P7" s="318" t="s">
        <v>301</v>
      </c>
      <c r="Q7" s="319" t="s">
        <v>302</v>
      </c>
      <c r="R7" s="319" t="s">
        <v>303</v>
      </c>
      <c r="S7" s="319" t="s">
        <v>304</v>
      </c>
      <c r="T7" s="319" t="s">
        <v>51</v>
      </c>
      <c r="U7" s="320" t="s">
        <v>305</v>
      </c>
      <c r="V7" s="321" t="s">
        <v>306</v>
      </c>
      <c r="W7" s="321" t="s">
        <v>307</v>
      </c>
      <c r="X7" s="319" t="s">
        <v>51</v>
      </c>
      <c r="Y7" s="730"/>
      <c r="Z7" s="730"/>
      <c r="AA7" s="729"/>
      <c r="AB7" s="318" t="s">
        <v>300</v>
      </c>
      <c r="AC7" s="318" t="s">
        <v>301</v>
      </c>
      <c r="AD7" s="319" t="s">
        <v>302</v>
      </c>
      <c r="AE7" s="319" t="s">
        <v>303</v>
      </c>
      <c r="AF7" s="319" t="s">
        <v>304</v>
      </c>
      <c r="AG7" s="319" t="s">
        <v>51</v>
      </c>
      <c r="AH7" s="320" t="s">
        <v>305</v>
      </c>
      <c r="AI7" s="321" t="s">
        <v>306</v>
      </c>
      <c r="AJ7" s="321" t="s">
        <v>307</v>
      </c>
      <c r="AK7" s="319" t="s">
        <v>51</v>
      </c>
      <c r="AL7" s="730"/>
      <c r="AM7" s="730"/>
      <c r="AN7" s="729"/>
      <c r="AO7" s="318" t="s">
        <v>300</v>
      </c>
      <c r="AP7" s="318" t="s">
        <v>301</v>
      </c>
      <c r="AQ7" s="319" t="s">
        <v>302</v>
      </c>
      <c r="AR7" s="319" t="s">
        <v>303</v>
      </c>
      <c r="AS7" s="319" t="s">
        <v>304</v>
      </c>
      <c r="AT7" s="319" t="s">
        <v>51</v>
      </c>
      <c r="AU7" s="320" t="s">
        <v>305</v>
      </c>
      <c r="AV7" s="321" t="s">
        <v>306</v>
      </c>
      <c r="AW7" s="321" t="s">
        <v>307</v>
      </c>
      <c r="AX7" s="319" t="s">
        <v>51</v>
      </c>
      <c r="AY7" s="730"/>
      <c r="AZ7" s="730"/>
      <c r="BA7" s="729"/>
      <c r="BB7" s="318" t="s">
        <v>300</v>
      </c>
      <c r="BC7" s="318" t="s">
        <v>301</v>
      </c>
      <c r="BD7" s="319" t="s">
        <v>302</v>
      </c>
      <c r="BE7" s="319" t="s">
        <v>303</v>
      </c>
      <c r="BF7" s="319" t="s">
        <v>304</v>
      </c>
      <c r="BG7" s="319" t="s">
        <v>51</v>
      </c>
      <c r="BH7" s="320" t="s">
        <v>305</v>
      </c>
      <c r="BI7" s="321" t="s">
        <v>306</v>
      </c>
      <c r="BJ7" s="321" t="s">
        <v>307</v>
      </c>
      <c r="BK7" s="319" t="s">
        <v>51</v>
      </c>
      <c r="BL7" s="730"/>
      <c r="BM7" s="730"/>
      <c r="BN7" s="729"/>
      <c r="BO7" s="318" t="s">
        <v>300</v>
      </c>
      <c r="BP7" s="318" t="s">
        <v>301</v>
      </c>
      <c r="BQ7" s="318" t="s">
        <v>304</v>
      </c>
      <c r="BR7" s="319" t="s">
        <v>51</v>
      </c>
      <c r="BS7" s="730" t="s">
        <v>305</v>
      </c>
      <c r="BT7" s="730"/>
      <c r="BU7" s="730"/>
      <c r="BV7" s="729"/>
      <c r="BW7" s="318" t="s">
        <v>300</v>
      </c>
      <c r="BX7" s="318" t="s">
        <v>301</v>
      </c>
      <c r="BY7" s="318" t="s">
        <v>304</v>
      </c>
      <c r="BZ7" s="319" t="s">
        <v>51</v>
      </c>
      <c r="CA7" s="730"/>
      <c r="CB7" s="730"/>
      <c r="CC7" s="730"/>
      <c r="CD7" s="729"/>
      <c r="CE7" s="318" t="s">
        <v>300</v>
      </c>
      <c r="CF7" s="318" t="s">
        <v>301</v>
      </c>
      <c r="CG7" s="318" t="s">
        <v>302</v>
      </c>
      <c r="CH7" s="318" t="s">
        <v>303</v>
      </c>
      <c r="CI7" s="318" t="s">
        <v>304</v>
      </c>
      <c r="CJ7" s="318" t="s">
        <v>51</v>
      </c>
      <c r="CK7" s="730"/>
      <c r="CL7" s="318" t="s">
        <v>305</v>
      </c>
      <c r="CM7" s="318" t="s">
        <v>306</v>
      </c>
      <c r="CN7" s="318" t="s">
        <v>307</v>
      </c>
      <c r="CO7" s="318" t="s">
        <v>51</v>
      </c>
      <c r="CP7" s="730"/>
      <c r="CQ7" s="730"/>
      <c r="CR7" s="729"/>
    </row>
    <row r="8" spans="1:98" ht="12.75" customHeight="1">
      <c r="A8" s="548"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49"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49"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49"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49"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49"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49" t="s">
        <v>286</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5" t="s">
        <v>633</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7" t="s">
        <v>700</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3.3839999999999995</v>
      </c>
      <c r="M16" s="388">
        <f t="shared" si="16"/>
        <v>1.2709999999999999</v>
      </c>
      <c r="N16" s="390">
        <f t="shared" si="16"/>
        <v>75.739000000000004</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1.5090000000000001</v>
      </c>
      <c r="Z16" s="388">
        <f t="shared" si="16"/>
        <v>2.12</v>
      </c>
      <c r="AA16" s="390">
        <f t="shared" si="16"/>
        <v>49.941000000000003</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6.5109999999999992</v>
      </c>
      <c r="AM16" s="388">
        <f t="shared" si="17"/>
        <v>3.8819999999999997</v>
      </c>
      <c r="AN16" s="390">
        <f t="shared" si="17"/>
        <v>102.25</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0.624</v>
      </c>
      <c r="BA16" s="390">
        <f t="shared" si="17"/>
        <v>32.597999999999999</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1.8540000000000001</v>
      </c>
      <c r="BN16" s="390">
        <f t="shared" ref="BN16:CR16" si="18">SUM(BN114:BN125)</f>
        <v>66.05</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18.904</v>
      </c>
      <c r="CQ16" s="392">
        <f t="shared" si="18"/>
        <v>6.8290000000000006</v>
      </c>
      <c r="CR16" s="390">
        <f t="shared" si="18"/>
        <v>332.173</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416</v>
      </c>
      <c r="BU55" s="391" t="s">
        <v>416</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416</v>
      </c>
      <c r="BU71" s="391" t="s">
        <v>416</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416</v>
      </c>
      <c r="BU83" s="391" t="s">
        <v>416</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416</v>
      </c>
      <c r="BU84" s="391" t="s">
        <v>416</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416</v>
      </c>
      <c r="BU91" s="391" t="s">
        <v>416</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0.25900000000000001</v>
      </c>
      <c r="M114" s="388">
        <v>7.1999999999999995E-2</v>
      </c>
      <c r="N114" s="390">
        <f t="shared" si="44"/>
        <v>6.5730000000000013</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0.14199999999999999</v>
      </c>
      <c r="Z114" s="388">
        <v>0.27500000000000002</v>
      </c>
      <c r="AA114" s="390">
        <f t="shared" si="47"/>
        <v>4.418000000000001</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0.51300000000000001</v>
      </c>
      <c r="AM114" s="388">
        <v>0.26</v>
      </c>
      <c r="AN114" s="390">
        <f t="shared" si="50"/>
        <v>8.0030000000000001</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0.10199999999999999</v>
      </c>
      <c r="BA114" s="390">
        <f t="shared" si="53"/>
        <v>2.3940000000000001</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0.20699999999999999</v>
      </c>
      <c r="BN114" s="390">
        <f t="shared" si="56"/>
        <v>5.3780000000000001</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1.446</v>
      </c>
      <c r="CQ114" s="392">
        <v>0.61</v>
      </c>
      <c r="CR114" s="390">
        <f t="shared" si="67"/>
        <v>27.263000000000005</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0.30199999999999999</v>
      </c>
      <c r="M115" s="388">
        <v>0.13</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0.14299999999999999</v>
      </c>
      <c r="Z115" s="388">
        <v>0.23599999999999999</v>
      </c>
      <c r="AA115" s="390">
        <f t="shared" si="47"/>
        <v>4.5519999999999996</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0.56100000000000005</v>
      </c>
      <c r="AM115" s="388">
        <v>0.371</v>
      </c>
      <c r="AN115" s="390">
        <f t="shared" si="50"/>
        <v>8.5140000000000011</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0.1</v>
      </c>
      <c r="BA115" s="390">
        <f t="shared" si="53"/>
        <v>2.278</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0.193</v>
      </c>
      <c r="BN115" s="390">
        <f t="shared" si="56"/>
        <v>5.4079999999999995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1.5860000000000001</v>
      </c>
      <c r="CQ115" s="392">
        <v>0.71399999999999997</v>
      </c>
      <c r="CR115" s="390">
        <f t="shared" si="67"/>
        <v>28.052999999999997</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0.27100000000000002</v>
      </c>
      <c r="M116" s="388">
        <v>8.2000000000000003E-2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0.128</v>
      </c>
      <c r="Z116" s="388">
        <v>0.22900000000000001</v>
      </c>
      <c r="AA116" s="390">
        <f t="shared" si="47"/>
        <v>3.903</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0.47399999999999998</v>
      </c>
      <c r="AM116" s="388">
        <v>0.33600000000000002</v>
      </c>
      <c r="AN116" s="390">
        <f t="shared" si="50"/>
        <v>7.6230000000000011</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0.1</v>
      </c>
      <c r="BA116" s="390">
        <f t="shared" si="53"/>
        <v>2.2680000000000002</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0.13400000000000001</v>
      </c>
      <c r="BN116" s="390">
        <f t="shared" si="56"/>
        <v>4.8879999999999999</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1.32</v>
      </c>
      <c r="CQ116" s="392">
        <v>0.624</v>
      </c>
      <c r="CR116" s="390">
        <f t="shared" si="67"/>
        <v>25.393000000000004</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0.27400000000000002</v>
      </c>
      <c r="M117" s="388">
        <v>0.14099999999999999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0.154</v>
      </c>
      <c r="Z117" s="388">
        <v>0.249</v>
      </c>
      <c r="AA117" s="390">
        <f t="shared" si="47"/>
        <v>4.605999999999999</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0.45100000000000001</v>
      </c>
      <c r="AM117" s="388">
        <v>0.35699999999999998</v>
      </c>
      <c r="AN117" s="390">
        <f t="shared" si="50"/>
        <v>8.3989999999999991</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0.10299999999999999</v>
      </c>
      <c r="BA117" s="390">
        <f t="shared" si="53"/>
        <v>2.4659999999999997</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0.219</v>
      </c>
      <c r="BN117" s="390">
        <f t="shared" si="56"/>
        <v>5.6029999999999998</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1.516</v>
      </c>
      <c r="CQ117" s="392">
        <v>0.67500000000000004</v>
      </c>
      <c r="CR117" s="390">
        <f t="shared" si="67"/>
        <v>28.155999999999999</v>
      </c>
      <c r="CT117" s="268"/>
    </row>
    <row r="118" spans="1:98" ht="12.75" customHeight="1">
      <c r="A118" s="194">
        <f t="shared" ref="A118:A133"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0.27900000000000003</v>
      </c>
      <c r="M118" s="388">
        <v>0.14799999999999999</v>
      </c>
      <c r="N118" s="390">
        <f t="shared" si="44"/>
        <v>6.7110000000000003</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0.158</v>
      </c>
      <c r="Z118" s="388">
        <v>0.27100000000000002</v>
      </c>
      <c r="AA118" s="390">
        <f t="shared" si="47"/>
        <v>4.415</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0.505</v>
      </c>
      <c r="AM118" s="388">
        <v>0.34100000000000003</v>
      </c>
      <c r="AN118" s="390">
        <f t="shared" si="50"/>
        <v>8.1549999999999994</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0.10199999999999999</v>
      </c>
      <c r="BA118" s="390">
        <f t="shared" si="53"/>
        <v>2.4239999999999999</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0.19800000000000001</v>
      </c>
      <c r="BN118" s="390">
        <f t="shared" si="56"/>
        <v>5.3729999999999993</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1.4890000000000001</v>
      </c>
      <c r="CQ118" s="392">
        <v>0.73299999999999998</v>
      </c>
      <c r="CR118" s="390">
        <f t="shared" si="67"/>
        <v>27.520999999999994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0.311</v>
      </c>
      <c r="M120" s="388">
        <v>7.8E-2</v>
      </c>
      <c r="N120" s="390">
        <f t="shared" si="73"/>
        <v>6.1180000000000012</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0.106</v>
      </c>
      <c r="Z120" s="388">
        <v>9.5000000000000001E-2</v>
      </c>
      <c r="AA120" s="390">
        <f t="shared" si="76"/>
        <v>3.556</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0.621</v>
      </c>
      <c r="AM120" s="388">
        <v>0.40699999999999997</v>
      </c>
      <c r="AN120" s="390">
        <f t="shared" si="79"/>
        <v>8.886000000000001</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4.0000000000000001E-3</v>
      </c>
      <c r="BA120" s="390">
        <f t="shared" si="82"/>
        <v>2.677</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0.105</v>
      </c>
      <c r="BN120" s="390">
        <f t="shared" si="85"/>
        <v>5.52</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1.7749999999999999</v>
      </c>
      <c r="CQ120" s="392">
        <v>0.53800000000000003</v>
      </c>
      <c r="CR120" s="390">
        <f t="shared" si="91"/>
        <v>27.254000000000001</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0.28299999999999997</v>
      </c>
      <c r="M121" s="388">
        <v>0.106</v>
      </c>
      <c r="N121" s="390">
        <f t="shared" ref="N121:N122" si="94">G121+K121+L121+M121</f>
        <v>5.5600000000000005</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0.113</v>
      </c>
      <c r="Z121" s="388">
        <v>0.14299999999999999</v>
      </c>
      <c r="AA121" s="390">
        <f t="shared" ref="AA121:AA122" si="97">T121+X121+Y121+Z121</f>
        <v>4.0909999999999993</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0.59299999999999997</v>
      </c>
      <c r="AM121" s="388">
        <v>0.28299999999999997</v>
      </c>
      <c r="AN121" s="390">
        <f t="shared" ref="AN121:AN122" si="100">AG121+AK121+AL121+AM121</f>
        <v>8.7360000000000007</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2E-3</v>
      </c>
      <c r="BA121" s="390">
        <f t="shared" ref="BA121:BA122" si="103">AZ121+AY121+AX121+AT121</f>
        <v>3.0259999999999998</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0.111</v>
      </c>
      <c r="BN121" s="390">
        <f t="shared" ref="BN121:BN122" si="106">BM121+BL121+BK121+BG121</f>
        <v>5.8440000000000003</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1.6759999999999999</v>
      </c>
      <c r="CQ121" s="392">
        <v>0.47599999999999998</v>
      </c>
      <c r="CR121" s="390">
        <f t="shared" ref="CR121:CR122" si="112">N121+AA121+AN121+BA121+BN121+BV121+CD121</f>
        <v>27.699000000000002</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0.318</v>
      </c>
      <c r="M122" s="388">
        <v>7.3999999999999996E-2</v>
      </c>
      <c r="N122" s="390">
        <f t="shared" si="94"/>
        <v>6.2689999999999992</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0.114</v>
      </c>
      <c r="Z122" s="388">
        <v>0.10299999999999999</v>
      </c>
      <c r="AA122" s="390">
        <f t="shared" si="97"/>
        <v>4.0939999999999994</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0.60799999999999998</v>
      </c>
      <c r="AM122" s="388">
        <v>0.32800000000000001</v>
      </c>
      <c r="AN122" s="390">
        <f t="shared" si="100"/>
        <v>9.0919999999999987</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3.0000000000000001E-3</v>
      </c>
      <c r="BA122" s="390">
        <f t="shared" si="103"/>
        <v>3.3320000000000003</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9.5000000000000001E-2</v>
      </c>
      <c r="BN122" s="390">
        <f t="shared" si="106"/>
        <v>5.6479999999999997</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1.748</v>
      </c>
      <c r="CQ122" s="392">
        <v>0.45600000000000002</v>
      </c>
      <c r="CR122" s="390">
        <f t="shared" si="112"/>
        <v>28.837999999999997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0.245</v>
      </c>
      <c r="M123" s="388">
        <v>9.2999999999999999E-2</v>
      </c>
      <c r="N123" s="390">
        <f t="shared" ref="N123" si="115">G123+K123+L123+M123</f>
        <v>5.9779999999999998</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0.10100000000000001</v>
      </c>
      <c r="Z123" s="388">
        <v>9.2999999999999999E-2</v>
      </c>
      <c r="AA123" s="390">
        <f t="shared" ref="AA123" si="118">T123+X123+Y123+Z123</f>
        <v>3.8650000000000002</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0.54700000000000004</v>
      </c>
      <c r="AM123" s="388">
        <v>0.186</v>
      </c>
      <c r="AN123" s="390">
        <f t="shared" ref="AN123" si="121">AG123+AK123+AL123+AM123</f>
        <v>8.5730000000000004</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3.0000000000000001E-3</v>
      </c>
      <c r="BA123" s="390">
        <f t="shared" ref="BA123" si="124">AZ123+AY123+AX123+AT123</f>
        <v>2.8450000000000006</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7.0000000000000007E-2</v>
      </c>
      <c r="BN123" s="390">
        <f t="shared" ref="BN123" si="127">BM123+BL123+BK123+BG123</f>
        <v>5.6579999999999995</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1.548</v>
      </c>
      <c r="CQ123" s="392">
        <v>0.318</v>
      </c>
      <c r="CR123" s="390">
        <f t="shared" ref="CR123" si="133">N123+AA123+AN123+BA123+BN123+BV123+CD123</f>
        <v>27.349000000000004</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0.308</v>
      </c>
      <c r="M124" s="388">
        <v>0.12</v>
      </c>
      <c r="N124" s="390">
        <f t="shared" ref="N124" si="136">G124+K124+L124+M124</f>
        <v>6.5400000000000009</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0.123</v>
      </c>
      <c r="Z124" s="388">
        <v>9.6000000000000002E-2</v>
      </c>
      <c r="AA124" s="390">
        <f t="shared" ref="AA124" si="139">T124+X124+Y124+Z124</f>
        <v>4.2370000000000001</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0.66400000000000003</v>
      </c>
      <c r="AM124" s="388">
        <v>0.25700000000000001</v>
      </c>
      <c r="AN124" s="390">
        <f t="shared" ref="AN124" si="142">AG124+AK124+AL124+AM124</f>
        <v>9.4449999999999985</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2E-3</v>
      </c>
      <c r="BA124" s="390">
        <f t="shared" ref="BA124" si="145">AZ124+AY124+AX124+AT124</f>
        <v>3.1890000000000001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0.14299999999999999</v>
      </c>
      <c r="BN124" s="390">
        <f t="shared" ref="BN124" si="148">BM124+BL124+BK124+BG124</f>
        <v>6.0879999999999992</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1.8560000000000001</v>
      </c>
      <c r="CQ124" s="392">
        <v>0.42</v>
      </c>
      <c r="CR124" s="390">
        <f t="shared" ref="CR124" si="154">N124+AA124+AN124+BA124+BN124+BV124+CD124</f>
        <v>30.032000000000004</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9.4E-2</v>
      </c>
      <c r="N126" s="390">
        <f t="shared" ref="N126" si="178">G126+K126+L126+M126</f>
        <v>6.6379999999999999</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0.105</v>
      </c>
      <c r="Z126" s="388">
        <v>8.3000000000000004E-2</v>
      </c>
      <c r="AA126" s="390">
        <f t="shared" ref="AA126" si="181">T126+X126+Y126+Z126</f>
        <v>4.282</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0.48599999999999999</v>
      </c>
      <c r="BM126" s="388">
        <v>0.16</v>
      </c>
      <c r="BN126" s="390">
        <f t="shared" ref="BN126" si="190">BM126+BL126+BK126+BG126</f>
        <v>6.0140000000000002</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1.613</v>
      </c>
      <c r="CQ126" s="392">
        <v>0.51100000000000001</v>
      </c>
      <c r="CR126" s="390">
        <f t="shared" ref="CR126" si="196">N126+AA126+AN126+BA126+BN126+BV126+CD126</f>
        <v>29.564999999999998</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6.4000000000000001E-2</v>
      </c>
      <c r="N127" s="390">
        <f t="shared" ref="N127" si="199">G127+K127+L127+M127</f>
        <v>6.0450000000000008</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0.10299999999999999</v>
      </c>
      <c r="Z127" s="388">
        <v>7.1999999999999995E-2</v>
      </c>
      <c r="AA127" s="390">
        <f t="shared" ref="AA127" si="202">T127+X127+Y127+Z127</f>
        <v>4.1400000000000006</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0.58699999999999997</v>
      </c>
      <c r="BM127" s="388">
        <v>0.129</v>
      </c>
      <c r="BN127" s="390">
        <f t="shared" ref="BN127" si="211">BM127+BL127+BK127+BG127</f>
        <v>5.8259999999999996</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v>
      </c>
      <c r="CQ127" s="392">
        <v>0.31900000000000001</v>
      </c>
      <c r="CR127" s="390">
        <f t="shared" ref="CR127" si="217">N127+AA127+AN127+BA127+BN127+BV127+CD127</f>
        <v>28.083000000000006</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0.113</v>
      </c>
      <c r="N128" s="390">
        <f t="shared" ref="N128" si="220">G128+K128+L128+M128</f>
        <v>5.9430000000000005</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9.6000000000000002E-2</v>
      </c>
      <c r="Z128" s="388">
        <v>0.08</v>
      </c>
      <c r="AA128" s="390">
        <f t="shared" ref="AA128" si="223">T128+X128+Y128+Z128</f>
        <v>4.1539999999999999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0.47399999999999998</v>
      </c>
      <c r="BM128" s="388">
        <v>0.14799999999999999</v>
      </c>
      <c r="BN128" s="390">
        <f t="shared" ref="BN128" si="232">BM128+BL128+BK128+BG128</f>
        <v>5.6469999999999994</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1.5209999999999999</v>
      </c>
      <c r="CQ128" s="392">
        <v>0.23699999999999999</v>
      </c>
      <c r="CR128" s="390">
        <f t="shared" ref="CR128" si="238">N128+AA128+AN128+BA128+BN128+BV128+CD128</f>
        <v>27.25</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5.8999999999999997E-2</v>
      </c>
      <c r="N129" s="390">
        <f t="shared" ref="N129" si="241">G129+K129+L129+M129</f>
        <v>6.1850000000000005</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0.11600000000000001</v>
      </c>
      <c r="Z129" s="388">
        <v>8.3000000000000004E-2</v>
      </c>
      <c r="AA129" s="390">
        <f t="shared" ref="AA129" si="244">T129+X129+Y129+Z129</f>
        <v>3.9900000000000007</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0.54200000000000004</v>
      </c>
      <c r="BM129" s="388">
        <v>0.125</v>
      </c>
      <c r="BN129" s="390">
        <f t="shared" ref="BN129" si="253">BM129+BL129+BK129+BG129</f>
        <v>5.5540000000000003</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1.7410000000000001</v>
      </c>
      <c r="CQ129" s="392">
        <v>0.16400000000000001</v>
      </c>
      <c r="CR129" s="390">
        <f t="shared" ref="CR129" si="259">N129+AA129+AN129+BA129+BN129+BV129+CD129</f>
        <v>28.709</v>
      </c>
      <c r="CT129" s="268"/>
    </row>
    <row r="130" spans="1:98" ht="12.75" customHeight="1">
      <c r="A130" s="194">
        <f t="shared" si="70"/>
        <v>43770</v>
      </c>
      <c r="B130" s="388">
        <v>1.4710000000000001</v>
      </c>
      <c r="C130" s="389">
        <v>1.488</v>
      </c>
      <c r="D130" s="389">
        <v>0.47299999999999998</v>
      </c>
      <c r="E130" s="389">
        <v>0.378</v>
      </c>
      <c r="F130" s="389">
        <v>0.378</v>
      </c>
      <c r="G130" s="389">
        <f t="shared" ref="G130" si="260">SUM(B130:F130)</f>
        <v>4.1879999999999997</v>
      </c>
      <c r="H130" s="388">
        <v>0.26400000000000001</v>
      </c>
      <c r="I130" s="389">
        <v>0.96699999999999997</v>
      </c>
      <c r="J130" s="389">
        <v>0.37</v>
      </c>
      <c r="K130" s="389">
        <f t="shared" ref="K130" si="261">SUM(H130:J130)</f>
        <v>1.601</v>
      </c>
      <c r="L130" s="388">
        <v>0.25600000000000001</v>
      </c>
      <c r="M130" s="388">
        <v>5.8000000000000003E-2</v>
      </c>
      <c r="N130" s="390">
        <f t="shared" ref="N130" si="262">G130+K130+L130+M130</f>
        <v>6.1029999999999998</v>
      </c>
      <c r="O130" s="388">
        <v>1.4970000000000001</v>
      </c>
      <c r="P130" s="389">
        <v>1.1279999999999999</v>
      </c>
      <c r="Q130" s="389">
        <v>0.218</v>
      </c>
      <c r="R130" s="389">
        <v>0.105</v>
      </c>
      <c r="S130" s="389">
        <v>0.01</v>
      </c>
      <c r="T130" s="389">
        <f t="shared" ref="T130" si="263">SUM(O130:S130)</f>
        <v>2.9579999999999997</v>
      </c>
      <c r="U130" s="388">
        <v>7.9000000000000001E-2</v>
      </c>
      <c r="V130" s="389">
        <v>0.29699999999999999</v>
      </c>
      <c r="W130" s="389">
        <v>0.35699999999999998</v>
      </c>
      <c r="X130" s="389">
        <f t="shared" ref="X130" si="264">SUM(U130:W130)</f>
        <v>0.73299999999999998</v>
      </c>
      <c r="Y130" s="388">
        <v>0.113</v>
      </c>
      <c r="Z130" s="388">
        <v>7.0999999999999994E-2</v>
      </c>
      <c r="AA130" s="390">
        <f t="shared" ref="AA130" si="265">T130+X130+Y130+Z130</f>
        <v>3.875</v>
      </c>
      <c r="AB130" s="388">
        <v>1.1439999999999999</v>
      </c>
      <c r="AC130" s="389">
        <v>2.415</v>
      </c>
      <c r="AD130" s="389">
        <v>1.577</v>
      </c>
      <c r="AE130" s="389">
        <v>0.30199999999999999</v>
      </c>
      <c r="AF130" s="389">
        <v>1.4999999999999999E-2</v>
      </c>
      <c r="AG130" s="389">
        <f t="shared" ref="AG130" si="266">SUM(AB130:AF130)</f>
        <v>5.4529999999999994</v>
      </c>
      <c r="AH130" s="388">
        <v>0.245</v>
      </c>
      <c r="AI130" s="389">
        <v>1.4690000000000001</v>
      </c>
      <c r="AJ130" s="389">
        <v>0.45900000000000002</v>
      </c>
      <c r="AK130" s="389">
        <f t="shared" ref="AK130" si="267">SUM(AH130:AJ130)</f>
        <v>2.173</v>
      </c>
      <c r="AL130" s="388">
        <v>0.623</v>
      </c>
      <c r="AM130" s="388">
        <v>5.2999999999999999E-2</v>
      </c>
      <c r="AN130" s="390">
        <f t="shared" ref="AN130" si="268">AG130+AK130+AL130+AM130</f>
        <v>8.3019999999999996</v>
      </c>
      <c r="AO130" s="388">
        <v>0.41899999999999998</v>
      </c>
      <c r="AP130" s="389">
        <v>0.40699999999999997</v>
      </c>
      <c r="AQ130" s="389">
        <v>1.4039999999999999</v>
      </c>
      <c r="AR130" s="389">
        <v>9.5000000000000001E-2</v>
      </c>
      <c r="AS130" s="389">
        <v>4.0000000000000001E-3</v>
      </c>
      <c r="AT130" s="389">
        <f t="shared" ref="AT130" si="269">SUM(AO130:AS130)</f>
        <v>2.3290000000000002</v>
      </c>
      <c r="AU130" s="388">
        <v>5.0999999999999997E-2</v>
      </c>
      <c r="AV130" s="389">
        <v>0.16500000000000001</v>
      </c>
      <c r="AW130" s="389">
        <v>0.219</v>
      </c>
      <c r="AX130" s="389">
        <f t="shared" ref="AX130" si="270">SUM(AU130:AW130)</f>
        <v>0.435</v>
      </c>
      <c r="AY130" s="388">
        <v>0.11</v>
      </c>
      <c r="AZ130" s="388">
        <v>3.0000000000000001E-3</v>
      </c>
      <c r="BA130" s="390">
        <f t="shared" ref="BA130" si="271">AZ130+AY130+AX130+AT130</f>
        <v>2.8770000000000002</v>
      </c>
      <c r="BB130" s="388">
        <v>0.48299999999999998</v>
      </c>
      <c r="BC130" s="389">
        <v>1.4770000000000001</v>
      </c>
      <c r="BD130" s="389">
        <v>1.3979999999999999</v>
      </c>
      <c r="BE130" s="389">
        <v>0.21</v>
      </c>
      <c r="BF130" s="389">
        <v>4.0000000000000001E-3</v>
      </c>
      <c r="BG130" s="389">
        <f t="shared" ref="BG130" si="272">SUM(BB130:BF130)</f>
        <v>3.5719999999999996</v>
      </c>
      <c r="BH130" s="388">
        <v>0.22700000000000001</v>
      </c>
      <c r="BI130" s="389">
        <v>0.65800000000000003</v>
      </c>
      <c r="BJ130" s="389">
        <v>0.33800000000000002</v>
      </c>
      <c r="BK130" s="389">
        <f t="shared" ref="BK130" si="273">SUM(BH130:BJ130)</f>
        <v>1.2230000000000001</v>
      </c>
      <c r="BL130" s="388">
        <v>0.52700000000000002</v>
      </c>
      <c r="BM130" s="388">
        <v>9.5000000000000001E-2</v>
      </c>
      <c r="BN130" s="390">
        <f t="shared" ref="BN130" si="274">BM130+BL130+BK130+BG130</f>
        <v>5.4169999999999998</v>
      </c>
      <c r="BO130" s="388">
        <v>0.31</v>
      </c>
      <c r="BP130" s="389">
        <v>0.26900000000000002</v>
      </c>
      <c r="BQ130" s="389">
        <v>6.0999999999999999E-2</v>
      </c>
      <c r="BR130" s="389">
        <f t="shared" ref="BR130" si="275">SUM(BO130:BQ130)</f>
        <v>0.6399999999999999</v>
      </c>
      <c r="BS130" s="388">
        <v>0.158</v>
      </c>
      <c r="BT130" s="391">
        <v>3.1E-2</v>
      </c>
      <c r="BU130" s="391">
        <v>0</v>
      </c>
      <c r="BV130" s="390">
        <v>0.82899999999999996</v>
      </c>
      <c r="BW130" s="388">
        <v>8.5999999999999993E-2</v>
      </c>
      <c r="BX130" s="389">
        <v>0.29099999999999998</v>
      </c>
      <c r="BY130" s="389">
        <v>0.14799999999999999</v>
      </c>
      <c r="BZ130" s="389">
        <f t="shared" ref="BZ130" si="276">SUM(BW130:BY130)</f>
        <v>0.52500000000000002</v>
      </c>
      <c r="CA130" s="388">
        <v>0</v>
      </c>
      <c r="CB130" s="388">
        <v>0</v>
      </c>
      <c r="CC130" s="388">
        <v>6.0000000000000001E-3</v>
      </c>
      <c r="CD130" s="390">
        <f t="shared" ref="CD130" si="277">CC130+CB130+CA130+BZ130</f>
        <v>0.53100000000000003</v>
      </c>
      <c r="CE130" s="388">
        <v>5.41</v>
      </c>
      <c r="CF130" s="389">
        <v>7.4749999999999996</v>
      </c>
      <c r="CG130" s="389">
        <v>5.1550000000000002</v>
      </c>
      <c r="CH130" s="389">
        <v>1.081</v>
      </c>
      <c r="CI130" s="389">
        <v>0.41399999999999998</v>
      </c>
      <c r="CJ130" s="389">
        <f t="shared" ref="CJ130" si="278">SUM(CE130:CI130)</f>
        <v>19.535</v>
      </c>
      <c r="CK130" s="388">
        <v>0.153</v>
      </c>
      <c r="CL130" s="388">
        <v>0.878</v>
      </c>
      <c r="CM130" s="389">
        <v>3.6070000000000002</v>
      </c>
      <c r="CN130" s="389">
        <v>1.954</v>
      </c>
      <c r="CO130" s="389">
        <f t="shared" ref="CO130" si="279">SUM(CL130:CN130)</f>
        <v>6.4390000000000001</v>
      </c>
      <c r="CP130" s="390">
        <v>1.7070000000000001</v>
      </c>
      <c r="CQ130" s="392">
        <v>0.13300000000000001</v>
      </c>
      <c r="CR130" s="390">
        <f t="shared" ref="CR130" si="280">N130+AA130+AN130+BA130+BN130+BV130+CD130</f>
        <v>27.933999999999997</v>
      </c>
      <c r="CT130" s="268"/>
    </row>
    <row r="131" spans="1:98" ht="12.75" customHeight="1">
      <c r="A131" s="194">
        <f t="shared" si="70"/>
        <v>43800</v>
      </c>
      <c r="B131" s="388">
        <v>1.4430000000000001</v>
      </c>
      <c r="C131" s="389">
        <v>1.343</v>
      </c>
      <c r="D131" s="389">
        <v>0.38100000000000001</v>
      </c>
      <c r="E131" s="389">
        <v>0.32400000000000001</v>
      </c>
      <c r="F131" s="389">
        <v>0.32400000000000001</v>
      </c>
      <c r="G131" s="389">
        <f t="shared" ref="G131" si="281">SUM(B131:F131)</f>
        <v>3.8149999999999995</v>
      </c>
      <c r="H131" s="388">
        <v>0.27800000000000002</v>
      </c>
      <c r="I131" s="389">
        <v>0.95799999999999996</v>
      </c>
      <c r="J131" s="389">
        <v>0.39</v>
      </c>
      <c r="K131" s="389">
        <f t="shared" ref="K131" si="282">SUM(H131:J131)</f>
        <v>1.6259999999999999</v>
      </c>
      <c r="L131" s="388">
        <v>0.252</v>
      </c>
      <c r="M131" s="388">
        <v>5.8999999999999997E-2</v>
      </c>
      <c r="N131" s="390">
        <f t="shared" ref="N131" si="283">G131+K131+L131+M131</f>
        <v>5.7519999999999989</v>
      </c>
      <c r="O131" s="388">
        <v>1.663</v>
      </c>
      <c r="P131" s="389">
        <v>1.1379999999999999</v>
      </c>
      <c r="Q131" s="389">
        <v>0.20799999999999999</v>
      </c>
      <c r="R131" s="389">
        <v>0.128</v>
      </c>
      <c r="S131" s="389">
        <v>1.2E-2</v>
      </c>
      <c r="T131" s="389">
        <f t="shared" ref="T131" si="284">SUM(O131:S131)</f>
        <v>3.1490000000000005</v>
      </c>
      <c r="U131" s="388">
        <v>7.3999999999999996E-2</v>
      </c>
      <c r="V131" s="389">
        <v>0.25900000000000001</v>
      </c>
      <c r="W131" s="389">
        <v>0.36799999999999999</v>
      </c>
      <c r="X131" s="389">
        <f t="shared" ref="X131" si="285">SUM(U131:W131)</f>
        <v>0.70100000000000007</v>
      </c>
      <c r="Y131" s="388">
        <v>9.6000000000000002E-2</v>
      </c>
      <c r="Z131" s="388">
        <v>7.5999999999999998E-2</v>
      </c>
      <c r="AA131" s="390">
        <f t="shared" ref="AA131" si="286">T131+X131+Y131+Z131</f>
        <v>4.0220000000000002</v>
      </c>
      <c r="AB131" s="388">
        <v>1.1850000000000001</v>
      </c>
      <c r="AC131" s="389">
        <v>2.4249999999999998</v>
      </c>
      <c r="AD131" s="389">
        <v>1.407</v>
      </c>
      <c r="AE131" s="389">
        <v>0.32</v>
      </c>
      <c r="AF131" s="389">
        <v>1.6E-2</v>
      </c>
      <c r="AG131" s="389">
        <f t="shared" ref="AG131" si="287">SUM(AB131:AF131)</f>
        <v>5.3529999999999998</v>
      </c>
      <c r="AH131" s="388">
        <v>0.315</v>
      </c>
      <c r="AI131" s="389">
        <v>1.498</v>
      </c>
      <c r="AJ131" s="389">
        <v>0.41199999999999998</v>
      </c>
      <c r="AK131" s="389">
        <f t="shared" ref="AK131" si="288">SUM(AH131:AJ131)</f>
        <v>2.2250000000000001</v>
      </c>
      <c r="AL131" s="388">
        <v>0.52400000000000002</v>
      </c>
      <c r="AM131" s="388">
        <v>6.2E-2</v>
      </c>
      <c r="AN131" s="390">
        <f t="shared" ref="AN131" si="289">AG131+AK131+AL131+AM131</f>
        <v>8.1639999999999997</v>
      </c>
      <c r="AO131" s="388">
        <v>0.36599999999999999</v>
      </c>
      <c r="AP131" s="389">
        <v>0.42</v>
      </c>
      <c r="AQ131" s="389">
        <v>1.2829999999999999</v>
      </c>
      <c r="AR131" s="389">
        <v>0.09</v>
      </c>
      <c r="AS131" s="389">
        <v>2E-3</v>
      </c>
      <c r="AT131" s="389">
        <f t="shared" ref="AT131" si="290">SUM(AO131:AS131)</f>
        <v>2.1609999999999996</v>
      </c>
      <c r="AU131" s="388">
        <v>5.3999999999999999E-2</v>
      </c>
      <c r="AV131" s="389">
        <v>0.158</v>
      </c>
      <c r="AW131" s="389">
        <v>0.183</v>
      </c>
      <c r="AX131" s="389">
        <f t="shared" ref="AX131" si="291">SUM(AU131:AW131)</f>
        <v>0.39500000000000002</v>
      </c>
      <c r="AY131" s="388">
        <v>0.106</v>
      </c>
      <c r="AZ131" s="388">
        <v>2E-3</v>
      </c>
      <c r="BA131" s="390">
        <f t="shared" ref="BA131" si="292">AZ131+AY131+AX131+AT131</f>
        <v>2.6639999999999997</v>
      </c>
      <c r="BB131" s="388">
        <v>0.54400000000000004</v>
      </c>
      <c r="BC131" s="389">
        <v>1.496</v>
      </c>
      <c r="BD131" s="389">
        <v>1.399</v>
      </c>
      <c r="BE131" s="389">
        <v>0.30399999999999999</v>
      </c>
      <c r="BF131" s="389">
        <v>5.0000000000000001E-3</v>
      </c>
      <c r="BG131" s="389">
        <f t="shared" ref="BG131" si="293">SUM(BB131:BF131)</f>
        <v>3.7479999999999998</v>
      </c>
      <c r="BH131" s="388">
        <v>0.22500000000000001</v>
      </c>
      <c r="BI131" s="389">
        <v>0.65900000000000003</v>
      </c>
      <c r="BJ131" s="389">
        <v>0.36699999999999999</v>
      </c>
      <c r="BK131" s="389">
        <f t="shared" ref="BK131" si="294">SUM(BH131:BJ131)</f>
        <v>1.2509999999999999</v>
      </c>
      <c r="BL131" s="388">
        <v>0.53900000000000003</v>
      </c>
      <c r="BM131" s="388">
        <v>0.16700000000000001</v>
      </c>
      <c r="BN131" s="390">
        <f t="shared" ref="BN131" si="295">BM131+BL131+BK131+BG131</f>
        <v>5.7050000000000001</v>
      </c>
      <c r="BO131" s="388">
        <v>7.8E-2</v>
      </c>
      <c r="BP131" s="389">
        <v>6.5000000000000002E-2</v>
      </c>
      <c r="BQ131" s="389">
        <v>4.9000000000000002E-2</v>
      </c>
      <c r="BR131" s="389">
        <f t="shared" ref="BR131" si="296">SUM(BO131:BQ131)</f>
        <v>0.192</v>
      </c>
      <c r="BS131" s="388">
        <v>4.5999999999999999E-2</v>
      </c>
      <c r="BT131" s="391">
        <v>7.0000000000000001E-3</v>
      </c>
      <c r="BU131" s="391">
        <v>0</v>
      </c>
      <c r="BV131" s="390">
        <v>0.245</v>
      </c>
      <c r="BW131" s="388">
        <v>2.1000000000000001E-2</v>
      </c>
      <c r="BX131" s="389">
        <v>5.7000000000000002E-2</v>
      </c>
      <c r="BY131" s="389">
        <v>4.1000000000000002E-2</v>
      </c>
      <c r="BZ131" s="389">
        <f t="shared" ref="BZ131" si="297">SUM(BW131:BY131)</f>
        <v>0.11899999999999999</v>
      </c>
      <c r="CA131" s="388">
        <v>0</v>
      </c>
      <c r="CB131" s="388">
        <v>0</v>
      </c>
      <c r="CC131" s="388">
        <v>8.9999999999999993E-3</v>
      </c>
      <c r="CD131" s="390">
        <f t="shared" ref="CD131" si="298">CC131+CB131+CA131+BZ131</f>
        <v>0.128</v>
      </c>
      <c r="CE131" s="388">
        <v>5.3</v>
      </c>
      <c r="CF131" s="389">
        <v>6.944</v>
      </c>
      <c r="CG131" s="389">
        <v>4.742</v>
      </c>
      <c r="CH131" s="389">
        <v>1.095</v>
      </c>
      <c r="CI131" s="389">
        <v>0.35899999999999999</v>
      </c>
      <c r="CJ131" s="389">
        <f t="shared" ref="CJ131" si="299">SUM(CE131:CI131)</f>
        <v>18.439999999999998</v>
      </c>
      <c r="CK131" s="388">
        <v>0.23100000000000001</v>
      </c>
      <c r="CL131" s="388">
        <v>0.96499999999999997</v>
      </c>
      <c r="CM131" s="389">
        <v>3.5790000000000002</v>
      </c>
      <c r="CN131" s="389">
        <v>1.7370000000000001</v>
      </c>
      <c r="CO131" s="389">
        <f t="shared" ref="CO131" si="300">SUM(CL131:CN131)</f>
        <v>6.2810000000000006</v>
      </c>
      <c r="CP131" s="390">
        <v>1.5620000000000001</v>
      </c>
      <c r="CQ131" s="392">
        <v>0.14399999999999999</v>
      </c>
      <c r="CR131" s="390">
        <f t="shared" ref="CR131" si="301">N131+AA131+AN131+BA131+BN131+BV131+CD131</f>
        <v>26.679999999999996</v>
      </c>
      <c r="CT131" s="268"/>
    </row>
    <row r="132" spans="1:98" ht="12.75" customHeight="1">
      <c r="A132" s="194">
        <f t="shared" si="70"/>
        <v>43831</v>
      </c>
      <c r="B132" s="388">
        <v>1.429</v>
      </c>
      <c r="C132" s="389">
        <v>1.3819999999999999</v>
      </c>
      <c r="D132" s="389">
        <v>0.432</v>
      </c>
      <c r="E132" s="389">
        <v>0.311</v>
      </c>
      <c r="F132" s="389">
        <v>0.311</v>
      </c>
      <c r="G132" s="389">
        <f t="shared" ref="G132" si="302">SUM(B132:F132)</f>
        <v>3.8649999999999998</v>
      </c>
      <c r="H132" s="388">
        <v>0.218</v>
      </c>
      <c r="I132" s="389">
        <v>0.95299999999999996</v>
      </c>
      <c r="J132" s="389">
        <v>0.437</v>
      </c>
      <c r="K132" s="389">
        <f t="shared" ref="K132" si="303">SUM(H132:J132)</f>
        <v>1.6080000000000001</v>
      </c>
      <c r="L132" s="388">
        <v>0.25900000000000001</v>
      </c>
      <c r="M132" s="388">
        <v>6.0999999999999999E-2</v>
      </c>
      <c r="N132" s="390">
        <f t="shared" ref="N132" si="304">G132+K132+L132+M132</f>
        <v>5.7930000000000001</v>
      </c>
      <c r="O132" s="388">
        <v>1.641</v>
      </c>
      <c r="P132" s="389">
        <v>0.81699999999999995</v>
      </c>
      <c r="Q132" s="389">
        <v>0.19</v>
      </c>
      <c r="R132" s="389">
        <v>0.13700000000000001</v>
      </c>
      <c r="S132" s="389">
        <v>0.01</v>
      </c>
      <c r="T132" s="389">
        <f t="shared" ref="T132" si="305">SUM(O132:S132)</f>
        <v>2.7949999999999999</v>
      </c>
      <c r="U132" s="388">
        <v>8.5000000000000006E-2</v>
      </c>
      <c r="V132" s="389">
        <v>0.224</v>
      </c>
      <c r="W132" s="389">
        <v>0.40500000000000003</v>
      </c>
      <c r="X132" s="389">
        <f t="shared" ref="X132" si="306">SUM(U132:W132)</f>
        <v>0.71399999999999997</v>
      </c>
      <c r="Y132" s="388">
        <v>0.104</v>
      </c>
      <c r="Z132" s="388">
        <v>6.3E-2</v>
      </c>
      <c r="AA132" s="390">
        <f t="shared" ref="AA132" si="307">T132+X132+Y132+Z132</f>
        <v>3.6760000000000002</v>
      </c>
      <c r="AB132" s="388">
        <v>1.1419999999999999</v>
      </c>
      <c r="AC132" s="389">
        <v>2.2930000000000001</v>
      </c>
      <c r="AD132" s="389">
        <v>1.647</v>
      </c>
      <c r="AE132" s="389">
        <v>0.40699999999999997</v>
      </c>
      <c r="AF132" s="389">
        <v>1.6E-2</v>
      </c>
      <c r="AG132" s="389">
        <f t="shared" ref="AG132" si="308">SUM(AB132:AF132)</f>
        <v>5.5049999999999999</v>
      </c>
      <c r="AH132" s="388">
        <v>0.22900000000000001</v>
      </c>
      <c r="AI132" s="389">
        <v>1.3959999999999999</v>
      </c>
      <c r="AJ132" s="389">
        <v>0.36799999999999999</v>
      </c>
      <c r="AK132" s="389">
        <f t="shared" ref="AK132" si="309">SUM(AH132:AJ132)</f>
        <v>1.9929999999999999</v>
      </c>
      <c r="AL132" s="388">
        <v>0.63500000000000001</v>
      </c>
      <c r="AM132" s="388">
        <v>4.1000000000000002E-2</v>
      </c>
      <c r="AN132" s="390">
        <f t="shared" ref="AN132" si="310">AG132+AK132+AL132+AM132</f>
        <v>8.1739999999999995</v>
      </c>
      <c r="AO132" s="388">
        <v>0.40600000000000003</v>
      </c>
      <c r="AP132" s="389">
        <v>0.38800000000000001</v>
      </c>
      <c r="AQ132" s="389">
        <v>1.1990000000000001</v>
      </c>
      <c r="AR132" s="389">
        <v>0.11799999999999999</v>
      </c>
      <c r="AS132" s="389">
        <v>4.0000000000000001E-3</v>
      </c>
      <c r="AT132" s="389">
        <f t="shared" ref="AT132" si="311">SUM(AO132:AS132)</f>
        <v>2.1150000000000002</v>
      </c>
      <c r="AU132" s="388">
        <v>5.3999999999999999E-2</v>
      </c>
      <c r="AV132" s="389">
        <v>0.17699999999999999</v>
      </c>
      <c r="AW132" s="389">
        <v>0.189</v>
      </c>
      <c r="AX132" s="389">
        <f t="shared" ref="AX132" si="312">SUM(AU132:AW132)</f>
        <v>0.42</v>
      </c>
      <c r="AY132" s="388">
        <v>0.108</v>
      </c>
      <c r="AZ132" s="388">
        <v>3.0000000000000001E-3</v>
      </c>
      <c r="BA132" s="390">
        <f t="shared" ref="BA132" si="313">AZ132+AY132+AX132+AT132</f>
        <v>2.6460000000000004</v>
      </c>
      <c r="BB132" s="388">
        <v>0.52600000000000002</v>
      </c>
      <c r="BC132" s="389">
        <v>1.649</v>
      </c>
      <c r="BD132" s="389">
        <v>1.4350000000000001</v>
      </c>
      <c r="BE132" s="389">
        <v>0.36</v>
      </c>
      <c r="BF132" s="389">
        <v>6.0000000000000001E-3</v>
      </c>
      <c r="BG132" s="389">
        <f t="shared" ref="BG132" si="314">SUM(BB132:BF132)</f>
        <v>3.9759999999999995</v>
      </c>
      <c r="BH132" s="388">
        <v>0.248</v>
      </c>
      <c r="BI132" s="389">
        <v>0.64400000000000002</v>
      </c>
      <c r="BJ132" s="389">
        <v>0.40799999999999997</v>
      </c>
      <c r="BK132" s="389">
        <f t="shared" ref="BK132" si="315">SUM(BH132:BJ132)</f>
        <v>1.3</v>
      </c>
      <c r="BL132" s="388">
        <v>0.57999999999999996</v>
      </c>
      <c r="BM132" s="388">
        <v>0.123</v>
      </c>
      <c r="BN132" s="390">
        <f t="shared" ref="BN132" si="316">BM132+BL132+BK132+BG132</f>
        <v>5.9789999999999992</v>
      </c>
      <c r="BO132" s="388">
        <v>0.08</v>
      </c>
      <c r="BP132" s="389">
        <v>7.1999999999999995E-2</v>
      </c>
      <c r="BQ132" s="389">
        <v>5.7000000000000002E-2</v>
      </c>
      <c r="BR132" s="389">
        <f t="shared" ref="BR132" si="317">SUM(BO132:BQ132)</f>
        <v>0.20899999999999999</v>
      </c>
      <c r="BS132" s="388">
        <v>4.3999999999999997E-2</v>
      </c>
      <c r="BT132" s="391">
        <v>7.0000000000000001E-3</v>
      </c>
      <c r="BU132" s="391">
        <v>0</v>
      </c>
      <c r="BV132" s="390">
        <v>0.26</v>
      </c>
      <c r="BW132" s="388">
        <v>2.3E-2</v>
      </c>
      <c r="BX132" s="389">
        <v>5.1999999999999998E-2</v>
      </c>
      <c r="BY132" s="389">
        <v>6.2E-2</v>
      </c>
      <c r="BZ132" s="389">
        <f t="shared" ref="BZ132" si="318">SUM(BW132:BY132)</f>
        <v>0.13700000000000001</v>
      </c>
      <c r="CA132" s="388">
        <v>0</v>
      </c>
      <c r="CB132" s="388">
        <v>0</v>
      </c>
      <c r="CC132" s="388">
        <v>6.0000000000000001E-3</v>
      </c>
      <c r="CD132" s="390">
        <f t="shared" ref="CD132" si="319">CC132+CB132+CA132+BZ132</f>
        <v>0.14300000000000002</v>
      </c>
      <c r="CE132" s="388">
        <v>5.2469999999999999</v>
      </c>
      <c r="CF132" s="389">
        <v>6.6529999999999996</v>
      </c>
      <c r="CG132" s="389">
        <v>4.9870000000000001</v>
      </c>
      <c r="CH132" s="389">
        <v>1.306</v>
      </c>
      <c r="CI132" s="389">
        <v>0.34799999999999998</v>
      </c>
      <c r="CJ132" s="389">
        <f t="shared" ref="CJ132" si="320">SUM(CE132:CI132)</f>
        <v>18.541</v>
      </c>
      <c r="CK132" s="388">
        <v>0.17799999999999999</v>
      </c>
      <c r="CL132" s="388">
        <v>0.84699999999999998</v>
      </c>
      <c r="CM132" s="389">
        <v>3.4409999999999998</v>
      </c>
      <c r="CN132" s="389">
        <v>1.8220000000000001</v>
      </c>
      <c r="CO132" s="389">
        <f t="shared" ref="CO132" si="321">SUM(CL132:CN132)</f>
        <v>6.11</v>
      </c>
      <c r="CP132" s="390">
        <v>1.7350000000000001</v>
      </c>
      <c r="CQ132" s="392">
        <v>0.11899999999999999</v>
      </c>
      <c r="CR132" s="390">
        <f t="shared" ref="CR132" si="322">N132+AA132+AN132+BA132+BN132+BV132+CD132</f>
        <v>26.671000000000003</v>
      </c>
      <c r="CT132" s="268"/>
    </row>
    <row r="133" spans="1:98" ht="12.75" customHeight="1">
      <c r="A133" s="194">
        <f t="shared" si="70"/>
        <v>43862</v>
      </c>
      <c r="B133" s="388">
        <v>1.486</v>
      </c>
      <c r="C133" s="389">
        <v>1.355</v>
      </c>
      <c r="D133" s="389">
        <v>0.46700000000000003</v>
      </c>
      <c r="E133" s="389">
        <v>0.36399999999999999</v>
      </c>
      <c r="F133" s="389">
        <v>0.36399999999999999</v>
      </c>
      <c r="G133" s="389">
        <f t="shared" ref="G133" si="323">SUM(B133:F133)</f>
        <v>4.0360000000000005</v>
      </c>
      <c r="H133" s="388">
        <v>0.33</v>
      </c>
      <c r="I133" s="389">
        <v>0.95</v>
      </c>
      <c r="J133" s="389">
        <v>0.38700000000000001</v>
      </c>
      <c r="K133" s="389">
        <f t="shared" ref="K133" si="324">SUM(H133:J133)</f>
        <v>1.667</v>
      </c>
      <c r="L133" s="388">
        <v>0.27700000000000002</v>
      </c>
      <c r="M133" s="388">
        <v>5.8999999999999997E-2</v>
      </c>
      <c r="N133" s="390">
        <f t="shared" ref="N133" si="325">G133+K133+L133+M133</f>
        <v>6.0390000000000006</v>
      </c>
      <c r="O133" s="388">
        <v>1.6830000000000001</v>
      </c>
      <c r="P133" s="389">
        <v>0.86799999999999999</v>
      </c>
      <c r="Q133" s="389">
        <v>0.217</v>
      </c>
      <c r="R133" s="389">
        <v>9.4E-2</v>
      </c>
      <c r="S133" s="389">
        <v>1.2999999999999999E-2</v>
      </c>
      <c r="T133" s="389">
        <f t="shared" ref="T133" si="326">SUM(O133:S133)</f>
        <v>2.875</v>
      </c>
      <c r="U133" s="388">
        <v>7.4999999999999997E-2</v>
      </c>
      <c r="V133" s="389">
        <v>0.23699999999999999</v>
      </c>
      <c r="W133" s="389">
        <v>0.41399999999999998</v>
      </c>
      <c r="X133" s="389">
        <f t="shared" ref="X133" si="327">SUM(U133:W133)</f>
        <v>0.72599999999999998</v>
      </c>
      <c r="Y133" s="388">
        <v>9.4E-2</v>
      </c>
      <c r="Z133" s="388">
        <v>7.2999999999999995E-2</v>
      </c>
      <c r="AA133" s="390">
        <f t="shared" ref="AA133" si="328">T133+X133+Y133+Z133</f>
        <v>3.7679999999999998</v>
      </c>
      <c r="AB133" s="388">
        <v>1.198</v>
      </c>
      <c r="AC133" s="389">
        <v>2.2530000000000001</v>
      </c>
      <c r="AD133" s="389">
        <v>1.3879999999999999</v>
      </c>
      <c r="AE133" s="389">
        <v>0.20699999999999999</v>
      </c>
      <c r="AF133" s="389">
        <v>1.7000000000000001E-2</v>
      </c>
      <c r="AG133" s="389">
        <f t="shared" ref="AG133" si="329">SUM(AB133:AF133)</f>
        <v>5.0630000000000006</v>
      </c>
      <c r="AH133" s="388">
        <v>0.27200000000000002</v>
      </c>
      <c r="AI133" s="389">
        <v>1.4890000000000001</v>
      </c>
      <c r="AJ133" s="389">
        <v>0.47499999999999998</v>
      </c>
      <c r="AK133" s="389">
        <f t="shared" ref="AK133" si="330">SUM(AH133:AJ133)</f>
        <v>2.2360000000000002</v>
      </c>
      <c r="AL133" s="388">
        <v>0.57099999999999995</v>
      </c>
      <c r="AM133" s="388">
        <v>3.7999999999999999E-2</v>
      </c>
      <c r="AN133" s="390">
        <f t="shared" ref="AN133" si="331">AG133+AK133+AL133+AM133</f>
        <v>7.9080000000000013</v>
      </c>
      <c r="AO133" s="388">
        <v>0.41799999999999998</v>
      </c>
      <c r="AP133" s="389">
        <v>0.41599999999999998</v>
      </c>
      <c r="AQ133" s="389">
        <v>1.25</v>
      </c>
      <c r="AR133" s="389">
        <v>6.5000000000000002E-2</v>
      </c>
      <c r="AS133" s="389">
        <v>2E-3</v>
      </c>
      <c r="AT133" s="389">
        <f t="shared" ref="AT133" si="332">SUM(AO133:AS133)</f>
        <v>2.1509999999999998</v>
      </c>
      <c r="AU133" s="388">
        <v>5.1999999999999998E-2</v>
      </c>
      <c r="AV133" s="389">
        <v>0.155</v>
      </c>
      <c r="AW133" s="389">
        <v>0.14799999999999999</v>
      </c>
      <c r="AX133" s="389">
        <f t="shared" ref="AX133" si="333">SUM(AU133:AW133)</f>
        <v>0.35499999999999998</v>
      </c>
      <c r="AY133" s="388">
        <v>0.108</v>
      </c>
      <c r="AZ133" s="388">
        <v>3.0000000000000001E-3</v>
      </c>
      <c r="BA133" s="390">
        <f t="shared" ref="BA133" si="334">AZ133+AY133+AX133+AT133</f>
        <v>2.617</v>
      </c>
      <c r="BB133" s="388">
        <v>0.55000000000000004</v>
      </c>
      <c r="BC133" s="389">
        <v>1.6040000000000001</v>
      </c>
      <c r="BD133" s="389">
        <v>1.38</v>
      </c>
      <c r="BE133" s="389">
        <v>0.191</v>
      </c>
      <c r="BF133" s="389">
        <v>6.0000000000000001E-3</v>
      </c>
      <c r="BG133" s="389">
        <f t="shared" ref="BG133" si="335">SUM(BB133:BF133)</f>
        <v>3.7309999999999994</v>
      </c>
      <c r="BH133" s="388">
        <v>0.247</v>
      </c>
      <c r="BI133" s="389">
        <v>0.56699999999999995</v>
      </c>
      <c r="BJ133" s="389">
        <v>0.37</v>
      </c>
      <c r="BK133" s="389">
        <f t="shared" ref="BK133" si="336">SUM(BH133:BJ133)</f>
        <v>1.1839999999999999</v>
      </c>
      <c r="BL133" s="388">
        <v>0.57099999999999995</v>
      </c>
      <c r="BM133" s="388">
        <v>0.09</v>
      </c>
      <c r="BN133" s="390">
        <f t="shared" ref="BN133" si="337">BM133+BL133+BK133+BG133</f>
        <v>5.5759999999999987</v>
      </c>
      <c r="BO133" s="388">
        <v>7.9000000000000001E-2</v>
      </c>
      <c r="BP133" s="389">
        <v>7.5999999999999998E-2</v>
      </c>
      <c r="BQ133" s="389">
        <v>0.05</v>
      </c>
      <c r="BR133" s="389">
        <f t="shared" ref="BR133" si="338">SUM(BO133:BQ133)</f>
        <v>0.20500000000000002</v>
      </c>
      <c r="BS133" s="388">
        <v>5.1999999999999998E-2</v>
      </c>
      <c r="BT133" s="391">
        <v>8.9999999999999993E-3</v>
      </c>
      <c r="BU133" s="391">
        <v>0</v>
      </c>
      <c r="BV133" s="390">
        <v>0.26600000000000001</v>
      </c>
      <c r="BW133" s="388">
        <v>2.5000000000000001E-2</v>
      </c>
      <c r="BX133" s="389">
        <v>6.8000000000000005E-2</v>
      </c>
      <c r="BY133" s="389">
        <v>4.2999999999999997E-2</v>
      </c>
      <c r="BZ133" s="389">
        <f t="shared" ref="BZ133" si="339">SUM(BW133:BY133)</f>
        <v>0.13600000000000001</v>
      </c>
      <c r="CA133" s="388">
        <v>0</v>
      </c>
      <c r="CB133" s="388">
        <v>0</v>
      </c>
      <c r="CC133" s="388">
        <v>3.0000000000000001E-3</v>
      </c>
      <c r="CD133" s="390">
        <f t="shared" ref="CD133" si="340">CC133+CB133+CA133+BZ133</f>
        <v>0.13900000000000001</v>
      </c>
      <c r="CE133" s="388">
        <v>5.4390000000000001</v>
      </c>
      <c r="CF133" s="389">
        <v>6.64</v>
      </c>
      <c r="CG133" s="389">
        <v>4.7770000000000001</v>
      </c>
      <c r="CH133" s="389">
        <v>0.75800000000000001</v>
      </c>
      <c r="CI133" s="389">
        <v>0.40200000000000002</v>
      </c>
      <c r="CJ133" s="389">
        <f t="shared" ref="CJ133" si="341">SUM(CE133:CI133)</f>
        <v>18.016000000000002</v>
      </c>
      <c r="CK133" s="388">
        <v>0.14699999999999999</v>
      </c>
      <c r="CL133" s="388">
        <v>0.98899999999999999</v>
      </c>
      <c r="CM133" s="389">
        <v>3.45</v>
      </c>
      <c r="CN133" s="389">
        <v>1.8129999999999999</v>
      </c>
      <c r="CO133" s="389">
        <f t="shared" ref="CO133" si="342">SUM(CL133:CN133)</f>
        <v>6.2519999999999998</v>
      </c>
      <c r="CP133" s="390">
        <v>1.6719999999999999</v>
      </c>
      <c r="CQ133" s="392">
        <v>0.11899999999999999</v>
      </c>
      <c r="CR133" s="390">
        <f t="shared" ref="CR133" si="343">N133+AA133+AN133+BA133+BN133+BV133+CD133</f>
        <v>26.312999999999999</v>
      </c>
      <c r="CT133" s="268"/>
    </row>
    <row r="134" spans="1:98" ht="12.75" customHeight="1">
      <c r="A134" s="522"/>
      <c r="B134" s="713" t="s">
        <v>560</v>
      </c>
      <c r="C134" s="713"/>
      <c r="D134" s="713"/>
      <c r="E134" s="713"/>
      <c r="F134" s="713"/>
      <c r="G134" s="713"/>
      <c r="H134" s="713"/>
      <c r="I134" s="713"/>
      <c r="J134" s="713"/>
      <c r="K134" s="713"/>
      <c r="L134" s="713"/>
      <c r="M134" s="713"/>
      <c r="N134" s="713"/>
      <c r="O134" s="440"/>
      <c r="P134" s="522"/>
      <c r="Q134" s="522"/>
      <c r="R134" s="522"/>
      <c r="S134" s="522"/>
      <c r="T134" s="522"/>
      <c r="U134" s="522"/>
      <c r="V134" s="522"/>
      <c r="W134" s="522"/>
      <c r="X134" s="522"/>
      <c r="Y134" s="522"/>
      <c r="Z134" s="522"/>
      <c r="AA134" s="522"/>
      <c r="AB134" s="522"/>
      <c r="AC134" s="522"/>
      <c r="AD134" s="522"/>
      <c r="AE134" s="522"/>
      <c r="AF134" s="522"/>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F134" s="522"/>
      <c r="BG134" s="522"/>
      <c r="BH134" s="522"/>
      <c r="BI134" s="522"/>
      <c r="BJ134" s="522"/>
      <c r="BK134" s="522"/>
      <c r="BL134" s="522"/>
      <c r="BM134" s="522"/>
      <c r="BN134" s="522"/>
      <c r="BO134" s="522"/>
      <c r="BP134" s="522"/>
      <c r="BQ134" s="522"/>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T134" s="268"/>
    </row>
    <row r="135" spans="1:98" ht="12.75" customHeight="1">
      <c r="B135" s="697" t="s">
        <v>431</v>
      </c>
      <c r="C135" s="697"/>
      <c r="D135" s="697"/>
      <c r="E135" s="697"/>
      <c r="F135" s="697"/>
      <c r="G135" s="697"/>
      <c r="H135" s="697"/>
      <c r="I135" s="697"/>
      <c r="J135" s="697"/>
      <c r="K135" s="697"/>
      <c r="L135" s="697"/>
      <c r="M135" s="697"/>
      <c r="N135" s="697"/>
      <c r="O135" s="466"/>
      <c r="CT135" s="268"/>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34:N134"/>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35:N135"/>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0"/>
  <sheetViews>
    <sheetView zoomScaleNormal="100" zoomScaleSheetLayoutView="80" workbookViewId="0">
      <pane ySplit="17" topLeftCell="A18" activePane="bottomLeft" state="frozen"/>
      <selection sqref="A1:M1"/>
      <selection pane="bottomLeft" activeCell="A18" sqref="A18"/>
    </sheetView>
  </sheetViews>
  <sheetFormatPr defaultColWidth="9.140625"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34"/>
      <c r="B2" s="734"/>
      <c r="C2" s="734"/>
      <c r="D2" s="734"/>
      <c r="E2" s="734"/>
      <c r="F2" s="734"/>
      <c r="G2" s="734"/>
      <c r="H2" s="734"/>
      <c r="I2" s="734"/>
      <c r="J2" s="734"/>
      <c r="K2" s="734"/>
      <c r="L2" s="734"/>
      <c r="M2" s="734"/>
      <c r="N2" s="451"/>
    </row>
    <row r="3" spans="1:18" s="55" customFormat="1" ht="15">
      <c r="A3" s="735" t="s">
        <v>72</v>
      </c>
      <c r="B3" s="735"/>
      <c r="C3" s="735"/>
      <c r="D3" s="735"/>
      <c r="E3" s="735"/>
      <c r="F3" s="735"/>
      <c r="G3" s="735"/>
      <c r="H3" s="735"/>
      <c r="I3" s="735"/>
      <c r="J3" s="735"/>
      <c r="K3" s="735"/>
      <c r="L3" s="735"/>
      <c r="M3" s="735"/>
      <c r="N3" s="526"/>
    </row>
    <row r="4" spans="1:18" s="55" customFormat="1" ht="12.75" customHeight="1">
      <c r="A4" s="736"/>
      <c r="B4" s="723" t="s">
        <v>73</v>
      </c>
      <c r="C4" s="732" t="s">
        <v>65</v>
      </c>
      <c r="D4" s="732" t="s">
        <v>54</v>
      </c>
      <c r="E4" s="732" t="s">
        <v>55</v>
      </c>
      <c r="F4" s="732" t="s">
        <v>56</v>
      </c>
      <c r="G4" s="732" t="s">
        <v>75</v>
      </c>
      <c r="H4" s="732" t="s">
        <v>69</v>
      </c>
      <c r="I4" s="732" t="s">
        <v>60</v>
      </c>
      <c r="J4" s="732" t="s">
        <v>61</v>
      </c>
      <c r="K4" s="732" t="s">
        <v>62</v>
      </c>
      <c r="L4" s="732" t="s">
        <v>63</v>
      </c>
      <c r="M4" s="723" t="s">
        <v>78</v>
      </c>
      <c r="N4" s="723" t="s">
        <v>561</v>
      </c>
      <c r="P4" s="723" t="s">
        <v>74</v>
      </c>
    </row>
    <row r="5" spans="1:18" ht="12.75" customHeight="1">
      <c r="A5" s="737"/>
      <c r="B5" s="724"/>
      <c r="C5" s="733"/>
      <c r="D5" s="733"/>
      <c r="E5" s="733"/>
      <c r="F5" s="733"/>
      <c r="G5" s="733"/>
      <c r="H5" s="733"/>
      <c r="I5" s="733"/>
      <c r="J5" s="733"/>
      <c r="K5" s="733"/>
      <c r="L5" s="733"/>
      <c r="M5" s="724"/>
      <c r="N5" s="724"/>
      <c r="P5" s="724"/>
    </row>
    <row r="6" spans="1:18" ht="12.75" customHeight="1">
      <c r="A6" s="737"/>
      <c r="B6" s="724"/>
      <c r="C6" s="733"/>
      <c r="D6" s="733"/>
      <c r="E6" s="733"/>
      <c r="F6" s="733"/>
      <c r="G6" s="733"/>
      <c r="H6" s="733"/>
      <c r="I6" s="733"/>
      <c r="J6" s="733"/>
      <c r="K6" s="733"/>
      <c r="L6" s="733"/>
      <c r="M6" s="724"/>
      <c r="N6" s="724"/>
      <c r="P6" s="724"/>
    </row>
    <row r="7" spans="1:18" ht="12.75" customHeight="1">
      <c r="A7" s="737"/>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v>
      </c>
      <c r="D8" s="165">
        <f t="shared" si="0"/>
        <v>2652.8372519999998</v>
      </c>
      <c r="E8" s="165">
        <f t="shared" si="0"/>
        <v>2.2555999999999996E-2</v>
      </c>
      <c r="F8" s="165">
        <f t="shared" si="0"/>
        <v>2085.909639</v>
      </c>
      <c r="G8" s="165">
        <f t="shared" si="0"/>
        <v>0.15621500000000002</v>
      </c>
      <c r="H8" s="165">
        <f t="shared" si="0"/>
        <v>8843.3689649999997</v>
      </c>
      <c r="I8" s="165">
        <f t="shared" si="0"/>
        <v>1557.2748669999999</v>
      </c>
      <c r="J8" s="165">
        <f t="shared" si="0"/>
        <v>451.98906800000015</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11244.286794000001</v>
      </c>
      <c r="I9" s="58">
        <f t="shared" si="3"/>
        <v>1619.1016219999997</v>
      </c>
      <c r="J9" s="58">
        <f t="shared" si="3"/>
        <v>514.94976900000006</v>
      </c>
      <c r="K9" s="58">
        <f t="shared" si="3"/>
        <v>518.9073239999999</v>
      </c>
      <c r="L9" s="58">
        <f t="shared" si="3"/>
        <v>575.8288389999999</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29519.813461999991</v>
      </c>
      <c r="C10" s="58">
        <f t="shared" ref="C10:M10" si="6">SUM(C42:C53)</f>
        <v>917.99761599999999</v>
      </c>
      <c r="D10" s="58">
        <f t="shared" si="6"/>
        <v>3653.0934579999998</v>
      </c>
      <c r="E10" s="58">
        <f t="shared" si="6"/>
        <v>1.04E-2</v>
      </c>
      <c r="F10" s="58">
        <f t="shared" si="6"/>
        <v>3201.2382659999994</v>
      </c>
      <c r="G10" s="58">
        <f t="shared" si="6"/>
        <v>0.28401200000000004</v>
      </c>
      <c r="H10" s="58">
        <f t="shared" si="6"/>
        <v>12512.071522999999</v>
      </c>
      <c r="I10" s="58">
        <f t="shared" si="6"/>
        <v>1676.6413490000002</v>
      </c>
      <c r="J10" s="58">
        <f t="shared" si="6"/>
        <v>506.10172999999998</v>
      </c>
      <c r="K10" s="58">
        <f t="shared" si="6"/>
        <v>669.94177599999989</v>
      </c>
      <c r="L10" s="58">
        <f t="shared" si="6"/>
        <v>627.49902499999996</v>
      </c>
      <c r="M10" s="60">
        <f t="shared" si="6"/>
        <v>23764.879155000002</v>
      </c>
      <c r="N10" s="60">
        <f t="shared" ref="N10" si="7">SUM(N42:N53)</f>
        <v>53284.692616999993</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506.96464499999996</v>
      </c>
      <c r="K11" s="58">
        <f t="shared" si="9"/>
        <v>811.20717999999999</v>
      </c>
      <c r="L11" s="58">
        <f t="shared" si="9"/>
        <v>775.00525800000003</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5534.2302230000014</v>
      </c>
      <c r="E12" s="58">
        <f t="shared" si="12"/>
        <v>0.109815</v>
      </c>
      <c r="F12" s="58">
        <f t="shared" si="12"/>
        <v>4299.3799240000008</v>
      </c>
      <c r="G12" s="58">
        <f t="shared" si="12"/>
        <v>7.3783220000000007</v>
      </c>
      <c r="H12" s="58">
        <f t="shared" si="12"/>
        <v>15178.206962</v>
      </c>
      <c r="I12" s="58">
        <f t="shared" si="12"/>
        <v>260.27547900000002</v>
      </c>
      <c r="J12" s="58">
        <f t="shared" si="12"/>
        <v>484.53413999999998</v>
      </c>
      <c r="K12" s="58">
        <f t="shared" si="12"/>
        <v>664.76110200000005</v>
      </c>
      <c r="L12" s="58">
        <f t="shared" si="12"/>
        <v>654.44292400000006</v>
      </c>
      <c r="M12" s="60">
        <f t="shared" si="12"/>
        <v>28041.278036000003</v>
      </c>
      <c r="N12" s="60">
        <f t="shared" ref="N12" si="13">SUM(N66:N77)</f>
        <v>52314.978189999994</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17758.659523000002</v>
      </c>
      <c r="I13" s="58">
        <f t="shared" si="15"/>
        <v>331.96077900000006</v>
      </c>
      <c r="J13" s="58">
        <f t="shared" si="15"/>
        <v>431.92651999999987</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286</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464.85406299999994</v>
      </c>
      <c r="K14" s="58">
        <f t="shared" si="17"/>
        <v>774.16458899999998</v>
      </c>
      <c r="L14" s="58">
        <f t="shared" si="17"/>
        <v>636.81081200000017</v>
      </c>
      <c r="M14" s="60">
        <f t="shared" si="17"/>
        <v>34491.663477000002</v>
      </c>
      <c r="N14" s="60">
        <f t="shared" ref="N14" si="18">SUM(N90:N101)</f>
        <v>54853.365333000002</v>
      </c>
      <c r="O14" s="69"/>
      <c r="P14" s="60">
        <f t="shared" ref="P14" si="19">SUM(P90:P101)</f>
        <v>6556163.0527039999</v>
      </c>
      <c r="R14" s="530"/>
    </row>
    <row r="15" spans="1:18" ht="12.75" customHeight="1">
      <c r="A15" s="86" t="s">
        <v>633</v>
      </c>
      <c r="B15" s="60">
        <f>SUM(B102:B113)</f>
        <v>22390.772097000001</v>
      </c>
      <c r="C15" s="58">
        <f t="shared" ref="C15:P15" si="20">SUM(C102:C113)</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660.34837399999992</v>
      </c>
      <c r="M15" s="60">
        <f t="shared" si="20"/>
        <v>36306.438529000006</v>
      </c>
      <c r="N15" s="60">
        <f>SUM(N102:N113)</f>
        <v>58697.210626</v>
      </c>
      <c r="O15" s="69"/>
      <c r="P15" s="60">
        <f t="shared" si="20"/>
        <v>5921113.8471479993</v>
      </c>
      <c r="R15" s="530"/>
    </row>
    <row r="16" spans="1:18" ht="12.75" customHeight="1">
      <c r="A16" s="86" t="s">
        <v>700</v>
      </c>
      <c r="B16" s="60">
        <f t="shared" ref="B16:N16" si="21">SUM(B114:B125)</f>
        <v>21744.375298999999</v>
      </c>
      <c r="C16" s="58">
        <f t="shared" si="21"/>
        <v>801.79599200000007</v>
      </c>
      <c r="D16" s="58">
        <f t="shared" si="21"/>
        <v>6066.2134699999988</v>
      </c>
      <c r="E16" s="58">
        <f t="shared" si="21"/>
        <v>6.7145999999999997E-2</v>
      </c>
      <c r="F16" s="58">
        <f t="shared" si="21"/>
        <v>5831.2404350000006</v>
      </c>
      <c r="G16" s="58">
        <f t="shared" si="21"/>
        <v>2.4581289999999996</v>
      </c>
      <c r="H16" s="58">
        <f t="shared" si="21"/>
        <v>20556.038911</v>
      </c>
      <c r="I16" s="58">
        <f t="shared" si="21"/>
        <v>739.99905200000001</v>
      </c>
      <c r="J16" s="58">
        <f t="shared" si="21"/>
        <v>485.06983899999994</v>
      </c>
      <c r="K16" s="58">
        <f t="shared" si="21"/>
        <v>918.44188699999995</v>
      </c>
      <c r="L16" s="58">
        <f t="shared" si="21"/>
        <v>646.63994699999989</v>
      </c>
      <c r="M16" s="60">
        <f t="shared" si="21"/>
        <v>36047.964808000004</v>
      </c>
      <c r="N16" s="60">
        <f t="shared" si="21"/>
        <v>57792.340106999989</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2593.9906329999994</v>
      </c>
      <c r="C18" s="63">
        <v>88.223942000000008</v>
      </c>
      <c r="D18" s="63">
        <v>207.34376800000004</v>
      </c>
      <c r="E18" s="125">
        <v>0</v>
      </c>
      <c r="F18" s="63">
        <v>175.27733900000001</v>
      </c>
      <c r="G18" s="125">
        <v>1.9199999999999998E-3</v>
      </c>
      <c r="H18" s="63">
        <v>804.86100499999998</v>
      </c>
      <c r="I18" s="63">
        <v>43.692898999999997</v>
      </c>
      <c r="J18" s="63">
        <v>32.02614599999999</v>
      </c>
      <c r="K18" s="63">
        <v>38.751701000000004</v>
      </c>
      <c r="L18" s="63">
        <v>58.92385800000001</v>
      </c>
      <c r="M18" s="374">
        <f>SUM(C18:L18)</f>
        <v>1449.1025779999998</v>
      </c>
      <c r="N18" s="375">
        <f>SUM(M18,B18)</f>
        <v>4043.0932109999994</v>
      </c>
      <c r="P18" s="62">
        <v>558625.973</v>
      </c>
    </row>
    <row r="19" spans="1:16" ht="12.75" customHeight="1">
      <c r="A19" s="194">
        <v>40391</v>
      </c>
      <c r="B19" s="60">
        <v>2525.931564</v>
      </c>
      <c r="C19" s="58">
        <v>141.403505</v>
      </c>
      <c r="D19" s="58">
        <v>151.90588599999998</v>
      </c>
      <c r="E19" s="87">
        <v>0</v>
      </c>
      <c r="F19" s="58">
        <v>146.769282</v>
      </c>
      <c r="G19" s="87">
        <v>8.3099999999999992E-4</v>
      </c>
      <c r="H19" s="58">
        <v>535.13338999999996</v>
      </c>
      <c r="I19" s="58">
        <v>59.257592000000002</v>
      </c>
      <c r="J19" s="58">
        <v>35.182332000000009</v>
      </c>
      <c r="K19" s="58">
        <v>28.329631999999997</v>
      </c>
      <c r="L19" s="58">
        <v>43.354527999999988</v>
      </c>
      <c r="M19" s="375">
        <f t="shared" ref="M19:M82" si="22">SUM(C19:L19)</f>
        <v>1141.336978</v>
      </c>
      <c r="N19" s="375">
        <f t="shared" ref="N19:N82" si="23">SUM(M19,B19)</f>
        <v>3667.2685419999998</v>
      </c>
      <c r="P19" s="60">
        <v>569231.52099999995</v>
      </c>
    </row>
    <row r="20" spans="1:16" ht="12.75" customHeight="1">
      <c r="A20" s="194">
        <v>40422</v>
      </c>
      <c r="B20" s="60">
        <v>2566.76638</v>
      </c>
      <c r="C20" s="58">
        <v>3.9966639999999996</v>
      </c>
      <c r="D20" s="58">
        <v>155.81573299999999</v>
      </c>
      <c r="E20" s="87">
        <v>3.045E-3</v>
      </c>
      <c r="F20" s="58">
        <v>184.08169800000005</v>
      </c>
      <c r="G20" s="87">
        <v>4.7774000000000004E-2</v>
      </c>
      <c r="H20" s="58">
        <v>747.37819399999989</v>
      </c>
      <c r="I20" s="58">
        <v>156.11607899999998</v>
      </c>
      <c r="J20" s="58">
        <v>33.398403000000009</v>
      </c>
      <c r="K20" s="58">
        <v>37.990926000000002</v>
      </c>
      <c r="L20" s="58">
        <v>63.544060000000002</v>
      </c>
      <c r="M20" s="375">
        <f t="shared" si="22"/>
        <v>1382.3725759999998</v>
      </c>
      <c r="N20" s="375">
        <f t="shared" si="23"/>
        <v>3949.1389559999998</v>
      </c>
      <c r="P20" s="60">
        <v>586843.80799999996</v>
      </c>
    </row>
    <row r="21" spans="1:16" ht="12.75" customHeight="1">
      <c r="A21" s="194">
        <v>40452</v>
      </c>
      <c r="B21" s="60">
        <v>2048.2712849999998</v>
      </c>
      <c r="C21" s="58">
        <v>164.398616</v>
      </c>
      <c r="D21" s="58">
        <v>224.96391299999999</v>
      </c>
      <c r="E21" s="87">
        <v>1.3600000000000001E-3</v>
      </c>
      <c r="F21" s="58">
        <v>221.674329</v>
      </c>
      <c r="G21" s="87">
        <v>5.8001999999999998E-2</v>
      </c>
      <c r="H21" s="58">
        <v>637.04172899999992</v>
      </c>
      <c r="I21" s="58">
        <v>173.39958899999999</v>
      </c>
      <c r="J21" s="58">
        <v>48.685326000000046</v>
      </c>
      <c r="K21" s="58">
        <v>31.168577000000003</v>
      </c>
      <c r="L21" s="58">
        <v>47.376871000000001</v>
      </c>
      <c r="M21" s="375">
        <f t="shared" si="22"/>
        <v>1548.7683119999999</v>
      </c>
      <c r="N21" s="375">
        <f t="shared" si="23"/>
        <v>3597.039597</v>
      </c>
      <c r="P21" s="60">
        <v>553048.08700000006</v>
      </c>
    </row>
    <row r="22" spans="1:16" ht="12.75" customHeight="1">
      <c r="A22" s="194">
        <v>40483</v>
      </c>
      <c r="B22" s="60">
        <v>2687.3810340000005</v>
      </c>
      <c r="C22" s="58">
        <v>3.632117</v>
      </c>
      <c r="D22" s="58">
        <v>271.488088</v>
      </c>
      <c r="E22" s="87">
        <v>0</v>
      </c>
      <c r="F22" s="58">
        <v>238.482732</v>
      </c>
      <c r="G22" s="87">
        <v>2.2469999999999999E-3</v>
      </c>
      <c r="H22" s="58">
        <v>703.91483899999992</v>
      </c>
      <c r="I22" s="58">
        <v>169.935205</v>
      </c>
      <c r="J22" s="58">
        <v>28.932218000000006</v>
      </c>
      <c r="K22" s="58">
        <v>32.671596999999998</v>
      </c>
      <c r="L22" s="58">
        <v>23.114311999999998</v>
      </c>
      <c r="M22" s="375">
        <f t="shared" si="22"/>
        <v>1472.1733549999999</v>
      </c>
      <c r="N22" s="375">
        <f t="shared" si="23"/>
        <v>4159.5543890000008</v>
      </c>
      <c r="P22" s="60">
        <v>546805.30620400002</v>
      </c>
    </row>
    <row r="23" spans="1:16" ht="12.75" customHeight="1">
      <c r="A23" s="194">
        <v>40513</v>
      </c>
      <c r="B23" s="60">
        <v>3214.4193550000005</v>
      </c>
      <c r="C23" s="58">
        <v>159.35426499999997</v>
      </c>
      <c r="D23" s="58">
        <v>215.073206</v>
      </c>
      <c r="E23" s="87">
        <v>4.045E-3</v>
      </c>
      <c r="F23" s="58">
        <v>172.94968500000002</v>
      </c>
      <c r="G23" s="87">
        <v>9.304999999999999E-3</v>
      </c>
      <c r="H23" s="58">
        <v>706.57572400000004</v>
      </c>
      <c r="I23" s="58">
        <v>161.34021299999998</v>
      </c>
      <c r="J23" s="58">
        <v>33.008833999999993</v>
      </c>
      <c r="K23" s="58">
        <v>35.256054000000006</v>
      </c>
      <c r="L23" s="58">
        <v>49.903102999999994</v>
      </c>
      <c r="M23" s="375">
        <f t="shared" si="22"/>
        <v>1533.474434</v>
      </c>
      <c r="N23" s="375">
        <f t="shared" si="23"/>
        <v>4747.8937890000007</v>
      </c>
      <c r="P23" s="60">
        <v>557224.23199999996</v>
      </c>
    </row>
    <row r="24" spans="1:16" ht="12.75" customHeight="1">
      <c r="A24" s="194">
        <v>40544</v>
      </c>
      <c r="B24" s="60">
        <v>2308.1274230000004</v>
      </c>
      <c r="C24" s="58">
        <v>0.27969399999999994</v>
      </c>
      <c r="D24" s="58">
        <v>225.58342199999998</v>
      </c>
      <c r="E24" s="87">
        <v>0</v>
      </c>
      <c r="F24" s="58">
        <v>122.719112</v>
      </c>
      <c r="G24" s="87">
        <v>6.5700000000000003E-4</v>
      </c>
      <c r="H24" s="58">
        <v>461.01802900000007</v>
      </c>
      <c r="I24" s="58">
        <v>91.842973999999998</v>
      </c>
      <c r="J24" s="58">
        <v>43.066650000000003</v>
      </c>
      <c r="K24" s="58">
        <v>18.616275000000002</v>
      </c>
      <c r="L24" s="58">
        <v>43.015569999999997</v>
      </c>
      <c r="M24" s="375">
        <f t="shared" si="22"/>
        <v>1006.1423830000001</v>
      </c>
      <c r="N24" s="375">
        <f t="shared" si="23"/>
        <v>3314.2698060000002</v>
      </c>
      <c r="P24" s="60">
        <v>569266.35199999996</v>
      </c>
    </row>
    <row r="25" spans="1:16" ht="12.75" customHeight="1">
      <c r="A25" s="194">
        <v>40575</v>
      </c>
      <c r="B25" s="60">
        <v>2567.3097990000006</v>
      </c>
      <c r="C25" s="58">
        <v>71.470710000000039</v>
      </c>
      <c r="D25" s="58">
        <v>405.39226300000001</v>
      </c>
      <c r="E25" s="87">
        <v>3.045E-3</v>
      </c>
      <c r="F25" s="58">
        <v>181.96280599999997</v>
      </c>
      <c r="G25" s="87">
        <v>1.2300000000000001E-4</v>
      </c>
      <c r="H25" s="58">
        <v>630.66163999999992</v>
      </c>
      <c r="I25" s="58">
        <v>142.57513699999998</v>
      </c>
      <c r="J25" s="58">
        <v>31.850669000000003</v>
      </c>
      <c r="K25" s="58">
        <v>12.947386999999999</v>
      </c>
      <c r="L25" s="58">
        <v>50.789728999999994</v>
      </c>
      <c r="M25" s="375">
        <f t="shared" si="22"/>
        <v>1527.653509</v>
      </c>
      <c r="N25" s="375">
        <f t="shared" si="23"/>
        <v>4094.9633080000003</v>
      </c>
      <c r="P25" s="60">
        <v>553246.91200000001</v>
      </c>
    </row>
    <row r="26" spans="1:16" ht="12.75" customHeight="1">
      <c r="A26" s="194">
        <v>40603</v>
      </c>
      <c r="B26" s="60">
        <v>3186.1015879999995</v>
      </c>
      <c r="C26" s="58">
        <v>64.436137999999985</v>
      </c>
      <c r="D26" s="58">
        <v>195.96795800000001</v>
      </c>
      <c r="E26" s="87">
        <v>3.045E-3</v>
      </c>
      <c r="F26" s="58">
        <v>157.486424</v>
      </c>
      <c r="G26" s="87">
        <v>5.04E-4</v>
      </c>
      <c r="H26" s="58">
        <v>722.96153100000004</v>
      </c>
      <c r="I26" s="58">
        <v>185.29795100000001</v>
      </c>
      <c r="J26" s="58">
        <v>46.304596000000004</v>
      </c>
      <c r="K26" s="58">
        <v>36.250214000000007</v>
      </c>
      <c r="L26" s="58">
        <v>41.827032000000003</v>
      </c>
      <c r="M26" s="375">
        <f t="shared" si="22"/>
        <v>1450.5353929999997</v>
      </c>
      <c r="N26" s="375">
        <f t="shared" si="23"/>
        <v>4636.6369809999997</v>
      </c>
      <c r="P26" s="60">
        <v>480793.01745700004</v>
      </c>
    </row>
    <row r="27" spans="1:16" ht="12.75" customHeight="1">
      <c r="A27" s="194">
        <v>40634</v>
      </c>
      <c r="B27" s="60">
        <v>2485.5643559999999</v>
      </c>
      <c r="C27" s="58">
        <v>20.905764999999999</v>
      </c>
      <c r="D27" s="58">
        <v>219.99734199999997</v>
      </c>
      <c r="E27" s="87">
        <v>3.045E-3</v>
      </c>
      <c r="F27" s="58">
        <v>154.22495000000001</v>
      </c>
      <c r="G27" s="87">
        <v>2.0655999999999997E-2</v>
      </c>
      <c r="H27" s="58">
        <v>1012.7116990000001</v>
      </c>
      <c r="I27" s="58">
        <v>82.804815999999988</v>
      </c>
      <c r="J27" s="58">
        <v>41.841948000000002</v>
      </c>
      <c r="K27" s="58">
        <v>17.934078000000003</v>
      </c>
      <c r="L27" s="58">
        <v>54.873499000000002</v>
      </c>
      <c r="M27" s="375">
        <f t="shared" si="22"/>
        <v>1605.317798</v>
      </c>
      <c r="N27" s="375">
        <f t="shared" si="23"/>
        <v>4090.8821539999999</v>
      </c>
      <c r="P27" s="60">
        <v>509490.81099999999</v>
      </c>
    </row>
    <row r="28" spans="1:16" ht="12.75" customHeight="1">
      <c r="A28" s="194">
        <v>40664</v>
      </c>
      <c r="B28" s="60">
        <v>2455.9862600000001</v>
      </c>
      <c r="C28" s="58">
        <v>165.70577399999996</v>
      </c>
      <c r="D28" s="58">
        <v>203.18845199999998</v>
      </c>
      <c r="E28" s="87">
        <v>1.6899999999999999E-3</v>
      </c>
      <c r="F28" s="58">
        <v>122.47081100000001</v>
      </c>
      <c r="G28" s="87">
        <v>1.272E-2</v>
      </c>
      <c r="H28" s="58">
        <v>1022.1180080000001</v>
      </c>
      <c r="I28" s="58">
        <v>143.08608699999999</v>
      </c>
      <c r="J28" s="58">
        <v>31.179049000000006</v>
      </c>
      <c r="K28" s="58">
        <v>27.234964000000002</v>
      </c>
      <c r="L28" s="58">
        <v>57.433315999999998</v>
      </c>
      <c r="M28" s="375">
        <f t="shared" si="22"/>
        <v>1772.4308710000003</v>
      </c>
      <c r="N28" s="375">
        <f t="shared" si="23"/>
        <v>4228.4171310000002</v>
      </c>
      <c r="P28" s="60">
        <v>477563.11700000003</v>
      </c>
    </row>
    <row r="29" spans="1:16" ht="12.75" customHeight="1">
      <c r="A29" s="194">
        <v>40695</v>
      </c>
      <c r="B29" s="60">
        <v>3134.0942409999998</v>
      </c>
      <c r="C29" s="58">
        <v>4.3559480000000006</v>
      </c>
      <c r="D29" s="58">
        <v>176.117221</v>
      </c>
      <c r="E29" s="87">
        <v>3.2810000000000001E-3</v>
      </c>
      <c r="F29" s="58">
        <v>207.81047100000001</v>
      </c>
      <c r="G29" s="87">
        <v>1.4759999999999999E-3</v>
      </c>
      <c r="H29" s="58">
        <v>858.99317700000006</v>
      </c>
      <c r="I29" s="58">
        <v>147.92632499999999</v>
      </c>
      <c r="J29" s="58">
        <v>46.512897000000009</v>
      </c>
      <c r="K29" s="58">
        <v>40.375667</v>
      </c>
      <c r="L29" s="58">
        <v>47.569046</v>
      </c>
      <c r="M29" s="375">
        <f t="shared" si="22"/>
        <v>1529.6655090000002</v>
      </c>
      <c r="N29" s="375">
        <f t="shared" si="23"/>
        <v>4663.7597500000002</v>
      </c>
      <c r="P29" s="60">
        <v>563970.78399999999</v>
      </c>
    </row>
    <row r="30" spans="1:16" ht="12.75" customHeight="1">
      <c r="A30" s="194">
        <v>40725</v>
      </c>
      <c r="B30" s="60">
        <v>2321.4811850000001</v>
      </c>
      <c r="C30" s="58">
        <v>167.86584400000004</v>
      </c>
      <c r="D30" s="58">
        <v>234.136717</v>
      </c>
      <c r="E30" s="87">
        <v>3.2810000000000001E-3</v>
      </c>
      <c r="F30" s="58">
        <v>233.22839299999998</v>
      </c>
      <c r="G30" s="87">
        <v>0</v>
      </c>
      <c r="H30" s="58">
        <v>927.90359499999988</v>
      </c>
      <c r="I30" s="58">
        <v>64.667171999999994</v>
      </c>
      <c r="J30" s="58">
        <v>37.565052000000016</v>
      </c>
      <c r="K30" s="58">
        <v>37.747345000000003</v>
      </c>
      <c r="L30" s="58">
        <v>43.525098</v>
      </c>
      <c r="M30" s="375">
        <f t="shared" si="22"/>
        <v>1746.6424969999998</v>
      </c>
      <c r="N30" s="375">
        <f t="shared" si="23"/>
        <v>4068.1236819999999</v>
      </c>
      <c r="P30" s="60">
        <v>501404.55300000001</v>
      </c>
    </row>
    <row r="31" spans="1:16" ht="12.75" customHeight="1">
      <c r="A31" s="194">
        <v>40756</v>
      </c>
      <c r="B31" s="60">
        <v>2866.0538099999999</v>
      </c>
      <c r="C31" s="58">
        <v>77.35539</v>
      </c>
      <c r="D31" s="58">
        <v>264.80970999999994</v>
      </c>
      <c r="E31" s="87">
        <v>5.5160000000000001E-3</v>
      </c>
      <c r="F31" s="58">
        <v>200.92430400000001</v>
      </c>
      <c r="G31" s="87">
        <v>0</v>
      </c>
      <c r="H31" s="58">
        <v>820.06748099999993</v>
      </c>
      <c r="I31" s="58">
        <v>172.020364</v>
      </c>
      <c r="J31" s="58">
        <v>46.636742000000019</v>
      </c>
      <c r="K31" s="58">
        <v>35.673522000000006</v>
      </c>
      <c r="L31" s="58">
        <v>58.457012000000006</v>
      </c>
      <c r="M31" s="375">
        <f t="shared" si="22"/>
        <v>1675.9500410000001</v>
      </c>
      <c r="N31" s="375">
        <f t="shared" si="23"/>
        <v>4542.0038509999995</v>
      </c>
      <c r="P31" s="60">
        <v>579536.31499999994</v>
      </c>
    </row>
    <row r="32" spans="1:16" ht="12.75" customHeight="1">
      <c r="A32" s="194">
        <v>40787</v>
      </c>
      <c r="B32" s="60">
        <v>1997.9200639999997</v>
      </c>
      <c r="C32" s="58">
        <v>165.646263</v>
      </c>
      <c r="D32" s="58">
        <v>276.30919600000004</v>
      </c>
      <c r="E32" s="87">
        <v>0</v>
      </c>
      <c r="F32" s="58">
        <v>207.94752600000001</v>
      </c>
      <c r="G32" s="87">
        <v>0</v>
      </c>
      <c r="H32" s="58">
        <v>968.69095400000015</v>
      </c>
      <c r="I32" s="58">
        <v>123.50992100000001</v>
      </c>
      <c r="J32" s="58">
        <v>45.786108999999989</v>
      </c>
      <c r="K32" s="58">
        <v>41.091984000000004</v>
      </c>
      <c r="L32" s="58">
        <v>51.185176999999996</v>
      </c>
      <c r="M32" s="375">
        <f t="shared" si="22"/>
        <v>1880.1671300000003</v>
      </c>
      <c r="N32" s="375">
        <f t="shared" si="23"/>
        <v>3878.0871939999997</v>
      </c>
      <c r="P32" s="60">
        <v>586844.26100000006</v>
      </c>
    </row>
    <row r="33" spans="1:16" s="65" customFormat="1" ht="12.75" customHeight="1">
      <c r="A33" s="194">
        <v>40817</v>
      </c>
      <c r="B33" s="60">
        <v>2317.8696099999997</v>
      </c>
      <c r="C33" s="58">
        <v>0.57950800000000002</v>
      </c>
      <c r="D33" s="58">
        <v>321.90490299999999</v>
      </c>
      <c r="E33" s="87">
        <v>2.9715819999999997</v>
      </c>
      <c r="F33" s="58">
        <v>182.657059</v>
      </c>
      <c r="G33" s="87">
        <v>1.272E-2</v>
      </c>
      <c r="H33" s="58">
        <v>1047.3815299999999</v>
      </c>
      <c r="I33" s="58">
        <v>66.027595999999988</v>
      </c>
      <c r="J33" s="58">
        <v>59.589828999999973</v>
      </c>
      <c r="K33" s="58">
        <v>35.352132999999995</v>
      </c>
      <c r="L33" s="58">
        <v>29.320968999999998</v>
      </c>
      <c r="M33" s="375">
        <f t="shared" si="22"/>
        <v>1745.7978290000001</v>
      </c>
      <c r="N33" s="375">
        <f t="shared" si="23"/>
        <v>4063.6674389999998</v>
      </c>
      <c r="P33" s="60">
        <v>542033.86199999996</v>
      </c>
    </row>
    <row r="34" spans="1:16" s="65" customFormat="1" ht="12.75" customHeight="1">
      <c r="A34" s="194">
        <v>40848</v>
      </c>
      <c r="B34" s="60">
        <v>2185.3827049999995</v>
      </c>
      <c r="C34" s="58">
        <v>167.27159500000002</v>
      </c>
      <c r="D34" s="58">
        <v>337.91347199999996</v>
      </c>
      <c r="E34" s="87">
        <v>1.7129999999999999E-3</v>
      </c>
      <c r="F34" s="58">
        <v>248.42446600000002</v>
      </c>
      <c r="G34" s="87">
        <v>1.536E-3</v>
      </c>
      <c r="H34" s="58">
        <v>910.46430799999996</v>
      </c>
      <c r="I34" s="58">
        <v>203.64544999999998</v>
      </c>
      <c r="J34" s="58">
        <v>38.106825000000029</v>
      </c>
      <c r="K34" s="58">
        <v>23.384011000000001</v>
      </c>
      <c r="L34" s="58">
        <v>54.845372000000005</v>
      </c>
      <c r="M34" s="375">
        <f t="shared" si="22"/>
        <v>1984.0587480000002</v>
      </c>
      <c r="N34" s="375">
        <f t="shared" si="23"/>
        <v>4169.4414529999995</v>
      </c>
      <c r="P34" s="60">
        <v>405107.44500000001</v>
      </c>
    </row>
    <row r="35" spans="1:16" s="65" customFormat="1" ht="12.75" customHeight="1">
      <c r="A35" s="194">
        <v>40878</v>
      </c>
      <c r="B35" s="60">
        <v>2767.6404820000002</v>
      </c>
      <c r="C35" s="58">
        <v>0.48621300000000001</v>
      </c>
      <c r="D35" s="58">
        <v>516.65996499999994</v>
      </c>
      <c r="E35" s="87">
        <v>8.173999999999999E-3</v>
      </c>
      <c r="F35" s="58">
        <v>214.75437199999996</v>
      </c>
      <c r="G35" s="87">
        <v>4.8000000000000001E-5</v>
      </c>
      <c r="H35" s="58">
        <v>969.42250300000001</v>
      </c>
      <c r="I35" s="58">
        <v>180.90697599999999</v>
      </c>
      <c r="J35" s="58">
        <v>40.465507000000009</v>
      </c>
      <c r="K35" s="58">
        <v>25.036853000000001</v>
      </c>
      <c r="L35" s="58">
        <v>50.139918999999999</v>
      </c>
      <c r="M35" s="375">
        <f t="shared" si="22"/>
        <v>1997.8805300000001</v>
      </c>
      <c r="N35" s="375">
        <f t="shared" si="23"/>
        <v>4765.5210120000002</v>
      </c>
      <c r="P35" s="60">
        <v>533816.62706700002</v>
      </c>
    </row>
    <row r="36" spans="1:16" s="65" customFormat="1" ht="12.75" customHeight="1">
      <c r="A36" s="194">
        <v>40909</v>
      </c>
      <c r="B36" s="60">
        <v>2667.7404549999997</v>
      </c>
      <c r="C36" s="58">
        <v>0.46030899999999997</v>
      </c>
      <c r="D36" s="58">
        <v>162.87360999999999</v>
      </c>
      <c r="E36" s="87">
        <v>2.776599</v>
      </c>
      <c r="F36" s="58">
        <v>105.80098699999999</v>
      </c>
      <c r="G36" s="87">
        <v>1.1950000000000001E-3</v>
      </c>
      <c r="H36" s="58">
        <v>839.81696799999997</v>
      </c>
      <c r="I36" s="58">
        <v>54.430039999999998</v>
      </c>
      <c r="J36" s="58">
        <v>29.289384000000002</v>
      </c>
      <c r="K36" s="58">
        <v>35.156667999999989</v>
      </c>
      <c r="L36" s="58">
        <v>35.222971000000001</v>
      </c>
      <c r="M36" s="375">
        <f t="shared" si="22"/>
        <v>1265.8287309999998</v>
      </c>
      <c r="N36" s="375">
        <f t="shared" si="23"/>
        <v>3933.5691859999997</v>
      </c>
      <c r="P36" s="60">
        <v>503990.84</v>
      </c>
    </row>
    <row r="37" spans="1:16" s="65" customFormat="1" ht="12.75" customHeight="1">
      <c r="A37" s="194">
        <v>40940</v>
      </c>
      <c r="B37" s="60">
        <v>2486.7680909999995</v>
      </c>
      <c r="C37" s="58">
        <v>65.834387000000007</v>
      </c>
      <c r="D37" s="58">
        <v>320.81049500000006</v>
      </c>
      <c r="E37" s="87">
        <v>0</v>
      </c>
      <c r="F37" s="58">
        <v>172.74541100000002</v>
      </c>
      <c r="G37" s="87">
        <v>0</v>
      </c>
      <c r="H37" s="58">
        <v>733.56208300000026</v>
      </c>
      <c r="I37" s="58">
        <v>179.77524300000002</v>
      </c>
      <c r="J37" s="58">
        <v>40.123629000000008</v>
      </c>
      <c r="K37" s="58">
        <v>69.136810000000011</v>
      </c>
      <c r="L37" s="58">
        <v>48.193380000000005</v>
      </c>
      <c r="M37" s="375">
        <f t="shared" si="22"/>
        <v>1630.1814380000001</v>
      </c>
      <c r="N37" s="375">
        <f t="shared" si="23"/>
        <v>4116.9495289999995</v>
      </c>
      <c r="P37" s="60">
        <v>534032.42500000005</v>
      </c>
    </row>
    <row r="38" spans="1:16" s="65" customFormat="1" ht="12.75" customHeight="1">
      <c r="A38" s="194">
        <v>40969</v>
      </c>
      <c r="B38" s="60">
        <v>2679.8734039999995</v>
      </c>
      <c r="C38" s="58">
        <v>91.756749999999982</v>
      </c>
      <c r="D38" s="58">
        <v>402.67883699999999</v>
      </c>
      <c r="E38" s="87">
        <v>0</v>
      </c>
      <c r="F38" s="58">
        <v>189.26638900000003</v>
      </c>
      <c r="G38" s="87">
        <v>1.272E-2</v>
      </c>
      <c r="H38" s="58">
        <v>1128.8143890000001</v>
      </c>
      <c r="I38" s="58">
        <v>219.562949</v>
      </c>
      <c r="J38" s="58">
        <v>56.092836000000013</v>
      </c>
      <c r="K38" s="58">
        <v>55.581462999999999</v>
      </c>
      <c r="L38" s="58">
        <v>44.962492999999995</v>
      </c>
      <c r="M38" s="375">
        <f t="shared" si="22"/>
        <v>2188.728826</v>
      </c>
      <c r="N38" s="375">
        <f t="shared" si="23"/>
        <v>4868.6022299999995</v>
      </c>
      <c r="P38" s="60">
        <v>517154.14399999997</v>
      </c>
    </row>
    <row r="39" spans="1:16" s="65" customFormat="1" ht="12.75" customHeight="1">
      <c r="A39" s="194">
        <v>41000</v>
      </c>
      <c r="B39" s="60">
        <v>2141.3801370000001</v>
      </c>
      <c r="C39" s="58">
        <v>138.83217099999996</v>
      </c>
      <c r="D39" s="58">
        <v>383.57093100000003</v>
      </c>
      <c r="E39" s="87">
        <v>0</v>
      </c>
      <c r="F39" s="58">
        <v>164.55870499999997</v>
      </c>
      <c r="G39" s="87">
        <v>1.35E-2</v>
      </c>
      <c r="H39" s="58">
        <v>773.41883400000006</v>
      </c>
      <c r="I39" s="58">
        <v>87.755303999999995</v>
      </c>
      <c r="J39" s="58">
        <v>39.074243000000017</v>
      </c>
      <c r="K39" s="58">
        <v>63.628565999999992</v>
      </c>
      <c r="L39" s="58">
        <v>50.062263999999999</v>
      </c>
      <c r="M39" s="375">
        <f t="shared" si="22"/>
        <v>1700.914518</v>
      </c>
      <c r="N39" s="375">
        <f t="shared" si="23"/>
        <v>3842.2946550000001</v>
      </c>
      <c r="P39" s="60">
        <v>575124.06700000004</v>
      </c>
    </row>
    <row r="40" spans="1:16" s="65" customFormat="1" ht="12.75" customHeight="1">
      <c r="A40" s="194">
        <v>41030</v>
      </c>
      <c r="B40" s="60">
        <v>2777.6289270000002</v>
      </c>
      <c r="C40" s="58">
        <v>5.9846530000000007</v>
      </c>
      <c r="D40" s="87">
        <v>250.68624800000001</v>
      </c>
      <c r="E40" s="87">
        <v>0</v>
      </c>
      <c r="F40" s="87">
        <v>217.26070300000001</v>
      </c>
      <c r="G40" s="87">
        <v>1.7999999999999998E-4</v>
      </c>
      <c r="H40" s="87">
        <v>1043.0670700000003</v>
      </c>
      <c r="I40" s="87">
        <v>135.413059</v>
      </c>
      <c r="J40" s="58">
        <v>54.696290999999988</v>
      </c>
      <c r="K40" s="58">
        <v>52.791384000000001</v>
      </c>
      <c r="L40" s="87">
        <v>71.322846999999996</v>
      </c>
      <c r="M40" s="375">
        <f t="shared" si="22"/>
        <v>1831.2224350000004</v>
      </c>
      <c r="N40" s="375">
        <f t="shared" si="23"/>
        <v>4608.8513620000003</v>
      </c>
      <c r="P40" s="60">
        <v>532362.91500000004</v>
      </c>
    </row>
    <row r="41" spans="1:16" s="65" customFormat="1" ht="12.75" customHeight="1">
      <c r="A41" s="194">
        <v>41061</v>
      </c>
      <c r="B41" s="60">
        <v>2295.1544959999997</v>
      </c>
      <c r="C41" s="58">
        <v>140.59807599999999</v>
      </c>
      <c r="D41" s="58">
        <v>199.34828399999998</v>
      </c>
      <c r="E41" s="87">
        <v>0</v>
      </c>
      <c r="F41" s="58">
        <v>114.34004899999999</v>
      </c>
      <c r="G41" s="87">
        <v>0.61335499999999998</v>
      </c>
      <c r="H41" s="87">
        <v>1081.6770789999998</v>
      </c>
      <c r="I41" s="58">
        <v>131.38754800000001</v>
      </c>
      <c r="J41" s="58">
        <v>27.523322000000011</v>
      </c>
      <c r="K41" s="58">
        <v>44.326585000000001</v>
      </c>
      <c r="L41" s="58">
        <v>38.591337000000003</v>
      </c>
      <c r="M41" s="375">
        <f t="shared" si="22"/>
        <v>1778.4056349999998</v>
      </c>
      <c r="N41" s="375">
        <f t="shared" si="23"/>
        <v>4073.5601309999993</v>
      </c>
      <c r="O41" s="72"/>
      <c r="P41" s="60">
        <v>0</v>
      </c>
    </row>
    <row r="42" spans="1:16" s="65" customFormat="1" ht="12.75" customHeight="1">
      <c r="A42" s="194">
        <v>41091</v>
      </c>
      <c r="B42" s="60">
        <v>2830.7620919999999</v>
      </c>
      <c r="C42" s="58">
        <v>59.080114999999999</v>
      </c>
      <c r="D42" s="58">
        <v>212.68253899999999</v>
      </c>
      <c r="E42" s="87">
        <v>2.3E-3</v>
      </c>
      <c r="F42" s="58">
        <v>238.58592899999996</v>
      </c>
      <c r="G42" s="87">
        <v>0.241839</v>
      </c>
      <c r="H42" s="87">
        <v>961.72546000000023</v>
      </c>
      <c r="I42" s="58">
        <v>126.27021000000001</v>
      </c>
      <c r="J42" s="58">
        <v>48.982241000000009</v>
      </c>
      <c r="K42" s="58">
        <v>49.730062999999994</v>
      </c>
      <c r="L42" s="58">
        <v>45.437559</v>
      </c>
      <c r="M42" s="375">
        <f t="shared" si="22"/>
        <v>1742.738255</v>
      </c>
      <c r="N42" s="375">
        <f t="shared" si="23"/>
        <v>4573.5003470000001</v>
      </c>
      <c r="O42" s="72"/>
      <c r="P42" s="60">
        <v>288575.34000000003</v>
      </c>
    </row>
    <row r="43" spans="1:16" s="65" customFormat="1" ht="12.75" customHeight="1">
      <c r="A43" s="194">
        <v>41122</v>
      </c>
      <c r="B43" s="60">
        <v>3138.7569359999993</v>
      </c>
      <c r="C43" s="58">
        <v>79.650856000000005</v>
      </c>
      <c r="D43" s="58">
        <v>182.92377500000001</v>
      </c>
      <c r="E43" s="87">
        <v>0</v>
      </c>
      <c r="F43" s="58">
        <v>232.499233</v>
      </c>
      <c r="G43" s="87">
        <v>2.5484000000000003E-2</v>
      </c>
      <c r="H43" s="87">
        <v>1052.1934849999998</v>
      </c>
      <c r="I43" s="58">
        <v>205.25076100000001</v>
      </c>
      <c r="J43" s="58">
        <v>44.257773999999976</v>
      </c>
      <c r="K43" s="58">
        <v>22.186716999999998</v>
      </c>
      <c r="L43" s="58">
        <v>51.097860000000018</v>
      </c>
      <c r="M43" s="375">
        <f t="shared" si="22"/>
        <v>1870.0859449999998</v>
      </c>
      <c r="N43" s="375">
        <f t="shared" si="23"/>
        <v>5008.8428809999987</v>
      </c>
      <c r="O43" s="72"/>
      <c r="P43" s="60">
        <v>631275.71799999999</v>
      </c>
    </row>
    <row r="44" spans="1:16" s="65" customFormat="1" ht="12.75" customHeight="1">
      <c r="A44" s="194">
        <v>41153</v>
      </c>
      <c r="B44" s="60">
        <v>2394.5396940000001</v>
      </c>
      <c r="C44" s="58">
        <v>57.568165</v>
      </c>
      <c r="D44" s="58">
        <v>191.86008500000003</v>
      </c>
      <c r="E44" s="87">
        <v>0</v>
      </c>
      <c r="F44" s="58">
        <v>213.18766600000001</v>
      </c>
      <c r="G44" s="87">
        <v>0</v>
      </c>
      <c r="H44" s="87">
        <v>857.28181500000005</v>
      </c>
      <c r="I44" s="58">
        <v>50.790712999999997</v>
      </c>
      <c r="J44" s="58">
        <v>47.761784999999954</v>
      </c>
      <c r="K44" s="58">
        <v>45.237131999999988</v>
      </c>
      <c r="L44" s="58">
        <v>32.498170000000009</v>
      </c>
      <c r="M44" s="375">
        <f t="shared" si="22"/>
        <v>1496.1855310000001</v>
      </c>
      <c r="N44" s="375">
        <f t="shared" si="23"/>
        <v>3890.7252250000001</v>
      </c>
      <c r="O44" s="72"/>
      <c r="P44" s="60">
        <v>587152.12</v>
      </c>
    </row>
    <row r="45" spans="1:16" s="65" customFormat="1" ht="12.75" customHeight="1">
      <c r="A45" s="194">
        <v>41183</v>
      </c>
      <c r="B45" s="60">
        <v>2239.7024120000001</v>
      </c>
      <c r="C45" s="58">
        <v>91.257441999999998</v>
      </c>
      <c r="D45" s="58">
        <v>360.47909800000002</v>
      </c>
      <c r="E45" s="87">
        <v>0</v>
      </c>
      <c r="F45" s="58">
        <v>222.570932</v>
      </c>
      <c r="G45" s="87">
        <v>0</v>
      </c>
      <c r="H45" s="87">
        <v>1068.1711789999999</v>
      </c>
      <c r="I45" s="58">
        <v>152.61231199999997</v>
      </c>
      <c r="J45" s="58">
        <v>42.308707999999982</v>
      </c>
      <c r="K45" s="58">
        <v>64.606780000000001</v>
      </c>
      <c r="L45" s="58">
        <v>47.564978000000004</v>
      </c>
      <c r="M45" s="375">
        <f t="shared" si="22"/>
        <v>2049.5714290000001</v>
      </c>
      <c r="N45" s="375">
        <f t="shared" si="23"/>
        <v>4289.2738410000002</v>
      </c>
      <c r="O45" s="72"/>
      <c r="P45" s="60">
        <v>552804.50399999996</v>
      </c>
    </row>
    <row r="46" spans="1:16" s="65" customFormat="1" ht="12.75" customHeight="1">
      <c r="A46" s="194">
        <v>41214</v>
      </c>
      <c r="B46" s="60">
        <v>2843.950906999999</v>
      </c>
      <c r="C46" s="58">
        <v>80.419271999999978</v>
      </c>
      <c r="D46" s="58">
        <v>315.90457099999998</v>
      </c>
      <c r="E46" s="87">
        <v>0</v>
      </c>
      <c r="F46" s="58">
        <v>328.786227</v>
      </c>
      <c r="G46" s="87">
        <v>0</v>
      </c>
      <c r="H46" s="87">
        <v>1139.9696049999998</v>
      </c>
      <c r="I46" s="58">
        <v>178.70763500000001</v>
      </c>
      <c r="J46" s="58">
        <v>43.343180000000011</v>
      </c>
      <c r="K46" s="58">
        <v>43.336977999999988</v>
      </c>
      <c r="L46" s="58">
        <v>37.366523000000001</v>
      </c>
      <c r="M46" s="375">
        <f t="shared" si="22"/>
        <v>2167.8339909999995</v>
      </c>
      <c r="N46" s="375">
        <f t="shared" si="23"/>
        <v>5011.7848979999981</v>
      </c>
      <c r="O46" s="72"/>
      <c r="P46" s="60">
        <v>569207.19200000004</v>
      </c>
    </row>
    <row r="47" spans="1:16" s="65" customFormat="1" ht="12.75" customHeight="1">
      <c r="A47" s="194">
        <v>41244</v>
      </c>
      <c r="B47" s="60">
        <v>2361.5011920000002</v>
      </c>
      <c r="C47" s="58">
        <v>89.535128</v>
      </c>
      <c r="D47" s="58">
        <v>299.66286100000002</v>
      </c>
      <c r="E47" s="87">
        <v>0</v>
      </c>
      <c r="F47" s="58">
        <v>278.38828000000001</v>
      </c>
      <c r="G47" s="87">
        <v>0</v>
      </c>
      <c r="H47" s="87">
        <v>1022.742937</v>
      </c>
      <c r="I47" s="58">
        <v>194.57046199999999</v>
      </c>
      <c r="J47" s="58">
        <v>28.563012000000008</v>
      </c>
      <c r="K47" s="58">
        <v>65.896925999999993</v>
      </c>
      <c r="L47" s="58">
        <v>34.394646000000002</v>
      </c>
      <c r="M47" s="375">
        <f t="shared" si="22"/>
        <v>2013.7542519999997</v>
      </c>
      <c r="N47" s="375">
        <f t="shared" si="23"/>
        <v>4375.2554440000004</v>
      </c>
      <c r="O47" s="72"/>
      <c r="P47" s="60">
        <v>539088.88199999998</v>
      </c>
    </row>
    <row r="48" spans="1:16" s="65" customFormat="1" ht="12.75" customHeight="1">
      <c r="A48" s="194">
        <v>41275</v>
      </c>
      <c r="B48" s="60">
        <v>2203.9061439999996</v>
      </c>
      <c r="C48" s="58">
        <v>77.613477000000003</v>
      </c>
      <c r="D48" s="58">
        <v>373.62074199999995</v>
      </c>
      <c r="E48" s="58">
        <v>0</v>
      </c>
      <c r="F48" s="58">
        <v>258.09101500000003</v>
      </c>
      <c r="G48" s="58">
        <v>1.3788E-2</v>
      </c>
      <c r="H48" s="58">
        <v>1015.602564</v>
      </c>
      <c r="I48" s="58">
        <v>71.758583999999999</v>
      </c>
      <c r="J48" s="58">
        <v>46.000686999999949</v>
      </c>
      <c r="K48" s="58">
        <v>20.594975000000002</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2435.1052239999999</v>
      </c>
      <c r="C49" s="58">
        <v>2.7788969999999997</v>
      </c>
      <c r="D49" s="58">
        <v>376.85328999999996</v>
      </c>
      <c r="E49" s="58">
        <v>0</v>
      </c>
      <c r="F49" s="58">
        <v>261.44477299999994</v>
      </c>
      <c r="G49" s="58">
        <v>4.8000000000000001E-5</v>
      </c>
      <c r="H49" s="58">
        <v>980.01561500000014</v>
      </c>
      <c r="I49" s="58">
        <v>134.731393</v>
      </c>
      <c r="J49" s="58">
        <v>38.018489000000024</v>
      </c>
      <c r="K49" s="58">
        <v>81.18728200000001</v>
      </c>
      <c r="L49" s="58">
        <v>61.089865999999986</v>
      </c>
      <c r="M49" s="375">
        <f t="shared" si="22"/>
        <v>1936.1196530000002</v>
      </c>
      <c r="N49" s="375">
        <f t="shared" si="23"/>
        <v>4371.2248770000006</v>
      </c>
      <c r="O49" s="72"/>
      <c r="P49" s="60">
        <v>566249.6</v>
      </c>
    </row>
    <row r="50" spans="1:16" s="65" customFormat="1" ht="12.75" customHeight="1">
      <c r="A50" s="194">
        <v>41334</v>
      </c>
      <c r="B50" s="60">
        <v>2373.9130180000006</v>
      </c>
      <c r="C50" s="58">
        <v>2.7277589999999998</v>
      </c>
      <c r="D50" s="58">
        <v>358.39246700000007</v>
      </c>
      <c r="E50" s="58">
        <v>0</v>
      </c>
      <c r="F50" s="58">
        <v>205.32988</v>
      </c>
      <c r="G50" s="58">
        <v>0</v>
      </c>
      <c r="H50" s="58">
        <v>846.86907299999996</v>
      </c>
      <c r="I50" s="58">
        <v>141.81017300000002</v>
      </c>
      <c r="J50" s="58">
        <v>43.860408000000021</v>
      </c>
      <c r="K50" s="58">
        <v>80.579661999999985</v>
      </c>
      <c r="L50" s="58">
        <v>49.705198000000003</v>
      </c>
      <c r="M50" s="375">
        <f t="shared" si="22"/>
        <v>1729.2746200000001</v>
      </c>
      <c r="N50" s="375">
        <f t="shared" si="23"/>
        <v>4103.1876380000012</v>
      </c>
      <c r="O50" s="72"/>
      <c r="P50" s="60">
        <v>515433.06599999999</v>
      </c>
    </row>
    <row r="51" spans="1:16" s="65" customFormat="1" ht="12.75" customHeight="1">
      <c r="A51" s="194">
        <v>41365</v>
      </c>
      <c r="B51" s="60">
        <v>2202.1715690000001</v>
      </c>
      <c r="C51" s="58">
        <v>169.20462499999996</v>
      </c>
      <c r="D51" s="58">
        <v>404.07347399999998</v>
      </c>
      <c r="E51" s="58">
        <v>3.0000000000000001E-3</v>
      </c>
      <c r="F51" s="58">
        <v>332.30378900000005</v>
      </c>
      <c r="G51" s="58">
        <v>1.248E-3</v>
      </c>
      <c r="H51" s="58">
        <v>1167.7579959999998</v>
      </c>
      <c r="I51" s="58">
        <v>113.884641</v>
      </c>
      <c r="J51" s="58">
        <v>44.453672000000012</v>
      </c>
      <c r="K51" s="58">
        <v>63.959305000000001</v>
      </c>
      <c r="L51" s="58">
        <v>36.144179000000008</v>
      </c>
      <c r="M51" s="375">
        <f t="shared" si="22"/>
        <v>2331.7859289999997</v>
      </c>
      <c r="N51" s="375">
        <f t="shared" si="23"/>
        <v>4533.9574979999998</v>
      </c>
      <c r="O51" s="72"/>
      <c r="P51" s="60">
        <v>532669.54</v>
      </c>
    </row>
    <row r="52" spans="1:16" s="65" customFormat="1" ht="12.75" customHeight="1">
      <c r="A52" s="194">
        <v>41395</v>
      </c>
      <c r="B52" s="60">
        <v>2473.4970040000007</v>
      </c>
      <c r="C52" s="58">
        <v>103.50541399999999</v>
      </c>
      <c r="D52" s="58">
        <v>361.11929500000002</v>
      </c>
      <c r="E52" s="58">
        <v>5.0999999999999995E-3</v>
      </c>
      <c r="F52" s="58">
        <v>303.14577299999996</v>
      </c>
      <c r="G52" s="58">
        <v>1.5560000000000001E-3</v>
      </c>
      <c r="H52" s="58">
        <v>1328.7248960000004</v>
      </c>
      <c r="I52" s="58">
        <v>222.51181700000001</v>
      </c>
      <c r="J52" s="58">
        <v>54.759422000000008</v>
      </c>
      <c r="K52" s="58">
        <v>61.447983999999998</v>
      </c>
      <c r="L52" s="58">
        <v>94.184031999999974</v>
      </c>
      <c r="M52" s="375">
        <f t="shared" si="22"/>
        <v>2529.4052890000007</v>
      </c>
      <c r="N52" s="375">
        <f t="shared" si="23"/>
        <v>5002.902293000001</v>
      </c>
      <c r="O52" s="72"/>
      <c r="P52" s="60">
        <v>568733.79557199997</v>
      </c>
    </row>
    <row r="53" spans="1:16" s="65" customFormat="1" ht="12.75" customHeight="1">
      <c r="A53" s="194">
        <v>41426</v>
      </c>
      <c r="B53" s="60">
        <v>2022.0072700000001</v>
      </c>
      <c r="C53" s="58">
        <v>104.65646600000001</v>
      </c>
      <c r="D53" s="58">
        <v>215.52126100000001</v>
      </c>
      <c r="E53" s="58">
        <v>0</v>
      </c>
      <c r="F53" s="58">
        <v>326.90476899999999</v>
      </c>
      <c r="G53" s="58">
        <v>4.9000000000000005E-5</v>
      </c>
      <c r="H53" s="58">
        <v>1071.0168980000001</v>
      </c>
      <c r="I53" s="58">
        <v>83.742648000000003</v>
      </c>
      <c r="J53" s="58">
        <v>23.792352000000015</v>
      </c>
      <c r="K53" s="58">
        <v>71.177972000000011</v>
      </c>
      <c r="L53" s="58">
        <v>56.196739999999991</v>
      </c>
      <c r="M53" s="375">
        <f t="shared" si="22"/>
        <v>1953.009155</v>
      </c>
      <c r="N53" s="375">
        <f t="shared" si="23"/>
        <v>3975.0164249999998</v>
      </c>
      <c r="O53" s="72"/>
      <c r="P53" s="60">
        <v>607356.96400000004</v>
      </c>
    </row>
    <row r="54" spans="1:16" s="65" customFormat="1" ht="12.75" customHeight="1">
      <c r="A54" s="194">
        <v>41456</v>
      </c>
      <c r="B54" s="60">
        <v>2549.6336659999997</v>
      </c>
      <c r="C54" s="58">
        <v>165.56560200000001</v>
      </c>
      <c r="D54" s="58">
        <v>273.678741</v>
      </c>
      <c r="E54" s="58">
        <v>0</v>
      </c>
      <c r="F54" s="58">
        <v>280.02756199999999</v>
      </c>
      <c r="G54" s="58">
        <v>9.4899999999999997E-4</v>
      </c>
      <c r="H54" s="58">
        <v>1155.0260740000003</v>
      </c>
      <c r="I54" s="58">
        <v>69.178407000000007</v>
      </c>
      <c r="J54" s="58">
        <v>54.656953000000058</v>
      </c>
      <c r="K54" s="58">
        <v>61.431335999999995</v>
      </c>
      <c r="L54" s="58">
        <v>60.15095800000001</v>
      </c>
      <c r="M54" s="375">
        <f t="shared" si="22"/>
        <v>2119.7165820000009</v>
      </c>
      <c r="N54" s="375">
        <f t="shared" si="23"/>
        <v>4669.3502480000006</v>
      </c>
      <c r="O54" s="72"/>
      <c r="P54" s="60">
        <v>603238.005</v>
      </c>
    </row>
    <row r="55" spans="1:16" s="65" customFormat="1" ht="12.75" customHeight="1">
      <c r="A55" s="194">
        <v>41487</v>
      </c>
      <c r="B55" s="60">
        <v>2020.6347270000003</v>
      </c>
      <c r="C55" s="58">
        <v>10.404212000000001</v>
      </c>
      <c r="D55" s="58">
        <v>177.61629600000001</v>
      </c>
      <c r="E55" s="58">
        <v>0</v>
      </c>
      <c r="F55" s="58">
        <v>314.26008200000007</v>
      </c>
      <c r="G55" s="58">
        <v>0.61821000000000004</v>
      </c>
      <c r="H55" s="58">
        <v>953.85061199999984</v>
      </c>
      <c r="I55" s="58">
        <v>162.78255500000003</v>
      </c>
      <c r="J55" s="58">
        <v>39.380878999999993</v>
      </c>
      <c r="K55" s="58">
        <v>55.959084000000004</v>
      </c>
      <c r="L55" s="58">
        <v>50.786758999999989</v>
      </c>
      <c r="M55" s="375">
        <f t="shared" si="22"/>
        <v>1765.6586890000001</v>
      </c>
      <c r="N55" s="375">
        <f t="shared" si="23"/>
        <v>3786.2934160000004</v>
      </c>
      <c r="O55" s="72"/>
      <c r="P55" s="60">
        <v>616841.46299999999</v>
      </c>
    </row>
    <row r="56" spans="1:16" s="65" customFormat="1" ht="12.75" customHeight="1">
      <c r="A56" s="194">
        <v>41518</v>
      </c>
      <c r="B56" s="60">
        <v>2228.8324089999996</v>
      </c>
      <c r="C56" s="58">
        <v>80.843198999999998</v>
      </c>
      <c r="D56" s="58">
        <v>280.281856</v>
      </c>
      <c r="E56" s="58">
        <v>0</v>
      </c>
      <c r="F56" s="58">
        <v>212.53110699999996</v>
      </c>
      <c r="G56" s="58">
        <v>0.12000799999999999</v>
      </c>
      <c r="H56" s="58">
        <v>1148.912182</v>
      </c>
      <c r="I56" s="58">
        <v>51.564282999999996</v>
      </c>
      <c r="J56" s="58">
        <v>39.482957000000006</v>
      </c>
      <c r="K56" s="58">
        <v>46.219963</v>
      </c>
      <c r="L56" s="58">
        <v>132.806164</v>
      </c>
      <c r="M56" s="375">
        <f t="shared" si="22"/>
        <v>1992.7617190000001</v>
      </c>
      <c r="N56" s="375">
        <f t="shared" si="23"/>
        <v>4221.5941279999997</v>
      </c>
      <c r="O56" s="72"/>
      <c r="P56" s="60">
        <v>623989.07999999996</v>
      </c>
    </row>
    <row r="57" spans="1:16" s="65" customFormat="1" ht="12.75" customHeight="1">
      <c r="A57" s="194">
        <v>41548</v>
      </c>
      <c r="B57" s="60">
        <v>2339.13382</v>
      </c>
      <c r="C57" s="58">
        <v>1.5520669999999999</v>
      </c>
      <c r="D57" s="58">
        <v>286.26766399999997</v>
      </c>
      <c r="E57" s="58">
        <v>0</v>
      </c>
      <c r="F57" s="58">
        <v>294.53588100000002</v>
      </c>
      <c r="G57" s="58">
        <v>2.2867999999999999E-2</v>
      </c>
      <c r="H57" s="58">
        <v>1063.6859049999998</v>
      </c>
      <c r="I57" s="58">
        <v>172.515185</v>
      </c>
      <c r="J57" s="58">
        <v>36.183663000000003</v>
      </c>
      <c r="K57" s="58">
        <v>78.921905999999993</v>
      </c>
      <c r="L57" s="58">
        <v>46.835467000000001</v>
      </c>
      <c r="M57" s="375">
        <f t="shared" si="22"/>
        <v>1980.520606</v>
      </c>
      <c r="N57" s="375">
        <f t="shared" si="23"/>
        <v>4319.6544260000001</v>
      </c>
      <c r="O57" s="72"/>
      <c r="P57" s="60">
        <v>547787.32799999998</v>
      </c>
    </row>
    <row r="58" spans="1:16" s="65" customFormat="1" ht="12.75" customHeight="1">
      <c r="A58" s="194">
        <v>41579</v>
      </c>
      <c r="B58" s="60">
        <v>2487.0779360000001</v>
      </c>
      <c r="C58" s="58">
        <v>96.148042999999959</v>
      </c>
      <c r="D58" s="58">
        <v>277.76482099999998</v>
      </c>
      <c r="E58" s="58">
        <v>0</v>
      </c>
      <c r="F58" s="58">
        <v>329.35084200000006</v>
      </c>
      <c r="G58" s="58">
        <v>0</v>
      </c>
      <c r="H58" s="58">
        <v>1270.7887709999998</v>
      </c>
      <c r="I58" s="58">
        <v>199.57379900000001</v>
      </c>
      <c r="J58" s="58">
        <v>51.945061999999979</v>
      </c>
      <c r="K58" s="58">
        <v>91.363301000000021</v>
      </c>
      <c r="L58" s="58">
        <v>62.559922999999998</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37.995807999999982</v>
      </c>
      <c r="K59" s="58">
        <v>68.188048000000009</v>
      </c>
      <c r="L59" s="58">
        <v>74.90696800000002</v>
      </c>
      <c r="M59" s="375">
        <f t="shared" si="22"/>
        <v>2210.118778</v>
      </c>
      <c r="N59" s="375">
        <f t="shared" si="23"/>
        <v>4597.621928999999</v>
      </c>
      <c r="O59" s="72"/>
      <c r="P59" s="60">
        <v>531054.29599999997</v>
      </c>
    </row>
    <row r="60" spans="1:16" s="65" customFormat="1" ht="12.75" customHeight="1">
      <c r="A60" s="194">
        <v>41640</v>
      </c>
      <c r="B60" s="60">
        <v>2489.2936240000004</v>
      </c>
      <c r="C60" s="58">
        <v>4.2819709999999995</v>
      </c>
      <c r="D60" s="58">
        <v>412.81438300000002</v>
      </c>
      <c r="E60" s="58">
        <v>0</v>
      </c>
      <c r="F60" s="58">
        <v>246.49452899999997</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33.027933999999995</v>
      </c>
      <c r="K61" s="58">
        <v>75.470065000000005</v>
      </c>
      <c r="L61" s="58">
        <v>48.262885000000011</v>
      </c>
      <c r="M61" s="375">
        <f t="shared" si="22"/>
        <v>1643.0233580000001</v>
      </c>
      <c r="N61" s="375">
        <f t="shared" si="23"/>
        <v>4482.4371490000003</v>
      </c>
      <c r="O61" s="72"/>
      <c r="P61" s="60">
        <v>578826.47199999995</v>
      </c>
    </row>
    <row r="62" spans="1:16" s="65" customFormat="1" ht="12.75" customHeight="1">
      <c r="A62" s="194">
        <v>41699</v>
      </c>
      <c r="B62" s="60">
        <v>1831.4528320000002</v>
      </c>
      <c r="C62" s="58">
        <v>3.1852620000000003</v>
      </c>
      <c r="D62" s="58">
        <v>244.51550500000002</v>
      </c>
      <c r="E62" s="58">
        <v>0</v>
      </c>
      <c r="F62" s="58">
        <v>305.32198399999999</v>
      </c>
      <c r="G62" s="58">
        <v>8.3599999999999994E-4</v>
      </c>
      <c r="H62" s="58">
        <v>1042.635104</v>
      </c>
      <c r="I62" s="58">
        <v>131.56983</v>
      </c>
      <c r="J62" s="58">
        <v>46.64933199999998</v>
      </c>
      <c r="K62" s="58">
        <v>57.333387999999999</v>
      </c>
      <c r="L62" s="58">
        <v>50.694727000000007</v>
      </c>
      <c r="M62" s="375">
        <f t="shared" si="22"/>
        <v>1881.905968</v>
      </c>
      <c r="N62" s="375">
        <f t="shared" si="23"/>
        <v>3713.3588</v>
      </c>
      <c r="O62" s="72"/>
      <c r="P62" s="60">
        <v>551862.72717800003</v>
      </c>
    </row>
    <row r="63" spans="1:16" s="65" customFormat="1" ht="12.75" customHeight="1">
      <c r="A63" s="194">
        <v>41730</v>
      </c>
      <c r="B63" s="60">
        <v>2100.7330429999997</v>
      </c>
      <c r="C63" s="58">
        <v>95.599681000000018</v>
      </c>
      <c r="D63" s="58">
        <v>256.85558500000002</v>
      </c>
      <c r="E63" s="58">
        <v>2E-3</v>
      </c>
      <c r="F63" s="58">
        <v>254.14068499999999</v>
      </c>
      <c r="G63" s="58">
        <v>0</v>
      </c>
      <c r="H63" s="58">
        <v>1016.2814330000001</v>
      </c>
      <c r="I63" s="58">
        <v>61.325626999999997</v>
      </c>
      <c r="J63" s="58">
        <v>33.247821000000016</v>
      </c>
      <c r="K63" s="58">
        <v>94.708559999999977</v>
      </c>
      <c r="L63" s="58">
        <v>89.881549000000007</v>
      </c>
      <c r="M63" s="375">
        <f t="shared" si="22"/>
        <v>1902.0429410000002</v>
      </c>
      <c r="N63" s="375">
        <f t="shared" si="23"/>
        <v>4002.7759839999999</v>
      </c>
      <c r="O63" s="72"/>
      <c r="P63" s="60">
        <v>566814.75800000003</v>
      </c>
    </row>
    <row r="64" spans="1:16" s="65" customFormat="1" ht="12.75" customHeight="1">
      <c r="A64" s="194">
        <v>41760</v>
      </c>
      <c r="B64" s="60">
        <v>1977.0038240000001</v>
      </c>
      <c r="C64" s="58">
        <v>89.150267999999997</v>
      </c>
      <c r="D64" s="58">
        <v>463.23599599999994</v>
      </c>
      <c r="E64" s="58">
        <v>1.4550000000000001E-3</v>
      </c>
      <c r="F64" s="58">
        <v>424.80186099999997</v>
      </c>
      <c r="G64" s="58">
        <v>5.5052999999999998E-2</v>
      </c>
      <c r="H64" s="58">
        <v>1524.069581</v>
      </c>
      <c r="I64" s="58">
        <v>54.694422999999993</v>
      </c>
      <c r="J64" s="58">
        <v>48.084141000000017</v>
      </c>
      <c r="K64" s="58">
        <v>58.495518999999994</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42.388728999999969</v>
      </c>
      <c r="K65" s="58">
        <v>67.281491000000003</v>
      </c>
      <c r="L65" s="58">
        <v>51.617628999999994</v>
      </c>
      <c r="M65" s="375">
        <f t="shared" si="22"/>
        <v>2162.6219819999997</v>
      </c>
      <c r="N65" s="375">
        <f t="shared" si="23"/>
        <v>4589.6184880000001</v>
      </c>
      <c r="O65" s="72"/>
      <c r="P65" s="60">
        <v>616025.24</v>
      </c>
    </row>
    <row r="66" spans="1:16" s="65" customFormat="1" ht="12.75" customHeight="1">
      <c r="A66" s="194">
        <v>41821</v>
      </c>
      <c r="B66" s="60">
        <v>2437.144468</v>
      </c>
      <c r="C66" s="58">
        <v>178.30801099999999</v>
      </c>
      <c r="D66" s="58">
        <v>197.911631</v>
      </c>
      <c r="E66" s="58">
        <v>0</v>
      </c>
      <c r="F66" s="58">
        <v>238.71389099999999</v>
      </c>
      <c r="G66" s="58">
        <v>0</v>
      </c>
      <c r="H66" s="58">
        <v>1365.8957780000001</v>
      </c>
      <c r="I66" s="58">
        <v>10.229416999999998</v>
      </c>
      <c r="J66" s="58">
        <v>54.941394000000017</v>
      </c>
      <c r="K66" s="58">
        <v>32.839649000000001</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66.778124999999989</v>
      </c>
      <c r="D67" s="58">
        <v>174.45499600000002</v>
      </c>
      <c r="E67" s="58">
        <v>0</v>
      </c>
      <c r="F67" s="58">
        <v>240.02697000000001</v>
      </c>
      <c r="G67" s="58">
        <v>1.008E-3</v>
      </c>
      <c r="H67" s="58">
        <v>919.10993600000018</v>
      </c>
      <c r="I67" s="58">
        <v>12.255631000000001</v>
      </c>
      <c r="J67" s="58">
        <v>21.791071999999993</v>
      </c>
      <c r="K67" s="58">
        <v>54.492049000000002</v>
      </c>
      <c r="L67" s="58">
        <v>57.335834999999996</v>
      </c>
      <c r="M67" s="375">
        <f t="shared" si="22"/>
        <v>1546.2456220000001</v>
      </c>
      <c r="N67" s="375">
        <f t="shared" si="23"/>
        <v>3743.3161179999997</v>
      </c>
      <c r="O67" s="72"/>
      <c r="P67" s="60">
        <v>578940.98400000005</v>
      </c>
    </row>
    <row r="68" spans="1:16" s="65" customFormat="1" ht="12.75" customHeight="1">
      <c r="A68" s="194">
        <v>41883</v>
      </c>
      <c r="B68" s="60">
        <v>2523.2959970000002</v>
      </c>
      <c r="C68" s="58">
        <v>91.824303000000029</v>
      </c>
      <c r="D68" s="58">
        <v>379.72232499999996</v>
      </c>
      <c r="E68" s="58">
        <v>5.9999999999999995E-4</v>
      </c>
      <c r="F68" s="58">
        <v>277.59553000000005</v>
      </c>
      <c r="G68" s="58">
        <v>0</v>
      </c>
      <c r="H68" s="58">
        <v>1281.2565620000003</v>
      </c>
      <c r="I68" s="58">
        <v>35.755712000000003</v>
      </c>
      <c r="J68" s="58">
        <v>48.609615000000012</v>
      </c>
      <c r="K68" s="58">
        <v>48.536621000000004</v>
      </c>
      <c r="L68" s="58">
        <v>52.036975000000005</v>
      </c>
      <c r="M68" s="375">
        <f t="shared" si="22"/>
        <v>2215.3382430000006</v>
      </c>
      <c r="N68" s="375">
        <f t="shared" si="23"/>
        <v>4738.6342400000012</v>
      </c>
      <c r="O68" s="72"/>
      <c r="P68" s="60">
        <v>520829.462</v>
      </c>
    </row>
    <row r="69" spans="1:16" s="65" customFormat="1" ht="12.75" customHeight="1">
      <c r="A69" s="194">
        <v>41913</v>
      </c>
      <c r="B69" s="60">
        <v>1944.8747249999999</v>
      </c>
      <c r="C69" s="58">
        <v>91.405697000000004</v>
      </c>
      <c r="D69" s="58">
        <v>435.938267</v>
      </c>
      <c r="E69" s="58">
        <v>0</v>
      </c>
      <c r="F69" s="58">
        <v>492.68584399999997</v>
      </c>
      <c r="G69" s="58">
        <v>0</v>
      </c>
      <c r="H69" s="58">
        <v>1339.8705550000002</v>
      </c>
      <c r="I69" s="58">
        <v>25.789255999999998</v>
      </c>
      <c r="J69" s="58">
        <v>40.813937999999972</v>
      </c>
      <c r="K69" s="58">
        <v>58.384245000000007</v>
      </c>
      <c r="L69" s="58">
        <v>44.118676999999998</v>
      </c>
      <c r="M69" s="375">
        <f t="shared" si="22"/>
        <v>2529.0064790000001</v>
      </c>
      <c r="N69" s="375">
        <f t="shared" si="23"/>
        <v>4473.8812040000003</v>
      </c>
      <c r="O69" s="72"/>
      <c r="P69" s="60">
        <v>1.07E-4</v>
      </c>
    </row>
    <row r="70" spans="1:16" s="65" customFormat="1" ht="12.75" customHeight="1">
      <c r="A70" s="194">
        <v>41944</v>
      </c>
      <c r="B70" s="60">
        <v>1976.6032639999999</v>
      </c>
      <c r="C70" s="58">
        <v>1.85771</v>
      </c>
      <c r="D70" s="58">
        <v>451.58762400000006</v>
      </c>
      <c r="E70" s="58">
        <v>2.5999999999999999E-3</v>
      </c>
      <c r="F70" s="58">
        <v>304.93953700000003</v>
      </c>
      <c r="G70" s="58">
        <v>3.5815279999999996</v>
      </c>
      <c r="H70" s="58">
        <v>1160.9895770000001</v>
      </c>
      <c r="I70" s="58">
        <v>4.1596710000000003</v>
      </c>
      <c r="J70" s="58">
        <v>36.084016999999989</v>
      </c>
      <c r="K70" s="58">
        <v>52.405791000000008</v>
      </c>
      <c r="L70" s="58">
        <v>48.417473999999991</v>
      </c>
      <c r="M70" s="375">
        <f t="shared" si="22"/>
        <v>2064.0255289999996</v>
      </c>
      <c r="N70" s="375">
        <f t="shared" si="23"/>
        <v>4040.6287929999994</v>
      </c>
      <c r="O70" s="72"/>
      <c r="P70" s="60">
        <v>499623.60800000001</v>
      </c>
    </row>
    <row r="71" spans="1:16" s="65" customFormat="1" ht="12.75" customHeight="1">
      <c r="A71" s="194">
        <v>41974</v>
      </c>
      <c r="B71" s="60">
        <v>2139.3597440000003</v>
      </c>
      <c r="C71" s="58">
        <v>91.891754999999989</v>
      </c>
      <c r="D71" s="58">
        <v>416.97377400000005</v>
      </c>
      <c r="E71" s="58">
        <v>4.4999999999999997E-3</v>
      </c>
      <c r="F71" s="58">
        <v>401.46993400000002</v>
      </c>
      <c r="G71" s="58">
        <v>6.6200000000000005E-4</v>
      </c>
      <c r="H71" s="58">
        <v>1154.310088</v>
      </c>
      <c r="I71" s="58">
        <v>8.9160390000000014</v>
      </c>
      <c r="J71" s="58">
        <v>40.296329999999983</v>
      </c>
      <c r="K71" s="58">
        <v>62.616594999999997</v>
      </c>
      <c r="L71" s="58">
        <v>38.267823000000007</v>
      </c>
      <c r="M71" s="375">
        <f t="shared" si="22"/>
        <v>2214.7475000000004</v>
      </c>
      <c r="N71" s="375">
        <f t="shared" si="23"/>
        <v>4354.1072440000007</v>
      </c>
      <c r="O71" s="72"/>
      <c r="P71" s="60">
        <v>568993.78099999996</v>
      </c>
    </row>
    <row r="72" spans="1:16" s="65" customFormat="1" ht="12.75" customHeight="1">
      <c r="A72" s="194">
        <v>42005</v>
      </c>
      <c r="B72" s="60">
        <v>1959.1596669999999</v>
      </c>
      <c r="C72" s="58">
        <v>0.57926599999999995</v>
      </c>
      <c r="D72" s="58">
        <v>510.60026300000004</v>
      </c>
      <c r="E72" s="58">
        <v>9.8569000000000004E-2</v>
      </c>
      <c r="F72" s="58">
        <v>310.24522300000007</v>
      </c>
      <c r="G72" s="58">
        <v>3.5713540000000004</v>
      </c>
      <c r="H72" s="58">
        <v>1398.8622919999996</v>
      </c>
      <c r="I72" s="58">
        <v>7.9902090000000001</v>
      </c>
      <c r="J72" s="58">
        <v>42.024404000000025</v>
      </c>
      <c r="K72" s="58">
        <v>83.124753999999996</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2112.6342200000004</v>
      </c>
      <c r="C73" s="58">
        <v>87.680973000000009</v>
      </c>
      <c r="D73" s="58">
        <v>616.47064699999999</v>
      </c>
      <c r="E73" s="58">
        <v>0</v>
      </c>
      <c r="F73" s="58">
        <v>374.17990300000002</v>
      </c>
      <c r="G73" s="58">
        <v>4.7E-2</v>
      </c>
      <c r="H73" s="58">
        <v>1144.111011</v>
      </c>
      <c r="I73" s="58">
        <v>42.347464000000002</v>
      </c>
      <c r="J73" s="58">
        <v>32.587470999999994</v>
      </c>
      <c r="K73" s="58">
        <v>54.325706000000004</v>
      </c>
      <c r="L73" s="58">
        <v>44.096377999999994</v>
      </c>
      <c r="M73" s="375">
        <f t="shared" si="22"/>
        <v>2395.8465530000003</v>
      </c>
      <c r="N73" s="375">
        <f t="shared" si="23"/>
        <v>4508.4807730000011</v>
      </c>
      <c r="O73" s="72"/>
      <c r="P73" s="60">
        <v>613765.27899999998</v>
      </c>
    </row>
    <row r="74" spans="1:16" s="65" customFormat="1" ht="12.75" customHeight="1">
      <c r="A74" s="194">
        <v>42064</v>
      </c>
      <c r="B74" s="60">
        <v>1958.8403579999997</v>
      </c>
      <c r="C74" s="58">
        <v>1.1448429999999998</v>
      </c>
      <c r="D74" s="58">
        <v>547.68728099999998</v>
      </c>
      <c r="E74" s="58">
        <v>1.5400000000000001E-3</v>
      </c>
      <c r="F74" s="58">
        <v>410.62628500000011</v>
      </c>
      <c r="G74" s="58">
        <v>1.8879999999999997E-2</v>
      </c>
      <c r="H74" s="58">
        <v>991.53393000000005</v>
      </c>
      <c r="I74" s="58">
        <v>38.760457000000002</v>
      </c>
      <c r="J74" s="58">
        <v>42.796909999999961</v>
      </c>
      <c r="K74" s="58">
        <v>56.429692000000003</v>
      </c>
      <c r="L74" s="58">
        <v>89.391888999999992</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571.57764299999997</v>
      </c>
      <c r="E75" s="58">
        <v>0</v>
      </c>
      <c r="F75" s="58">
        <v>353.73521499999998</v>
      </c>
      <c r="G75" s="58">
        <v>0</v>
      </c>
      <c r="H75" s="58">
        <v>1389.9882309999998</v>
      </c>
      <c r="I75" s="58">
        <v>11.600159000000001</v>
      </c>
      <c r="J75" s="58">
        <v>32.201992000000004</v>
      </c>
      <c r="K75" s="58">
        <v>80.710115000000002</v>
      </c>
      <c r="L75" s="58">
        <v>66.066164000000015</v>
      </c>
      <c r="M75" s="375">
        <f t="shared" si="22"/>
        <v>2585.7128209999992</v>
      </c>
      <c r="N75" s="375">
        <f t="shared" si="23"/>
        <v>4693.3896029999987</v>
      </c>
      <c r="O75" s="72"/>
      <c r="P75" s="60">
        <v>597905.50399999996</v>
      </c>
    </row>
    <row r="76" spans="1:16" s="65" customFormat="1" ht="12.75" customHeight="1">
      <c r="A76" s="194">
        <v>42125</v>
      </c>
      <c r="B76" s="60">
        <v>1331.9571030000002</v>
      </c>
      <c r="C76" s="58">
        <v>87.331384999999997</v>
      </c>
      <c r="D76" s="58">
        <v>733.6736360000001</v>
      </c>
      <c r="E76" s="58">
        <v>0</v>
      </c>
      <c r="F76" s="58">
        <v>436.51806200000004</v>
      </c>
      <c r="G76" s="58">
        <v>9.9159999999999998E-2</v>
      </c>
      <c r="H76" s="58">
        <v>1593.0554610000002</v>
      </c>
      <c r="I76" s="58">
        <v>28.628580999999997</v>
      </c>
      <c r="J76" s="58">
        <v>44.45921100000001</v>
      </c>
      <c r="K76" s="58">
        <v>32.435573999999995</v>
      </c>
      <c r="L76" s="58">
        <v>55.919076999999987</v>
      </c>
      <c r="M76" s="375">
        <f t="shared" si="22"/>
        <v>3012.1201470000001</v>
      </c>
      <c r="N76" s="375">
        <f t="shared" si="23"/>
        <v>4344.0772500000003</v>
      </c>
      <c r="O76" s="72"/>
      <c r="P76" s="60">
        <v>591344.049</v>
      </c>
    </row>
    <row r="77" spans="1:16" s="65" customFormat="1" ht="12.75" customHeight="1">
      <c r="A77" s="194">
        <v>42156</v>
      </c>
      <c r="B77" s="60">
        <v>1585.0833300000004</v>
      </c>
      <c r="C77" s="58">
        <v>179.32377499999998</v>
      </c>
      <c r="D77" s="58">
        <v>497.63213599999995</v>
      </c>
      <c r="E77" s="58">
        <v>2.006E-3</v>
      </c>
      <c r="F77" s="58">
        <v>458.64352999999994</v>
      </c>
      <c r="G77" s="58">
        <v>5.8730000000000004E-2</v>
      </c>
      <c r="H77" s="58">
        <v>1439.2235410000003</v>
      </c>
      <c r="I77" s="58">
        <v>33.842883</v>
      </c>
      <c r="J77" s="58">
        <v>47.927785999999998</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1522.8162970000001</v>
      </c>
      <c r="C78" s="58">
        <v>71.142306999999988</v>
      </c>
      <c r="D78" s="58">
        <v>588.04677500000003</v>
      </c>
      <c r="E78" s="58">
        <v>0</v>
      </c>
      <c r="F78" s="58">
        <v>378.802233</v>
      </c>
      <c r="G78" s="58">
        <v>1.7000000000000001E-4</v>
      </c>
      <c r="H78" s="58">
        <v>1357.5446929999998</v>
      </c>
      <c r="I78" s="58">
        <v>24.430049999999998</v>
      </c>
      <c r="J78" s="58">
        <v>39.302016000000023</v>
      </c>
      <c r="K78" s="58">
        <v>47.047906000000005</v>
      </c>
      <c r="L78" s="58">
        <v>58.907884999999993</v>
      </c>
      <c r="M78" s="375">
        <f t="shared" si="22"/>
        <v>2565.2240349999997</v>
      </c>
      <c r="N78" s="375">
        <f t="shared" si="23"/>
        <v>4088.0403319999996</v>
      </c>
      <c r="O78" s="72"/>
      <c r="P78" s="60">
        <v>622441.23100000003</v>
      </c>
    </row>
    <row r="79" spans="1:16" s="65" customFormat="1" ht="12.75" customHeight="1">
      <c r="A79" s="194">
        <v>42217</v>
      </c>
      <c r="B79" s="60">
        <v>1383.2764110000001</v>
      </c>
      <c r="C79" s="58">
        <v>89.27239999999999</v>
      </c>
      <c r="D79" s="58">
        <v>491.7925469999999</v>
      </c>
      <c r="E79" s="58">
        <v>0</v>
      </c>
      <c r="F79" s="58">
        <v>437.07485800000001</v>
      </c>
      <c r="G79" s="58">
        <v>0.13407999999999998</v>
      </c>
      <c r="H79" s="58">
        <v>1558.642838</v>
      </c>
      <c r="I79" s="58">
        <v>19.354406999999998</v>
      </c>
      <c r="J79" s="58">
        <v>35.799441999999992</v>
      </c>
      <c r="K79" s="58">
        <v>28.770014</v>
      </c>
      <c r="L79" s="58">
        <v>38.411648</v>
      </c>
      <c r="M79" s="375">
        <f t="shared" si="22"/>
        <v>2699.2522339999996</v>
      </c>
      <c r="N79" s="375">
        <f t="shared" si="23"/>
        <v>4082.5286449999994</v>
      </c>
      <c r="O79" s="72"/>
      <c r="P79" s="60">
        <v>559597.91170599998</v>
      </c>
    </row>
    <row r="80" spans="1:16" s="65" customFormat="1" ht="12.75" customHeight="1">
      <c r="A80" s="194">
        <v>42248</v>
      </c>
      <c r="B80" s="60">
        <v>1055.3312139999998</v>
      </c>
      <c r="C80" s="58">
        <v>148.73304199999995</v>
      </c>
      <c r="D80" s="58">
        <v>558.81543500000009</v>
      </c>
      <c r="E80" s="58">
        <v>0</v>
      </c>
      <c r="F80" s="58">
        <v>580.82446600000003</v>
      </c>
      <c r="G80" s="58">
        <v>1.847E-2</v>
      </c>
      <c r="H80" s="58">
        <v>1618.9992650000004</v>
      </c>
      <c r="I80" s="58">
        <v>96.071289000000007</v>
      </c>
      <c r="J80" s="58">
        <v>35.552712000000021</v>
      </c>
      <c r="K80" s="58">
        <v>62.016464000000006</v>
      </c>
      <c r="L80" s="58">
        <v>59.615501999999992</v>
      </c>
      <c r="M80" s="375">
        <f t="shared" si="22"/>
        <v>3160.6466450000007</v>
      </c>
      <c r="N80" s="375">
        <f t="shared" si="23"/>
        <v>4215.9778590000005</v>
      </c>
      <c r="O80" s="72"/>
      <c r="P80" s="60">
        <v>633314.86144100002</v>
      </c>
    </row>
    <row r="81" spans="1:16" s="65" customFormat="1" ht="12.75" customHeight="1">
      <c r="A81" s="194">
        <v>42278</v>
      </c>
      <c r="B81" s="60">
        <v>1715.3075610000001</v>
      </c>
      <c r="C81" s="58">
        <v>5.8934829999999989</v>
      </c>
      <c r="D81" s="58">
        <v>567.80106499999999</v>
      </c>
      <c r="E81" s="58">
        <v>2.3999999999999998E-3</v>
      </c>
      <c r="F81" s="58">
        <v>451.44617299999999</v>
      </c>
      <c r="G81" s="58">
        <v>0.125026</v>
      </c>
      <c r="H81" s="58">
        <v>1604.2383479999999</v>
      </c>
      <c r="I81" s="58">
        <v>9.847938000000001</v>
      </c>
      <c r="J81" s="58">
        <v>32.671782999999998</v>
      </c>
      <c r="K81" s="58">
        <v>42.396748000000009</v>
      </c>
      <c r="L81" s="58">
        <v>30.921750999999997</v>
      </c>
      <c r="M81" s="375">
        <f t="shared" si="22"/>
        <v>2745.3447149999993</v>
      </c>
      <c r="N81" s="375">
        <f t="shared" si="23"/>
        <v>4460.6522759999989</v>
      </c>
      <c r="O81" s="72"/>
      <c r="P81" s="60">
        <v>594278.94299999997</v>
      </c>
    </row>
    <row r="82" spans="1:16" s="65" customFormat="1" ht="12.75" customHeight="1">
      <c r="A82" s="194">
        <v>42309</v>
      </c>
      <c r="B82" s="60">
        <v>1450.7092330000003</v>
      </c>
      <c r="C82" s="58">
        <v>153.40274099999999</v>
      </c>
      <c r="D82" s="58">
        <v>611.67616300000009</v>
      </c>
      <c r="E82" s="58">
        <v>2.3999999999999998E-3</v>
      </c>
      <c r="F82" s="58">
        <v>415.18978299999998</v>
      </c>
      <c r="G82" s="58">
        <v>1.7739999999999999E-2</v>
      </c>
      <c r="H82" s="58">
        <v>1269.8764919999999</v>
      </c>
      <c r="I82" s="58">
        <v>70.600805000000008</v>
      </c>
      <c r="J82" s="58">
        <v>38.26631800000002</v>
      </c>
      <c r="K82" s="58">
        <v>48.342013999999999</v>
      </c>
      <c r="L82" s="58">
        <v>74.051234999999991</v>
      </c>
      <c r="M82" s="375">
        <f t="shared" si="22"/>
        <v>2681.4256909999995</v>
      </c>
      <c r="N82" s="375">
        <f t="shared" si="23"/>
        <v>4132.134924</v>
      </c>
      <c r="O82" s="72"/>
      <c r="P82" s="60">
        <v>618693.78399999999</v>
      </c>
    </row>
    <row r="83" spans="1:16" s="65" customFormat="1" ht="12.75" customHeight="1">
      <c r="A83" s="194">
        <v>42339</v>
      </c>
      <c r="B83" s="60">
        <v>1799.4816310000001</v>
      </c>
      <c r="C83" s="58">
        <v>0.50045000000000006</v>
      </c>
      <c r="D83" s="58">
        <v>665.0568199999999</v>
      </c>
      <c r="E83" s="58">
        <v>0</v>
      </c>
      <c r="F83" s="58">
        <v>463.81246700000003</v>
      </c>
      <c r="G83" s="58">
        <v>3.4469270000000001</v>
      </c>
      <c r="H83" s="58">
        <v>1579.7798730000002</v>
      </c>
      <c r="I83" s="58">
        <v>51.948585000000008</v>
      </c>
      <c r="J83" s="58">
        <v>35.113968999999933</v>
      </c>
      <c r="K83" s="58">
        <v>62.229132000000007</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1599.5006820000001</v>
      </c>
      <c r="C84" s="58">
        <v>94.500174000000001</v>
      </c>
      <c r="D84" s="58">
        <v>569.21320199999991</v>
      </c>
      <c r="E84" s="58">
        <v>0</v>
      </c>
      <c r="F84" s="58">
        <v>502.67595700000004</v>
      </c>
      <c r="G84" s="58">
        <v>0</v>
      </c>
      <c r="H84" s="58">
        <v>1212.9432960000001</v>
      </c>
      <c r="I84" s="58">
        <v>5.6762990000000002</v>
      </c>
      <c r="J84" s="58">
        <v>31.032864000000004</v>
      </c>
      <c r="K84" s="58">
        <v>61.186146000000008</v>
      </c>
      <c r="L84" s="58">
        <v>58.752835999999995</v>
      </c>
      <c r="M84" s="375">
        <f t="shared" si="24"/>
        <v>2535.9807740000006</v>
      </c>
      <c r="N84" s="375">
        <f t="shared" si="25"/>
        <v>4135.4814560000004</v>
      </c>
      <c r="O84" s="72"/>
      <c r="P84" s="60">
        <v>609433.42799999996</v>
      </c>
    </row>
    <row r="85" spans="1:16" s="65" customFormat="1" ht="12.75" customHeight="1">
      <c r="A85" s="194">
        <v>42401</v>
      </c>
      <c r="B85" s="60">
        <v>1576.0587459999997</v>
      </c>
      <c r="C85" s="58">
        <v>4.1500679999999992</v>
      </c>
      <c r="D85" s="58">
        <v>487.07733700000006</v>
      </c>
      <c r="E85" s="58">
        <v>0</v>
      </c>
      <c r="F85" s="58">
        <v>289.46121099999999</v>
      </c>
      <c r="G85" s="58">
        <v>2.3382E-2</v>
      </c>
      <c r="H85" s="58">
        <v>1272.8384409999999</v>
      </c>
      <c r="I85" s="58">
        <v>31.791229999999999</v>
      </c>
      <c r="J85" s="58">
        <v>37.669846000000007</v>
      </c>
      <c r="K85" s="58">
        <v>76.907736</v>
      </c>
      <c r="L85" s="58">
        <v>42.897652000000001</v>
      </c>
      <c r="M85" s="375">
        <f t="shared" si="24"/>
        <v>2242.8169029999995</v>
      </c>
      <c r="N85" s="375">
        <f t="shared" si="25"/>
        <v>3818.8756489999992</v>
      </c>
      <c r="O85" s="72"/>
      <c r="P85" s="60">
        <v>627492.076</v>
      </c>
    </row>
    <row r="86" spans="1:16" s="65" customFormat="1" ht="12.75" customHeight="1">
      <c r="A86" s="194">
        <v>42430</v>
      </c>
      <c r="B86" s="60">
        <v>1836.5360950000002</v>
      </c>
      <c r="C86" s="58">
        <v>95.44405900000001</v>
      </c>
      <c r="D86" s="58">
        <v>591.81455200000005</v>
      </c>
      <c r="E86" s="58">
        <v>0</v>
      </c>
      <c r="F86" s="58">
        <v>457.21373699999998</v>
      </c>
      <c r="G86" s="58">
        <v>6.9006999999999999E-2</v>
      </c>
      <c r="H86" s="58">
        <v>1548.4508980000001</v>
      </c>
      <c r="I86" s="58">
        <v>5.3159330000000011</v>
      </c>
      <c r="J86" s="58">
        <v>29.403061999999977</v>
      </c>
      <c r="K86" s="58">
        <v>37.016861999999996</v>
      </c>
      <c r="L86" s="58">
        <v>42.344960999999998</v>
      </c>
      <c r="M86" s="375">
        <f t="shared" si="24"/>
        <v>2807.0730709999998</v>
      </c>
      <c r="N86" s="375">
        <f t="shared" si="25"/>
        <v>4643.6091660000002</v>
      </c>
      <c r="O86" s="72"/>
      <c r="P86" s="60">
        <v>581558.71200000006</v>
      </c>
    </row>
    <row r="87" spans="1:16" s="65" customFormat="1" ht="12.75" customHeight="1">
      <c r="A87" s="194">
        <v>42461</v>
      </c>
      <c r="B87" s="60">
        <v>1960.8958630000002</v>
      </c>
      <c r="C87" s="58">
        <v>96.150654000000003</v>
      </c>
      <c r="D87" s="58">
        <v>516.62568799999997</v>
      </c>
      <c r="E87" s="58">
        <v>2.2669999999999999E-3</v>
      </c>
      <c r="F87" s="58">
        <v>513.99877900000001</v>
      </c>
      <c r="G87" s="58">
        <v>1.5812E-2</v>
      </c>
      <c r="H87" s="58">
        <v>1614.214156</v>
      </c>
      <c r="I87" s="58">
        <v>6.2672599999999994</v>
      </c>
      <c r="J87" s="58">
        <v>40.240387999999953</v>
      </c>
      <c r="K87" s="58">
        <v>27.708879999999997</v>
      </c>
      <c r="L87" s="58">
        <v>42.425019000000006</v>
      </c>
      <c r="M87" s="375">
        <f t="shared" si="24"/>
        <v>2857.6489030000002</v>
      </c>
      <c r="N87" s="375">
        <f t="shared" si="25"/>
        <v>4818.5447660000009</v>
      </c>
      <c r="O87" s="72"/>
      <c r="P87" s="60">
        <v>551637.62399999995</v>
      </c>
    </row>
    <row r="88" spans="1:16" s="65" customFormat="1" ht="12.75" customHeight="1">
      <c r="A88" s="194">
        <v>42491</v>
      </c>
      <c r="B88" s="60">
        <v>1971.562113</v>
      </c>
      <c r="C88" s="58">
        <v>86.926482000000007</v>
      </c>
      <c r="D88" s="58">
        <v>509.12938599999995</v>
      </c>
      <c r="E88" s="58">
        <v>0</v>
      </c>
      <c r="F88" s="58">
        <v>527.00979500000005</v>
      </c>
      <c r="G88" s="58">
        <v>0</v>
      </c>
      <c r="H88" s="58">
        <v>1686.5934830000003</v>
      </c>
      <c r="I88" s="58">
        <v>3.4661919999999999</v>
      </c>
      <c r="J88" s="58">
        <v>33.316940999999971</v>
      </c>
      <c r="K88" s="58">
        <v>38.884466000000003</v>
      </c>
      <c r="L88" s="58">
        <v>34.652327999999997</v>
      </c>
      <c r="M88" s="375">
        <f t="shared" si="24"/>
        <v>2919.979073</v>
      </c>
      <c r="N88" s="375">
        <f t="shared" si="25"/>
        <v>4891.5411860000004</v>
      </c>
      <c r="O88" s="72"/>
      <c r="P88" s="60">
        <v>588484.51199999999</v>
      </c>
    </row>
    <row r="89" spans="1:16" s="65" customFormat="1" ht="12.75" customHeight="1">
      <c r="A89" s="194">
        <v>42522</v>
      </c>
      <c r="B89" s="60">
        <v>1868.7750430000003</v>
      </c>
      <c r="C89" s="58">
        <v>72.08666199999999</v>
      </c>
      <c r="D89" s="58">
        <v>480.591858</v>
      </c>
      <c r="E89" s="58">
        <v>0</v>
      </c>
      <c r="F89" s="58">
        <v>573.52594399999998</v>
      </c>
      <c r="G89" s="58">
        <v>2.0440000000000002E-3</v>
      </c>
      <c r="H89" s="58">
        <v>1434.53774</v>
      </c>
      <c r="I89" s="58">
        <v>7.1907909999999999</v>
      </c>
      <c r="J89" s="58">
        <v>43.557178999999991</v>
      </c>
      <c r="K89" s="58">
        <v>25.776023999999996</v>
      </c>
      <c r="L89" s="58">
        <v>41.139782999999994</v>
      </c>
      <c r="M89" s="375">
        <f t="shared" si="24"/>
        <v>2678.4080249999997</v>
      </c>
      <c r="N89" s="375">
        <f t="shared" si="25"/>
        <v>4547.1830680000003</v>
      </c>
      <c r="O89" s="72"/>
      <c r="P89" s="60">
        <v>630468.80000000005</v>
      </c>
    </row>
    <row r="90" spans="1:16" s="65" customFormat="1" ht="12.75" customHeight="1">
      <c r="A90" s="194">
        <v>42552</v>
      </c>
      <c r="B90" s="60">
        <v>1608.826695</v>
      </c>
      <c r="C90" s="58">
        <v>154.73748900000001</v>
      </c>
      <c r="D90" s="58">
        <v>502.72567400000003</v>
      </c>
      <c r="E90" s="58">
        <v>0</v>
      </c>
      <c r="F90" s="58">
        <v>309.48724400000003</v>
      </c>
      <c r="G90" s="58">
        <v>7.026099999999999E-2</v>
      </c>
      <c r="H90" s="58">
        <v>1376.0518820000004</v>
      </c>
      <c r="I90" s="58">
        <v>4.1895179999999996</v>
      </c>
      <c r="J90" s="58">
        <v>41.822725999999975</v>
      </c>
      <c r="K90" s="58">
        <v>77.287540999999976</v>
      </c>
      <c r="L90" s="58">
        <v>49.636137000000019</v>
      </c>
      <c r="M90" s="375">
        <f t="shared" si="24"/>
        <v>2516.0084720000004</v>
      </c>
      <c r="N90" s="375">
        <f t="shared" si="25"/>
        <v>4124.8351670000002</v>
      </c>
      <c r="O90" s="72"/>
      <c r="P90" s="60">
        <v>615409.11199999996</v>
      </c>
    </row>
    <row r="91" spans="1:16" s="65" customFormat="1" ht="12.75" customHeight="1">
      <c r="A91" s="194">
        <v>42583</v>
      </c>
      <c r="B91" s="60">
        <v>1917.5125249999999</v>
      </c>
      <c r="C91" s="58">
        <v>88.288963999999993</v>
      </c>
      <c r="D91" s="58">
        <v>375.63511000000005</v>
      </c>
      <c r="E91" s="58">
        <v>0</v>
      </c>
      <c r="F91" s="58">
        <v>464.84106800000006</v>
      </c>
      <c r="G91" s="58">
        <v>1.209767</v>
      </c>
      <c r="H91" s="58">
        <v>1454.9283669999998</v>
      </c>
      <c r="I91" s="58">
        <v>11.018125</v>
      </c>
      <c r="J91" s="58">
        <v>45.493762000000018</v>
      </c>
      <c r="K91" s="58">
        <v>58.220816000000013</v>
      </c>
      <c r="L91" s="58">
        <v>69.282071999999999</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601.84691100000009</v>
      </c>
      <c r="E92" s="58">
        <v>0</v>
      </c>
      <c r="F92" s="58">
        <v>488.46458399999995</v>
      </c>
      <c r="G92" s="58">
        <v>0.410464</v>
      </c>
      <c r="H92" s="58">
        <v>1640.3691370000001</v>
      </c>
      <c r="I92" s="58">
        <v>3.4169239999999999</v>
      </c>
      <c r="J92" s="58">
        <v>38.978652999999994</v>
      </c>
      <c r="K92" s="58">
        <v>31.502461</v>
      </c>
      <c r="L92" s="58">
        <v>37.110036999999991</v>
      </c>
      <c r="M92" s="375">
        <f t="shared" si="24"/>
        <v>2933.8310740000002</v>
      </c>
      <c r="N92" s="375">
        <f t="shared" si="25"/>
        <v>4782.132912</v>
      </c>
      <c r="O92" s="72"/>
      <c r="P92" s="60">
        <v>640244.34400000004</v>
      </c>
    </row>
    <row r="93" spans="1:16" s="65" customFormat="1" ht="12.75" customHeight="1">
      <c r="A93" s="194">
        <v>42644</v>
      </c>
      <c r="B93" s="60">
        <v>1509.6468459999996</v>
      </c>
      <c r="C93" s="58">
        <v>88.223258000000001</v>
      </c>
      <c r="D93" s="58">
        <v>701.52598999999987</v>
      </c>
      <c r="E93" s="58">
        <v>1.2459999999999999E-3</v>
      </c>
      <c r="F93" s="58">
        <v>553.27105000000006</v>
      </c>
      <c r="G93" s="58">
        <v>0</v>
      </c>
      <c r="H93" s="58">
        <v>1332.1523380000001</v>
      </c>
      <c r="I93" s="58">
        <v>6.2806249999999997</v>
      </c>
      <c r="J93" s="58">
        <v>29.294308000000029</v>
      </c>
      <c r="K93" s="58">
        <v>66.685009000000008</v>
      </c>
      <c r="L93" s="58">
        <v>46.96134099999999</v>
      </c>
      <c r="M93" s="375">
        <f t="shared" si="24"/>
        <v>2824.3951649999999</v>
      </c>
      <c r="N93" s="375">
        <f t="shared" si="25"/>
        <v>4334.0420109999995</v>
      </c>
      <c r="O93" s="72"/>
      <c r="P93" s="60">
        <v>333237.26400000002</v>
      </c>
    </row>
    <row r="94" spans="1:16" s="65" customFormat="1" ht="12.75" customHeight="1">
      <c r="A94" s="194">
        <v>42675</v>
      </c>
      <c r="B94" s="60">
        <v>1751.6542509999999</v>
      </c>
      <c r="C94" s="58">
        <v>0.99192599999999997</v>
      </c>
      <c r="D94" s="58">
        <v>621.11683600000003</v>
      </c>
      <c r="E94" s="58">
        <v>5.0000000000000001E-4</v>
      </c>
      <c r="F94" s="58">
        <v>470.17083100000002</v>
      </c>
      <c r="G94" s="58">
        <v>2.2993180000000004</v>
      </c>
      <c r="H94" s="58">
        <v>1494.5175130000002</v>
      </c>
      <c r="I94" s="58">
        <v>1.9378160000000002</v>
      </c>
      <c r="J94" s="58">
        <v>36.618240000000014</v>
      </c>
      <c r="K94" s="58">
        <v>73.855817999999999</v>
      </c>
      <c r="L94" s="58">
        <v>42.584787000000006</v>
      </c>
      <c r="M94" s="375">
        <f t="shared" si="24"/>
        <v>2744.0935850000005</v>
      </c>
      <c r="N94" s="375">
        <f t="shared" si="25"/>
        <v>4495.7478360000005</v>
      </c>
      <c r="O94" s="72"/>
      <c r="P94" s="60">
        <v>549705.74399999995</v>
      </c>
    </row>
    <row r="95" spans="1:16" s="65" customFormat="1" ht="12.75" customHeight="1">
      <c r="A95" s="194">
        <v>42705</v>
      </c>
      <c r="B95" s="60">
        <v>1745.9939500000003</v>
      </c>
      <c r="C95" s="58">
        <v>92.690038000000001</v>
      </c>
      <c r="D95" s="58">
        <v>482.44963499999989</v>
      </c>
      <c r="E95" s="58">
        <v>0</v>
      </c>
      <c r="F95" s="58">
        <v>494.73232299999995</v>
      </c>
      <c r="G95" s="58">
        <v>0</v>
      </c>
      <c r="H95" s="58">
        <v>1813.3367269999997</v>
      </c>
      <c r="I95" s="58">
        <v>4.1910830000000008</v>
      </c>
      <c r="J95" s="58">
        <v>31.411650000000023</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1719.002377</v>
      </c>
      <c r="C96" s="58">
        <v>88.70348700000001</v>
      </c>
      <c r="D96" s="58">
        <v>580.39692100000002</v>
      </c>
      <c r="E96" s="58">
        <v>0</v>
      </c>
      <c r="F96" s="58">
        <v>467.89729000000005</v>
      </c>
      <c r="G96" s="58">
        <v>0.389932</v>
      </c>
      <c r="H96" s="58">
        <v>1362.4865530000002</v>
      </c>
      <c r="I96" s="58">
        <v>6.5533950000000001</v>
      </c>
      <c r="J96" s="58">
        <v>38.207290000000015</v>
      </c>
      <c r="K96" s="58">
        <v>73.96705200000001</v>
      </c>
      <c r="L96" s="58">
        <v>53.798464000000003</v>
      </c>
      <c r="M96" s="375">
        <f t="shared" si="24"/>
        <v>2672.400384</v>
      </c>
      <c r="N96" s="375">
        <f t="shared" si="25"/>
        <v>4391.4027610000003</v>
      </c>
      <c r="O96" s="72"/>
      <c r="P96" s="60">
        <v>596657.84</v>
      </c>
    </row>
    <row r="97" spans="1:16" s="65" customFormat="1" ht="12.75" customHeight="1">
      <c r="A97" s="194">
        <v>42767</v>
      </c>
      <c r="B97" s="60">
        <v>1267.3213719999999</v>
      </c>
      <c r="C97" s="58">
        <v>64.463405999999992</v>
      </c>
      <c r="D97" s="58">
        <v>675.16026600000009</v>
      </c>
      <c r="E97" s="58">
        <v>1.704E-3</v>
      </c>
      <c r="F97" s="58">
        <v>534.06328399999995</v>
      </c>
      <c r="G97" s="58">
        <v>0.16621900000000001</v>
      </c>
      <c r="H97" s="58">
        <v>1595.6684020000002</v>
      </c>
      <c r="I97" s="58">
        <v>2.9403069999999998</v>
      </c>
      <c r="J97" s="58">
        <v>39.488681999999997</v>
      </c>
      <c r="K97" s="58">
        <v>71.407084999999995</v>
      </c>
      <c r="L97" s="58">
        <v>46.612990000000003</v>
      </c>
      <c r="M97" s="375">
        <f t="shared" si="24"/>
        <v>3029.9723450000001</v>
      </c>
      <c r="N97" s="375">
        <f t="shared" si="25"/>
        <v>4297.2937170000005</v>
      </c>
      <c r="O97" s="72"/>
      <c r="P97" s="60">
        <v>581034.70400000003</v>
      </c>
    </row>
    <row r="98" spans="1:16" s="65" customFormat="1" ht="12.75" customHeight="1">
      <c r="A98" s="194">
        <v>42795</v>
      </c>
      <c r="B98" s="60">
        <v>1908.2517290000001</v>
      </c>
      <c r="C98" s="58">
        <v>4.8070070000000005</v>
      </c>
      <c r="D98" s="58">
        <v>964.85955000000001</v>
      </c>
      <c r="E98" s="58">
        <v>0</v>
      </c>
      <c r="F98" s="58">
        <v>623.73383500000011</v>
      </c>
      <c r="G98" s="58">
        <v>2.3099000000000001E-2</v>
      </c>
      <c r="H98" s="58">
        <v>1869.1104209999999</v>
      </c>
      <c r="I98" s="58">
        <v>81.810011000000003</v>
      </c>
      <c r="J98" s="58">
        <v>47.050652999999912</v>
      </c>
      <c r="K98" s="58">
        <v>77.790656999999996</v>
      </c>
      <c r="L98" s="58">
        <v>59.002250000000011</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88.33647599999999</v>
      </c>
      <c r="D99" s="58">
        <v>471.75852400000008</v>
      </c>
      <c r="E99" s="58">
        <v>0</v>
      </c>
      <c r="F99" s="58">
        <v>476.51683399999996</v>
      </c>
      <c r="G99" s="58">
        <v>6.9331000000000004E-2</v>
      </c>
      <c r="H99" s="58">
        <v>1494.273371</v>
      </c>
      <c r="I99" s="58">
        <v>27.790144000000002</v>
      </c>
      <c r="J99" s="58">
        <v>36.570605000000008</v>
      </c>
      <c r="K99" s="58">
        <v>93.759168999999986</v>
      </c>
      <c r="L99" s="58">
        <v>38.735035999999994</v>
      </c>
      <c r="M99" s="375">
        <f t="shared" si="24"/>
        <v>2727.8094900000001</v>
      </c>
      <c r="N99" s="375">
        <f t="shared" si="25"/>
        <v>4063.87464</v>
      </c>
      <c r="O99" s="72"/>
      <c r="P99" s="60">
        <v>577094.90570400003</v>
      </c>
    </row>
    <row r="100" spans="1:16" s="65" customFormat="1" ht="12.75" customHeight="1">
      <c r="A100" s="194">
        <v>42856</v>
      </c>
      <c r="B100" s="60">
        <v>2392.6750589999997</v>
      </c>
      <c r="C100" s="58">
        <v>171.12943200000001</v>
      </c>
      <c r="D100" s="58">
        <v>595.18800700000008</v>
      </c>
      <c r="E100" s="58">
        <v>0</v>
      </c>
      <c r="F100" s="58">
        <v>468.91017100000005</v>
      </c>
      <c r="G100" s="58">
        <v>0.13767299999999999</v>
      </c>
      <c r="H100" s="58">
        <v>1529.8166120000001</v>
      </c>
      <c r="I100" s="58">
        <v>56.413449</v>
      </c>
      <c r="J100" s="58">
        <v>40.444302000000008</v>
      </c>
      <c r="K100" s="58">
        <v>54.964824</v>
      </c>
      <c r="L100" s="58">
        <v>42.272997999999994</v>
      </c>
      <c r="M100" s="375">
        <f t="shared" si="24"/>
        <v>2959.2774680000002</v>
      </c>
      <c r="N100" s="375">
        <f t="shared" si="25"/>
        <v>5351.9525269999995</v>
      </c>
      <c r="O100" s="72"/>
      <c r="P100" s="60">
        <v>453646.03</v>
      </c>
    </row>
    <row r="101" spans="1:16" s="65" customFormat="1" ht="12.75" customHeight="1">
      <c r="A101" s="194">
        <v>42887</v>
      </c>
      <c r="B101" s="60">
        <v>1356.4500640000003</v>
      </c>
      <c r="C101" s="58">
        <v>68.860140999999999</v>
      </c>
      <c r="D101" s="58">
        <v>378.34649899999999</v>
      </c>
      <c r="E101" s="58">
        <v>0</v>
      </c>
      <c r="F101" s="58">
        <v>507.05674600000003</v>
      </c>
      <c r="G101" s="58">
        <v>0.16123799999999999</v>
      </c>
      <c r="H101" s="58">
        <v>1550.2974329999997</v>
      </c>
      <c r="I101" s="58">
        <v>78.224398000000008</v>
      </c>
      <c r="J101" s="58">
        <v>39.473192000000026</v>
      </c>
      <c r="K101" s="58">
        <v>57.143503999999993</v>
      </c>
      <c r="L101" s="58">
        <v>75.743722000000034</v>
      </c>
      <c r="M101" s="375">
        <f t="shared" si="24"/>
        <v>2755.306873</v>
      </c>
      <c r="N101" s="375">
        <f t="shared" si="25"/>
        <v>4111.7569370000001</v>
      </c>
      <c r="O101" s="72"/>
      <c r="P101" s="60">
        <v>487451.33600000001</v>
      </c>
    </row>
    <row r="102" spans="1:16" s="65" customFormat="1" ht="12.75" customHeight="1">
      <c r="A102" s="194">
        <v>42917</v>
      </c>
      <c r="B102" s="60">
        <v>1892.6764810000002</v>
      </c>
      <c r="C102" s="58">
        <v>93.461932000000019</v>
      </c>
      <c r="D102" s="58">
        <v>403.28988900000002</v>
      </c>
      <c r="E102" s="58">
        <v>0</v>
      </c>
      <c r="F102" s="58">
        <v>513.89180099999999</v>
      </c>
      <c r="G102" s="58">
        <v>0.22841399999999998</v>
      </c>
      <c r="H102" s="58">
        <v>1771.639897</v>
      </c>
      <c r="I102" s="58">
        <v>46.742887000000003</v>
      </c>
      <c r="J102" s="58">
        <v>43.754654999999978</v>
      </c>
      <c r="K102" s="58">
        <v>49.936351999999992</v>
      </c>
      <c r="L102" s="58">
        <v>33.244933999999994</v>
      </c>
      <c r="M102" s="375">
        <f t="shared" si="24"/>
        <v>2956.1907610000003</v>
      </c>
      <c r="N102" s="375">
        <f t="shared" si="25"/>
        <v>4848.8672420000003</v>
      </c>
      <c r="O102" s="72"/>
      <c r="P102" s="60">
        <v>586770.36800000002</v>
      </c>
    </row>
    <row r="103" spans="1:16" s="65" customFormat="1" ht="12.75" customHeight="1">
      <c r="A103" s="194">
        <v>42948</v>
      </c>
      <c r="B103" s="60">
        <v>1834.9012180000002</v>
      </c>
      <c r="C103" s="58">
        <v>111.241952</v>
      </c>
      <c r="D103" s="58">
        <v>605.81444500000009</v>
      </c>
      <c r="E103" s="58">
        <v>0</v>
      </c>
      <c r="F103" s="58">
        <v>472.21401099999997</v>
      </c>
      <c r="G103" s="58">
        <v>6.7478999999999997E-2</v>
      </c>
      <c r="H103" s="58">
        <v>1866.2957890000002</v>
      </c>
      <c r="I103" s="58">
        <v>22.420146999999996</v>
      </c>
      <c r="J103" s="58">
        <v>45.877817</v>
      </c>
      <c r="K103" s="58">
        <v>73.814738999999989</v>
      </c>
      <c r="L103" s="58">
        <v>82.690624999999969</v>
      </c>
      <c r="M103" s="375">
        <f t="shared" si="24"/>
        <v>3280.4370040000003</v>
      </c>
      <c r="N103" s="375">
        <f t="shared" si="25"/>
        <v>5115.3382220000003</v>
      </c>
      <c r="O103" s="72"/>
      <c r="P103" s="60">
        <v>525364.87199999997</v>
      </c>
    </row>
    <row r="104" spans="1:16" s="65" customFormat="1" ht="12.75" customHeight="1">
      <c r="A104" s="194">
        <v>42979</v>
      </c>
      <c r="B104" s="60">
        <v>1757.9630789999999</v>
      </c>
      <c r="C104" s="58">
        <v>62.586912000000005</v>
      </c>
      <c r="D104" s="58">
        <v>287.112819</v>
      </c>
      <c r="E104" s="58">
        <v>0</v>
      </c>
      <c r="F104" s="58">
        <v>441.59600900000004</v>
      </c>
      <c r="G104" s="58">
        <v>0.24452000000000002</v>
      </c>
      <c r="H104" s="58">
        <v>1607.4110730000002</v>
      </c>
      <c r="I104" s="58">
        <v>98.579211999999998</v>
      </c>
      <c r="J104" s="58">
        <v>50.542268999999941</v>
      </c>
      <c r="K104" s="58">
        <v>57.782200000000003</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v>
      </c>
      <c r="C105" s="58">
        <v>92.130293999999978</v>
      </c>
      <c r="D105" s="58">
        <v>640.2801800000002</v>
      </c>
      <c r="E105" s="58">
        <v>0</v>
      </c>
      <c r="F105" s="58">
        <v>538.150935</v>
      </c>
      <c r="G105" s="58">
        <v>0.22234000000000001</v>
      </c>
      <c r="H105" s="58">
        <v>1700.3836290000002</v>
      </c>
      <c r="I105" s="58">
        <v>34.268673</v>
      </c>
      <c r="J105" s="58">
        <v>38.957409999999996</v>
      </c>
      <c r="K105" s="58">
        <v>80.357392000000019</v>
      </c>
      <c r="L105" s="58">
        <v>44.826622999999991</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5.0647170000000008</v>
      </c>
      <c r="D106" s="58">
        <v>529.47645100000011</v>
      </c>
      <c r="E106" s="58">
        <v>0</v>
      </c>
      <c r="F106" s="58">
        <v>511.86346500000002</v>
      </c>
      <c r="G106" s="58">
        <v>9.2128000000000002E-2</v>
      </c>
      <c r="H106" s="58">
        <v>1705.3815629999999</v>
      </c>
      <c r="I106" s="58">
        <v>41.791290000000004</v>
      </c>
      <c r="J106" s="58">
        <v>43.930449000000053</v>
      </c>
      <c r="K106" s="58">
        <v>75.243196000000012</v>
      </c>
      <c r="L106" s="58">
        <v>44.407877999999982</v>
      </c>
      <c r="M106" s="375">
        <f t="shared" si="24"/>
        <v>2957.2511370000002</v>
      </c>
      <c r="N106" s="375">
        <f t="shared" si="25"/>
        <v>4761.889185</v>
      </c>
      <c r="O106" s="72"/>
      <c r="P106" s="60">
        <v>535697.19999999995</v>
      </c>
    </row>
    <row r="107" spans="1:16" s="65" customFormat="1" ht="12.75" customHeight="1">
      <c r="A107" s="194">
        <v>43070</v>
      </c>
      <c r="B107" s="60">
        <v>1847.8202080000003</v>
      </c>
      <c r="C107" s="58">
        <v>92.640866000000003</v>
      </c>
      <c r="D107" s="58">
        <v>442.24935899999997</v>
      </c>
      <c r="E107" s="58">
        <v>0</v>
      </c>
      <c r="F107" s="58">
        <v>571.85062800000003</v>
      </c>
      <c r="G107" s="58">
        <v>0.28670000000000001</v>
      </c>
      <c r="H107" s="58">
        <v>1424.2714759999999</v>
      </c>
      <c r="I107" s="58">
        <v>87.130516</v>
      </c>
      <c r="J107" s="58">
        <v>38.990710999999976</v>
      </c>
      <c r="K107" s="58">
        <v>108.097891</v>
      </c>
      <c r="L107" s="58">
        <v>48.258031000000017</v>
      </c>
      <c r="M107" s="375">
        <f t="shared" si="24"/>
        <v>2813.7761779999996</v>
      </c>
      <c r="N107" s="375">
        <f t="shared" si="25"/>
        <v>4661.5963860000002</v>
      </c>
      <c r="O107" s="72"/>
      <c r="P107" s="60">
        <v>526373.17599999998</v>
      </c>
    </row>
    <row r="108" spans="1:16" s="65" customFormat="1" ht="12.75" customHeight="1">
      <c r="A108" s="194">
        <v>43101</v>
      </c>
      <c r="B108" s="60">
        <v>1873.0146589999997</v>
      </c>
      <c r="C108" s="58">
        <v>175.18172399999997</v>
      </c>
      <c r="D108" s="58">
        <v>680.73310199999992</v>
      </c>
      <c r="E108" s="58">
        <v>0</v>
      </c>
      <c r="F108" s="58">
        <v>486.58344499999998</v>
      </c>
      <c r="G108" s="58">
        <v>0.197717</v>
      </c>
      <c r="H108" s="58">
        <v>1881.5765820000004</v>
      </c>
      <c r="I108" s="58">
        <v>43.665989000000003</v>
      </c>
      <c r="J108" s="58">
        <v>50.95918799999999</v>
      </c>
      <c r="K108" s="58">
        <v>61.914898000000015</v>
      </c>
      <c r="L108" s="58">
        <v>66.85260000000001</v>
      </c>
      <c r="M108" s="375">
        <f t="shared" si="24"/>
        <v>3447.6652450000001</v>
      </c>
      <c r="N108" s="375">
        <f t="shared" si="25"/>
        <v>5320.6799039999996</v>
      </c>
      <c r="O108" s="72"/>
      <c r="P108" s="60">
        <v>603145.72</v>
      </c>
    </row>
    <row r="109" spans="1:16" s="65" customFormat="1" ht="12.75" customHeight="1">
      <c r="A109" s="194">
        <v>43132</v>
      </c>
      <c r="B109" s="60">
        <v>1686.6655060000003</v>
      </c>
      <c r="C109" s="58">
        <v>0.99448500000000006</v>
      </c>
      <c r="D109" s="58">
        <v>688.91186599999992</v>
      </c>
      <c r="E109" s="58">
        <v>0</v>
      </c>
      <c r="F109" s="58">
        <v>536.830286</v>
      </c>
      <c r="G109" s="58">
        <v>0.24762399999999998</v>
      </c>
      <c r="H109" s="58">
        <v>1512.4253770000003</v>
      </c>
      <c r="I109" s="58">
        <v>99.578357999999994</v>
      </c>
      <c r="J109" s="58">
        <v>32.503015000000005</v>
      </c>
      <c r="K109" s="58">
        <v>70.303624999999997</v>
      </c>
      <c r="L109" s="58">
        <v>35.636966999999999</v>
      </c>
      <c r="M109" s="375">
        <f t="shared" si="24"/>
        <v>2977.431603</v>
      </c>
      <c r="N109" s="375">
        <f t="shared" si="25"/>
        <v>4664.0971090000003</v>
      </c>
      <c r="O109" s="72"/>
      <c r="P109" s="60">
        <v>606687.70400000003</v>
      </c>
    </row>
    <row r="110" spans="1:16" s="65" customFormat="1" ht="12.75" customHeight="1">
      <c r="A110" s="194">
        <v>43160</v>
      </c>
      <c r="B110" s="60">
        <v>1895.0031679999997</v>
      </c>
      <c r="C110" s="58">
        <v>8.2694520000000011</v>
      </c>
      <c r="D110" s="58">
        <v>495.90679599999993</v>
      </c>
      <c r="E110" s="58">
        <v>0</v>
      </c>
      <c r="F110" s="58">
        <v>448.41089900000003</v>
      </c>
      <c r="G110" s="58">
        <v>6.8900000000000003E-2</v>
      </c>
      <c r="H110" s="58">
        <v>1552.2869470000001</v>
      </c>
      <c r="I110" s="58">
        <v>68.280119999999997</v>
      </c>
      <c r="J110" s="58">
        <v>48.014834999999998</v>
      </c>
      <c r="K110" s="58">
        <v>107.274475</v>
      </c>
      <c r="L110" s="58">
        <v>69.141188</v>
      </c>
      <c r="M110" s="375">
        <f t="shared" si="24"/>
        <v>2797.6536120000001</v>
      </c>
      <c r="N110" s="375">
        <f t="shared" si="25"/>
        <v>4692.6567799999993</v>
      </c>
      <c r="O110" s="72"/>
      <c r="P110" s="60">
        <v>549247.152</v>
      </c>
    </row>
    <row r="111" spans="1:16" s="65" customFormat="1" ht="12.75" customHeight="1">
      <c r="A111" s="194">
        <v>43191</v>
      </c>
      <c r="B111" s="60">
        <v>1877.3540819999998</v>
      </c>
      <c r="C111" s="58">
        <v>93.469792999999996</v>
      </c>
      <c r="D111" s="58">
        <v>485.75416800000011</v>
      </c>
      <c r="E111" s="58">
        <v>0</v>
      </c>
      <c r="F111" s="58">
        <v>538.63573400000007</v>
      </c>
      <c r="G111" s="58">
        <v>0.176368</v>
      </c>
      <c r="H111" s="58">
        <v>1738.1460889999998</v>
      </c>
      <c r="I111" s="58">
        <v>42.889668</v>
      </c>
      <c r="J111" s="58">
        <v>41.35456499999998</v>
      </c>
      <c r="K111" s="58">
        <v>101.529393</v>
      </c>
      <c r="L111" s="58">
        <v>37.293235000000003</v>
      </c>
      <c r="M111" s="375">
        <f t="shared" si="24"/>
        <v>3079.2490129999996</v>
      </c>
      <c r="N111" s="375">
        <f t="shared" si="25"/>
        <v>4956.6030949999995</v>
      </c>
      <c r="O111" s="72"/>
      <c r="P111" s="60">
        <v>596276.90399999998</v>
      </c>
    </row>
    <row r="112" spans="1:16" s="65" customFormat="1" ht="12.75" customHeight="1">
      <c r="A112" s="194">
        <v>43221</v>
      </c>
      <c r="B112" s="60">
        <v>2008.4531289999998</v>
      </c>
      <c r="C112" s="58">
        <v>0.23048999999999997</v>
      </c>
      <c r="D112" s="58">
        <v>652.53705699999989</v>
      </c>
      <c r="E112" s="58">
        <v>3.0999999999999999E-3</v>
      </c>
      <c r="F112" s="58">
        <v>574.92232199999989</v>
      </c>
      <c r="G112" s="58">
        <v>0.220498</v>
      </c>
      <c r="H112" s="58">
        <v>1779.1602149999997</v>
      </c>
      <c r="I112" s="58">
        <v>90.73446100000001</v>
      </c>
      <c r="J112" s="58">
        <v>39.441226999999991</v>
      </c>
      <c r="K112" s="58">
        <v>69.636972</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1991.8910290000003</v>
      </c>
      <c r="C113" s="58">
        <v>98.086782999999997</v>
      </c>
      <c r="D113" s="58">
        <v>466.02611000000002</v>
      </c>
      <c r="E113" s="58">
        <v>9.6999999999999994E-4</v>
      </c>
      <c r="F113" s="58">
        <v>497.56789700000007</v>
      </c>
      <c r="G113" s="58">
        <v>0.154392</v>
      </c>
      <c r="H113" s="58">
        <v>1588.376086</v>
      </c>
      <c r="I113" s="58">
        <v>45.791322000000001</v>
      </c>
      <c r="J113" s="58">
        <v>48.032118999999987</v>
      </c>
      <c r="K113" s="58">
        <v>72.433171999999999</v>
      </c>
      <c r="L113" s="58">
        <v>87.257178999999994</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504.90621600000014</v>
      </c>
      <c r="E114" s="58">
        <v>0</v>
      </c>
      <c r="F114" s="58">
        <v>556.02491599999996</v>
      </c>
      <c r="G114" s="58">
        <v>0.23986600000000002</v>
      </c>
      <c r="H114" s="58">
        <v>1817.6974390000005</v>
      </c>
      <c r="I114" s="58">
        <v>47.613542000000002</v>
      </c>
      <c r="J114" s="58">
        <v>35.767440000000001</v>
      </c>
      <c r="K114" s="58">
        <v>48.70947300000001</v>
      </c>
      <c r="L114" s="58">
        <v>30.886824000000001</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2062.8254149999998</v>
      </c>
      <c r="C115" s="58">
        <v>3.1350749999999996</v>
      </c>
      <c r="D115" s="58">
        <v>395.569726</v>
      </c>
      <c r="E115" s="58">
        <v>0</v>
      </c>
      <c r="F115" s="58">
        <v>566.07838299999992</v>
      </c>
      <c r="G115" s="58">
        <v>0.25375399999999998</v>
      </c>
      <c r="H115" s="58">
        <v>1621.1122840000003</v>
      </c>
      <c r="I115" s="58">
        <v>68.602818999999997</v>
      </c>
      <c r="J115" s="58">
        <v>45.98698499999999</v>
      </c>
      <c r="K115" s="58">
        <v>72.076261000000017</v>
      </c>
      <c r="L115" s="58">
        <v>61.461850000000005</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1835.6903460000001</v>
      </c>
      <c r="C116" s="58">
        <v>88.814246000000011</v>
      </c>
      <c r="D116" s="58">
        <v>216.35053199999999</v>
      </c>
      <c r="E116" s="58">
        <v>0</v>
      </c>
      <c r="F116" s="58">
        <v>485.72135999999995</v>
      </c>
      <c r="G116" s="58">
        <v>0.193717</v>
      </c>
      <c r="H116" s="58">
        <v>1752.8732639999998</v>
      </c>
      <c r="I116" s="58">
        <v>47.083328999999999</v>
      </c>
      <c r="J116" s="58">
        <v>32.701555999999997</v>
      </c>
      <c r="K116" s="58">
        <v>109.632693</v>
      </c>
      <c r="L116" s="58">
        <v>59.536264000000003</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1775.71847</v>
      </c>
      <c r="C117" s="58">
        <v>173.885323</v>
      </c>
      <c r="D117" s="58">
        <v>614.39436000000001</v>
      </c>
      <c r="E117" s="58">
        <v>4.0000000000000002E-4</v>
      </c>
      <c r="F117" s="58">
        <v>574.9475920000001</v>
      </c>
      <c r="G117" s="58">
        <v>0.18704799999999999</v>
      </c>
      <c r="H117" s="58">
        <v>1824.9332469999997</v>
      </c>
      <c r="I117" s="58">
        <v>64.539341999999991</v>
      </c>
      <c r="J117" s="58">
        <v>48.601290999999996</v>
      </c>
      <c r="K117" s="58">
        <v>61.804839000000001</v>
      </c>
      <c r="L117" s="58">
        <v>56.996390999999988</v>
      </c>
      <c r="M117" s="375">
        <f t="shared" si="24"/>
        <v>3420.2898329999998</v>
      </c>
      <c r="N117" s="375">
        <f t="shared" si="25"/>
        <v>5196.0083029999996</v>
      </c>
      <c r="O117" s="72"/>
      <c r="P117" s="60">
        <v>539546.06321099994</v>
      </c>
    </row>
    <row r="118" spans="1:16" s="65" customFormat="1" ht="12.75" customHeight="1">
      <c r="A118" s="194">
        <f>DATE(YEAR(A117),MONTH(A117)+1,DAY(A117))</f>
        <v>43405</v>
      </c>
      <c r="B118" s="60">
        <v>2268.4800770000006</v>
      </c>
      <c r="C118" s="58">
        <v>5.1233469999999999</v>
      </c>
      <c r="D118" s="58">
        <v>510.84308799999997</v>
      </c>
      <c r="E118" s="58">
        <v>7.5000000000000002E-4</v>
      </c>
      <c r="F118" s="58">
        <v>333.26241399999998</v>
      </c>
      <c r="G118" s="58">
        <v>0.16084000000000001</v>
      </c>
      <c r="H118" s="58">
        <v>1793.8588010000003</v>
      </c>
      <c r="I118" s="58">
        <v>45.458168000000008</v>
      </c>
      <c r="J118" s="58">
        <v>45.81959100000001</v>
      </c>
      <c r="K118" s="58">
        <v>82.810671999999997</v>
      </c>
      <c r="L118" s="58">
        <v>81.874316000000007</v>
      </c>
      <c r="M118" s="375">
        <f t="shared" si="24"/>
        <v>2899.2119870000001</v>
      </c>
      <c r="N118" s="375">
        <f t="shared" si="25"/>
        <v>5167.6920640000008</v>
      </c>
      <c r="O118" s="72"/>
      <c r="P118" s="60">
        <v>598264</v>
      </c>
    </row>
    <row r="119" spans="1:16" s="65" customFormat="1" ht="12.75" customHeight="1">
      <c r="A119" s="194">
        <f t="shared" ref="A119:A133" si="27">DATE(YEAR(A118),MONTH(A118)+1,DAY(A118))</f>
        <v>43435</v>
      </c>
      <c r="B119" s="60">
        <v>1838.1011219999998</v>
      </c>
      <c r="C119" s="58">
        <v>97.219953000000004</v>
      </c>
      <c r="D119" s="58">
        <v>406.45867400000009</v>
      </c>
      <c r="E119" s="58">
        <v>0</v>
      </c>
      <c r="F119" s="58">
        <v>595.17553300000009</v>
      </c>
      <c r="G119" s="58">
        <v>0.23916399999999999</v>
      </c>
      <c r="H119" s="58">
        <v>1879.5741459999995</v>
      </c>
      <c r="I119" s="58">
        <v>92.720004999999986</v>
      </c>
      <c r="J119" s="58">
        <v>43.252385999999987</v>
      </c>
      <c r="K119" s="58">
        <v>83.119301000000007</v>
      </c>
      <c r="L119" s="58">
        <v>46.427730000000011</v>
      </c>
      <c r="M119" s="375">
        <f t="shared" ref="M119" si="28">SUM(C119:L119)</f>
        <v>3244.1868920000002</v>
      </c>
      <c r="N119" s="375">
        <f t="shared" ref="N119" si="29">SUM(M119,B119)</f>
        <v>5082.2880139999997</v>
      </c>
      <c r="O119" s="72"/>
      <c r="P119" s="60">
        <v>564224.56000000006</v>
      </c>
    </row>
    <row r="120" spans="1:16" s="65" customFormat="1" ht="12.75" customHeight="1">
      <c r="A120" s="194">
        <f t="shared" si="27"/>
        <v>43466</v>
      </c>
      <c r="B120" s="60">
        <v>2028.6353150000002</v>
      </c>
      <c r="C120" s="58">
        <v>0.33734700000000006</v>
      </c>
      <c r="D120" s="58">
        <v>847.15310699999998</v>
      </c>
      <c r="E120" s="58">
        <v>4.0000000000000002E-4</v>
      </c>
      <c r="F120" s="58">
        <v>547.27190199999995</v>
      </c>
      <c r="G120" s="58">
        <v>0.26972000000000002</v>
      </c>
      <c r="H120" s="58">
        <v>1458.7066930000003</v>
      </c>
      <c r="I120" s="58">
        <v>54.117475000000006</v>
      </c>
      <c r="J120" s="58">
        <v>31.566831999999994</v>
      </c>
      <c r="K120" s="58">
        <v>65.569643999999997</v>
      </c>
      <c r="L120" s="58">
        <v>53.861287999999995</v>
      </c>
      <c r="M120" s="375">
        <f t="shared" ref="M120:M122" si="30">SUM(C120:L120)</f>
        <v>3058.8544080000006</v>
      </c>
      <c r="N120" s="375">
        <f t="shared" ref="N120:N122" si="31">SUM(M120,B120)</f>
        <v>5087.4897230000006</v>
      </c>
      <c r="O120" s="72"/>
      <c r="P120" s="60">
        <v>544543.42500000005</v>
      </c>
    </row>
    <row r="121" spans="1:16" s="65" customFormat="1" ht="12.75" customHeight="1">
      <c r="A121" s="194">
        <f t="shared" si="27"/>
        <v>43497</v>
      </c>
      <c r="B121" s="60">
        <v>1659.976165</v>
      </c>
      <c r="C121" s="58">
        <v>93.16165500000001</v>
      </c>
      <c r="D121" s="58">
        <v>484.11487399999982</v>
      </c>
      <c r="E121" s="58">
        <v>3.1778000000000001E-2</v>
      </c>
      <c r="F121" s="58">
        <v>336.07977899999997</v>
      </c>
      <c r="G121" s="58">
        <v>0.212645</v>
      </c>
      <c r="H121" s="58">
        <v>1371.7486510000003</v>
      </c>
      <c r="I121" s="58">
        <v>93.237481000000002</v>
      </c>
      <c r="J121" s="58">
        <v>31.563548000000019</v>
      </c>
      <c r="K121" s="58">
        <v>93.738280000000003</v>
      </c>
      <c r="L121" s="58">
        <v>60.804059000000009</v>
      </c>
      <c r="M121" s="375">
        <f t="shared" si="30"/>
        <v>2564.6927500000006</v>
      </c>
      <c r="N121" s="375">
        <f t="shared" si="31"/>
        <v>4224.6689150000002</v>
      </c>
      <c r="O121" s="72"/>
      <c r="P121" s="60">
        <v>593033.03200000001</v>
      </c>
    </row>
    <row r="122" spans="1:16" s="65" customFormat="1" ht="12.75" customHeight="1">
      <c r="A122" s="194">
        <f t="shared" si="27"/>
        <v>43525</v>
      </c>
      <c r="B122" s="60">
        <v>1767.1340050000001</v>
      </c>
      <c r="C122" s="58">
        <v>0.24598900000000001</v>
      </c>
      <c r="D122" s="58">
        <v>703.33293499999991</v>
      </c>
      <c r="E122" s="58">
        <v>0</v>
      </c>
      <c r="F122" s="58">
        <v>414.44011099999994</v>
      </c>
      <c r="G122" s="58">
        <v>0.20582400000000001</v>
      </c>
      <c r="H122" s="58">
        <v>1756.8254019999999</v>
      </c>
      <c r="I122" s="58">
        <v>79.540367000000018</v>
      </c>
      <c r="J122" s="58">
        <v>50.99263700000003</v>
      </c>
      <c r="K122" s="58">
        <v>92.783391999999992</v>
      </c>
      <c r="L122" s="58">
        <v>56.431708999999991</v>
      </c>
      <c r="M122" s="375">
        <f t="shared" si="30"/>
        <v>3154.7983659999991</v>
      </c>
      <c r="N122" s="375">
        <f t="shared" si="31"/>
        <v>4921.932370999999</v>
      </c>
      <c r="O122" s="72"/>
      <c r="P122" s="60">
        <v>545601.53599999996</v>
      </c>
    </row>
    <row r="123" spans="1:16" s="65" customFormat="1" ht="12.75" customHeight="1">
      <c r="A123" s="194">
        <f t="shared" si="27"/>
        <v>43556</v>
      </c>
      <c r="B123" s="60">
        <v>1443.0215539999999</v>
      </c>
      <c r="C123" s="58">
        <v>92.097594000000001</v>
      </c>
      <c r="D123" s="58">
        <v>446.67430000000002</v>
      </c>
      <c r="E123" s="58">
        <v>0</v>
      </c>
      <c r="F123" s="58">
        <v>574.52080799999999</v>
      </c>
      <c r="G123" s="58">
        <v>0.204873</v>
      </c>
      <c r="H123" s="58">
        <v>1768.5899890000001</v>
      </c>
      <c r="I123" s="58">
        <v>33.287891000000002</v>
      </c>
      <c r="J123" s="58">
        <v>35.669734000000005</v>
      </c>
      <c r="K123" s="58">
        <v>66.256698</v>
      </c>
      <c r="L123" s="58">
        <v>45.204264000000009</v>
      </c>
      <c r="M123" s="375">
        <f t="shared" ref="M123" si="32">SUM(C123:L123)</f>
        <v>3062.506151</v>
      </c>
      <c r="N123" s="375">
        <f t="shared" ref="N123" si="33">SUM(M123,B123)</f>
        <v>4505.5277050000004</v>
      </c>
      <c r="O123" s="72"/>
      <c r="P123" s="60">
        <v>587335.04</v>
      </c>
    </row>
    <row r="124" spans="1:16" s="65" customFormat="1" ht="12.75" customHeight="1">
      <c r="A124" s="194">
        <f t="shared" si="27"/>
        <v>43586</v>
      </c>
      <c r="B124" s="60">
        <v>1771.6049960000003</v>
      </c>
      <c r="C124" s="58">
        <v>0.37678300000000003</v>
      </c>
      <c r="D124" s="58">
        <v>550.57551999999987</v>
      </c>
      <c r="E124" s="58">
        <v>3.2000000000000001E-2</v>
      </c>
      <c r="F124" s="58">
        <v>490.44535100000007</v>
      </c>
      <c r="G124" s="58">
        <v>0.15281799999999998</v>
      </c>
      <c r="H124" s="58">
        <v>1835.4467989999996</v>
      </c>
      <c r="I124" s="58">
        <v>65.699259999999995</v>
      </c>
      <c r="J124" s="58">
        <v>52.779361999999999</v>
      </c>
      <c r="K124" s="58">
        <v>66.210376999999994</v>
      </c>
      <c r="L124" s="58">
        <v>47.586655999999991</v>
      </c>
      <c r="M124" s="375">
        <f t="shared" ref="M124" si="34">SUM(C124:L124)</f>
        <v>3109.3049259999993</v>
      </c>
      <c r="N124" s="375">
        <f t="shared" ref="N124" si="35">SUM(M124,B124)</f>
        <v>4880.9099219999998</v>
      </c>
      <c r="O124" s="72"/>
      <c r="P124" s="60">
        <v>366705.50400000002</v>
      </c>
    </row>
    <row r="125" spans="1:16" s="65" customFormat="1" ht="12.75" customHeight="1">
      <c r="A125" s="194">
        <f>DATE(YEAR(A124),MONTH(A124)+1,DAY(A124))</f>
        <v>43617</v>
      </c>
      <c r="B125" s="60">
        <v>1716.921646</v>
      </c>
      <c r="C125" s="58">
        <v>155.20156699999998</v>
      </c>
      <c r="D125" s="58">
        <v>385.84013799999997</v>
      </c>
      <c r="E125" s="58">
        <v>1.818E-3</v>
      </c>
      <c r="F125" s="58">
        <v>357.27228600000007</v>
      </c>
      <c r="G125" s="58">
        <v>0.13786000000000001</v>
      </c>
      <c r="H125" s="58">
        <v>1674.6721959999998</v>
      </c>
      <c r="I125" s="58">
        <v>48.099373</v>
      </c>
      <c r="J125" s="58">
        <v>30.368477000000009</v>
      </c>
      <c r="K125" s="58">
        <v>75.73025699999998</v>
      </c>
      <c r="L125" s="58">
        <v>45.568596000000007</v>
      </c>
      <c r="M125" s="375">
        <f t="shared" ref="M125" si="36">SUM(C125:L125)</f>
        <v>2772.8925680000002</v>
      </c>
      <c r="N125" s="375">
        <f t="shared" ref="N125" si="37">SUM(M125,B125)</f>
        <v>4489.814214</v>
      </c>
      <c r="O125" s="72"/>
      <c r="P125" s="60">
        <v>459497.35200000001</v>
      </c>
    </row>
    <row r="126" spans="1:16" s="65" customFormat="1" ht="12.75" customHeight="1">
      <c r="A126" s="194">
        <f t="shared" si="27"/>
        <v>43647</v>
      </c>
      <c r="B126" s="60">
        <v>1624.1077600000001</v>
      </c>
      <c r="C126" s="58">
        <v>20.330404000000001</v>
      </c>
      <c r="D126" s="58">
        <v>556.53572699999984</v>
      </c>
      <c r="E126" s="58">
        <v>9.627899999999999E-2</v>
      </c>
      <c r="F126" s="58">
        <v>476.71292999999997</v>
      </c>
      <c r="G126" s="58">
        <v>0.114372</v>
      </c>
      <c r="H126" s="58">
        <v>1903.3058079999994</v>
      </c>
      <c r="I126" s="58">
        <v>24.429286999999999</v>
      </c>
      <c r="J126" s="58">
        <v>42.083329999999968</v>
      </c>
      <c r="K126" s="58">
        <v>44.674300999999986</v>
      </c>
      <c r="L126" s="58">
        <v>44.150605999999996</v>
      </c>
      <c r="M126" s="375">
        <f t="shared" ref="M126" si="38">SUM(C126:L126)</f>
        <v>3112.433043999999</v>
      </c>
      <c r="N126" s="375">
        <f t="shared" ref="N126" si="39">SUM(M126,B126)</f>
        <v>4736.5408039999993</v>
      </c>
      <c r="O126" s="72"/>
      <c r="P126" s="60">
        <v>342700.96</v>
      </c>
    </row>
    <row r="127" spans="1:16" s="65" customFormat="1" ht="12.75" customHeight="1">
      <c r="A127" s="194">
        <f t="shared" si="27"/>
        <v>43678</v>
      </c>
      <c r="B127" s="60">
        <v>1682.7383050000001</v>
      </c>
      <c r="C127" s="58">
        <v>169.29082100000002</v>
      </c>
      <c r="D127" s="58">
        <v>557.4056979999998</v>
      </c>
      <c r="E127" s="58">
        <v>6.2266000000000002E-2</v>
      </c>
      <c r="F127" s="58">
        <v>588.41432799999995</v>
      </c>
      <c r="G127" s="58">
        <v>0.20898600000000001</v>
      </c>
      <c r="H127" s="58">
        <v>2020.1859949999996</v>
      </c>
      <c r="I127" s="58">
        <v>64.982594000000006</v>
      </c>
      <c r="J127" s="58">
        <v>43.512224999999987</v>
      </c>
      <c r="K127" s="58">
        <v>51.130407000000005</v>
      </c>
      <c r="L127" s="58">
        <v>58.492061</v>
      </c>
      <c r="M127" s="375">
        <f t="shared" ref="M127" si="40">SUM(C127:L127)</f>
        <v>3553.6853809999993</v>
      </c>
      <c r="N127" s="375">
        <f t="shared" ref="N127" si="41">SUM(M127,B127)</f>
        <v>5236.4236859999992</v>
      </c>
      <c r="O127" s="72"/>
      <c r="P127" s="60">
        <v>440776.81599999999</v>
      </c>
    </row>
    <row r="128" spans="1:16" s="65" customFormat="1" ht="12.75" customHeight="1">
      <c r="A128" s="194">
        <f t="shared" si="27"/>
        <v>43709</v>
      </c>
      <c r="B128" s="60">
        <v>1230.0102609999999</v>
      </c>
      <c r="C128" s="58">
        <v>9.1382239999999975</v>
      </c>
      <c r="D128" s="58">
        <v>653.85764299999994</v>
      </c>
      <c r="E128" s="58">
        <v>6.1941999999999997E-2</v>
      </c>
      <c r="F128" s="58">
        <v>531.45119099999999</v>
      </c>
      <c r="G128" s="58">
        <v>0.22954500000000003</v>
      </c>
      <c r="H128" s="58">
        <v>1756.3147609999999</v>
      </c>
      <c r="I128" s="58">
        <v>59.898940000000003</v>
      </c>
      <c r="J128" s="58">
        <v>42.087531999999918</v>
      </c>
      <c r="K128" s="58">
        <v>49.068663000000015</v>
      </c>
      <c r="L128" s="58">
        <v>54.580342000000009</v>
      </c>
      <c r="M128" s="375">
        <f t="shared" ref="M128" si="42">SUM(C128:L128)</f>
        <v>3156.6887830000001</v>
      </c>
      <c r="N128" s="375">
        <f t="shared" ref="N128" si="43">SUM(M128,B128)</f>
        <v>4386.699044</v>
      </c>
      <c r="O128" s="72"/>
      <c r="P128" s="60">
        <v>578023.52800000005</v>
      </c>
    </row>
    <row r="129" spans="1:16" s="65" customFormat="1" ht="12.75" customHeight="1">
      <c r="A129" s="194">
        <f t="shared" si="27"/>
        <v>43739</v>
      </c>
      <c r="B129" s="60">
        <v>2006.4618370000003</v>
      </c>
      <c r="C129" s="58">
        <v>91.777803000000006</v>
      </c>
      <c r="D129" s="58">
        <v>525.69625699999995</v>
      </c>
      <c r="E129" s="58">
        <v>0</v>
      </c>
      <c r="F129" s="58">
        <v>587.87955099999999</v>
      </c>
      <c r="G129" s="58">
        <v>4.4366300000000001</v>
      </c>
      <c r="H129" s="58">
        <v>1807.1028919999999</v>
      </c>
      <c r="I129" s="58">
        <v>94.120262999999994</v>
      </c>
      <c r="J129" s="58">
        <v>49.777919999999973</v>
      </c>
      <c r="K129" s="58">
        <v>71.263158000000004</v>
      </c>
      <c r="L129" s="58">
        <v>44.115926000000009</v>
      </c>
      <c r="M129" s="375">
        <f t="shared" ref="M129" si="44">SUM(C129:L129)</f>
        <v>3276.1703999999995</v>
      </c>
      <c r="N129" s="375">
        <f t="shared" ref="N129" si="45">SUM(M129,B129)</f>
        <v>5282.6322369999998</v>
      </c>
      <c r="O129" s="72"/>
      <c r="P129" s="60">
        <v>341625.33600000001</v>
      </c>
    </row>
    <row r="130" spans="1:16" s="65" customFormat="1" ht="12.75" customHeight="1">
      <c r="A130" s="194">
        <f t="shared" si="27"/>
        <v>43770</v>
      </c>
      <c r="B130" s="60">
        <v>1160.3203369999999</v>
      </c>
      <c r="C130" s="58">
        <v>102.079336</v>
      </c>
      <c r="D130" s="58">
        <v>543.86401999999987</v>
      </c>
      <c r="E130" s="58">
        <v>1.6184999999999998E-2</v>
      </c>
      <c r="F130" s="58">
        <v>414.29645800000003</v>
      </c>
      <c r="G130" s="58">
        <v>0.182975</v>
      </c>
      <c r="H130" s="58">
        <v>1789.7674999999997</v>
      </c>
      <c r="I130" s="58">
        <v>45.080678999999996</v>
      </c>
      <c r="J130" s="58">
        <v>37.387152</v>
      </c>
      <c r="K130" s="58">
        <v>95.042055000000005</v>
      </c>
      <c r="L130" s="58">
        <v>52.297774000000004</v>
      </c>
      <c r="M130" s="375">
        <f t="shared" ref="M130" si="46">SUM(C130:L130)</f>
        <v>3080.0141339999996</v>
      </c>
      <c r="N130" s="375">
        <f t="shared" ref="N130" si="47">SUM(M130,B130)</f>
        <v>4240.3344709999992</v>
      </c>
      <c r="O130" s="72"/>
      <c r="P130" s="60">
        <v>326190.288</v>
      </c>
    </row>
    <row r="131" spans="1:16" s="65" customFormat="1" ht="12.75" customHeight="1">
      <c r="A131" s="194">
        <f t="shared" si="27"/>
        <v>43800</v>
      </c>
      <c r="B131" s="60">
        <v>2489.2276849999994</v>
      </c>
      <c r="C131" s="58">
        <v>0.29533800000000004</v>
      </c>
      <c r="D131" s="58">
        <v>477.68514100000004</v>
      </c>
      <c r="E131" s="58">
        <v>0</v>
      </c>
      <c r="F131" s="58">
        <v>599.96954100000005</v>
      </c>
      <c r="G131" s="58">
        <v>0.115063</v>
      </c>
      <c r="H131" s="58">
        <v>1834.2120220000002</v>
      </c>
      <c r="I131" s="58">
        <v>43.668581000000003</v>
      </c>
      <c r="J131" s="58">
        <v>34.493371999999987</v>
      </c>
      <c r="K131" s="58">
        <v>64.290988000000013</v>
      </c>
      <c r="L131" s="58">
        <v>39.285221</v>
      </c>
      <c r="M131" s="375">
        <f t="shared" ref="M131" si="48">SUM(C131:L131)</f>
        <v>3094.0152670000002</v>
      </c>
      <c r="N131" s="375">
        <f t="shared" ref="N131" si="49">SUM(M131,B131)</f>
        <v>5583.2429519999996</v>
      </c>
      <c r="O131" s="72"/>
      <c r="P131" s="60">
        <v>393501.40868500003</v>
      </c>
    </row>
    <row r="132" spans="1:16" s="65" customFormat="1" ht="12.75" customHeight="1">
      <c r="A132" s="194">
        <f t="shared" si="27"/>
        <v>43831</v>
      </c>
      <c r="B132" s="60">
        <v>1693.9246430000001</v>
      </c>
      <c r="C132" s="58">
        <v>98.230917000000005</v>
      </c>
      <c r="D132" s="58">
        <v>527.11164099999996</v>
      </c>
      <c r="E132" s="58">
        <v>1.6175999999999999E-2</v>
      </c>
      <c r="F132" s="58">
        <v>532.10783800000002</v>
      </c>
      <c r="G132" s="58">
        <v>0.20438999999999999</v>
      </c>
      <c r="H132" s="58">
        <v>1813.5822110000008</v>
      </c>
      <c r="I132" s="58">
        <v>53.766866999999998</v>
      </c>
      <c r="J132" s="58">
        <v>52.444715999999993</v>
      </c>
      <c r="K132" s="58">
        <v>77.474434000000002</v>
      </c>
      <c r="L132" s="58">
        <v>49.034256999999997</v>
      </c>
      <c r="M132" s="375">
        <f t="shared" ref="M132" si="50">SUM(C132:L132)</f>
        <v>3203.9734470000008</v>
      </c>
      <c r="N132" s="375">
        <f t="shared" ref="N132" si="51">SUM(M132,B132)</f>
        <v>4897.8980900000006</v>
      </c>
      <c r="O132" s="72"/>
      <c r="P132" s="60">
        <v>489922.45600000001</v>
      </c>
    </row>
    <row r="133" spans="1:16" s="65" customFormat="1" ht="12.75" customHeight="1">
      <c r="A133" s="194">
        <f t="shared" si="27"/>
        <v>43862</v>
      </c>
      <c r="B133" s="60">
        <v>1344.8760189999998</v>
      </c>
      <c r="C133" s="58">
        <v>0.29210799999999998</v>
      </c>
      <c r="D133" s="58">
        <v>465.03032300000001</v>
      </c>
      <c r="E133" s="58">
        <v>6.4700000000000001E-3</v>
      </c>
      <c r="F133" s="58">
        <v>385.87144300000006</v>
      </c>
      <c r="G133" s="58">
        <v>0.20183999999999999</v>
      </c>
      <c r="H133" s="58">
        <v>1629.2049989999996</v>
      </c>
      <c r="I133" s="58">
        <v>68.633094</v>
      </c>
      <c r="J133" s="58">
        <v>30.74078699999999</v>
      </c>
      <c r="K133" s="58">
        <v>87.303892000000005</v>
      </c>
      <c r="L133" s="58">
        <v>51.956811999999992</v>
      </c>
      <c r="M133" s="375">
        <f t="shared" ref="M133" si="52">SUM(C133:L133)</f>
        <v>2719.2417679999994</v>
      </c>
      <c r="N133" s="375">
        <f t="shared" ref="N133" si="53">SUM(M133,B133)</f>
        <v>4064.1177869999992</v>
      </c>
      <c r="O133" s="72"/>
      <c r="P133" s="60">
        <v>566430.34402800002</v>
      </c>
    </row>
    <row r="134" spans="1:16" s="65" customFormat="1" ht="12.75" customHeight="1">
      <c r="A134" s="76" t="s">
        <v>45</v>
      </c>
      <c r="B134" s="88"/>
      <c r="C134" s="89"/>
      <c r="D134" s="89"/>
      <c r="E134" s="89"/>
      <c r="F134" s="89"/>
      <c r="G134" s="89"/>
      <c r="H134" s="89"/>
      <c r="I134" s="89"/>
      <c r="J134" s="89"/>
      <c r="K134" s="89"/>
      <c r="L134" s="89"/>
      <c r="M134" s="88"/>
      <c r="N134" s="88"/>
      <c r="O134" s="524"/>
      <c r="P134" s="88"/>
    </row>
    <row r="135" spans="1:16" s="65" customFormat="1" ht="12.75" customHeight="1">
      <c r="A135" s="194" t="s">
        <v>46</v>
      </c>
      <c r="B135" s="79">
        <f t="shared" ref="B135:N135" si="54">((B16-B15)/B15)</f>
        <v>-2.8868892738478109E-2</v>
      </c>
      <c r="C135" s="81">
        <f t="shared" si="54"/>
        <v>-3.7874904872975547E-2</v>
      </c>
      <c r="D135" s="81">
        <f t="shared" si="54"/>
        <v>-4.8898441754458552E-2</v>
      </c>
      <c r="E135" s="81">
        <f t="shared" si="54"/>
        <v>15.497788697788696</v>
      </c>
      <c r="F135" s="81">
        <f t="shared" si="54"/>
        <v>-4.912778485192882E-2</v>
      </c>
      <c r="G135" s="81">
        <f t="shared" si="54"/>
        <v>0.11374712289540916</v>
      </c>
      <c r="H135" s="81">
        <f t="shared" si="54"/>
        <v>2.1298585626363286E-2</v>
      </c>
      <c r="I135" s="81">
        <f t="shared" si="54"/>
        <v>2.5110258957409978E-2</v>
      </c>
      <c r="J135" s="81">
        <f t="shared" si="54"/>
        <v>-7.1384763782619085E-2</v>
      </c>
      <c r="K135" s="81">
        <f t="shared" si="54"/>
        <v>-1.0645437102931548E-2</v>
      </c>
      <c r="L135" s="81">
        <f t="shared" si="54"/>
        <v>-2.0759386317501603E-2</v>
      </c>
      <c r="M135" s="79">
        <f t="shared" si="54"/>
        <v>-7.1192254451932684E-3</v>
      </c>
      <c r="N135" s="79">
        <f t="shared" si="54"/>
        <v>-1.5415903232021685E-2</v>
      </c>
      <c r="O135" s="72"/>
      <c r="P135" s="79">
        <f>((P16-P15)/P15)</f>
        <v>8.2913575679087886E-2</v>
      </c>
    </row>
    <row r="136" spans="1:16" s="65" customFormat="1" ht="12.75" customHeight="1">
      <c r="A136" s="197" t="s">
        <v>47</v>
      </c>
      <c r="B136" s="82">
        <f t="shared" ref="B136:N136" si="55">((SUM(B120:B131)-SUM(B108:B119))/SUM(B108:B119))</f>
        <v>-9.2964003037175127E-2</v>
      </c>
      <c r="C136" s="84">
        <f t="shared" si="55"/>
        <v>-0.12224954746536276</v>
      </c>
      <c r="D136" s="84">
        <f t="shared" si="55"/>
        <v>0.10040933886302918</v>
      </c>
      <c r="E136" s="84">
        <f t="shared" si="55"/>
        <v>56.982375478927203</v>
      </c>
      <c r="F136" s="84">
        <f t="shared" si="55"/>
        <v>-4.4462285487451729E-2</v>
      </c>
      <c r="G136" s="84">
        <f t="shared" si="55"/>
        <v>1.7656498943539176</v>
      </c>
      <c r="H136" s="84">
        <f t="shared" si="55"/>
        <v>1.132282321582043E-2</v>
      </c>
      <c r="I136" s="84">
        <f t="shared" si="55"/>
        <v>-6.7104107295651805E-2</v>
      </c>
      <c r="J136" s="84">
        <f t="shared" si="55"/>
        <v>-5.884087579962808E-2</v>
      </c>
      <c r="K136" s="84">
        <f t="shared" si="55"/>
        <v>-0.11207227369713539</v>
      </c>
      <c r="L136" s="84">
        <f t="shared" si="55"/>
        <v>-0.11528385427631101</v>
      </c>
      <c r="M136" s="82">
        <f t="shared" si="55"/>
        <v>5.7366040569814935E-3</v>
      </c>
      <c r="N136" s="82">
        <f t="shared" si="55"/>
        <v>-3.1917581515349756E-2</v>
      </c>
      <c r="O136" s="72"/>
      <c r="P136" s="82">
        <f>((SUM(P120:P131)-SUM(P108:P119))/SUM(P108:P119))</f>
        <v>-0.1181404732233291</v>
      </c>
    </row>
    <row r="137" spans="1:16" ht="12.75" customHeight="1">
      <c r="A137" s="711" t="s">
        <v>570</v>
      </c>
      <c r="B137" s="711"/>
      <c r="C137" s="711"/>
      <c r="D137" s="711"/>
      <c r="E137" s="711"/>
      <c r="F137" s="711"/>
      <c r="G137" s="711"/>
      <c r="H137" s="711"/>
      <c r="I137" s="711"/>
      <c r="J137" s="711"/>
      <c r="K137" s="711"/>
      <c r="L137" s="711"/>
      <c r="M137" s="711"/>
      <c r="N137" s="711"/>
      <c r="O137" s="711"/>
      <c r="P137" s="711"/>
    </row>
    <row r="138" spans="1:16" ht="11.25" customHeight="1">
      <c r="A138" s="711" t="s">
        <v>713</v>
      </c>
      <c r="B138" s="711"/>
      <c r="C138" s="711"/>
      <c r="D138" s="711"/>
      <c r="E138" s="711"/>
      <c r="F138" s="711"/>
      <c r="G138" s="711"/>
      <c r="H138" s="711"/>
      <c r="I138" s="711"/>
      <c r="J138" s="711"/>
      <c r="K138" s="711"/>
      <c r="L138" s="711"/>
      <c r="M138" s="711"/>
      <c r="N138" s="711"/>
      <c r="O138" s="711"/>
      <c r="P138" s="711"/>
    </row>
    <row r="139" spans="1:16" ht="11.25" customHeight="1">
      <c r="A139" s="711" t="s">
        <v>632</v>
      </c>
      <c r="B139" s="711"/>
      <c r="C139" s="711"/>
      <c r="D139" s="711"/>
      <c r="E139" s="711"/>
      <c r="F139" s="711"/>
      <c r="G139" s="711"/>
      <c r="H139" s="711"/>
      <c r="I139" s="711"/>
      <c r="J139" s="711"/>
      <c r="K139" s="711"/>
      <c r="L139" s="711"/>
      <c r="M139" s="711"/>
      <c r="N139" s="711"/>
      <c r="O139" s="711"/>
      <c r="P139" s="711"/>
    </row>
    <row r="140" spans="1:16">
      <c r="A140" s="56" t="s">
        <v>569</v>
      </c>
    </row>
  </sheetData>
  <mergeCells count="20">
    <mergeCell ref="A2:M2"/>
    <mergeCell ref="A3:M3"/>
    <mergeCell ref="A4:A7"/>
    <mergeCell ref="B4:B6"/>
    <mergeCell ref="C4:C6"/>
    <mergeCell ref="D4:D6"/>
    <mergeCell ref="E4:E6"/>
    <mergeCell ref="F4:F6"/>
    <mergeCell ref="M4:M6"/>
    <mergeCell ref="P4:P6"/>
    <mergeCell ref="N4:N6"/>
    <mergeCell ref="A137:P137"/>
    <mergeCell ref="A138:P138"/>
    <mergeCell ref="A139:P139"/>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38"/>
      <c r="B2" s="738"/>
      <c r="C2" s="738"/>
      <c r="D2" s="738"/>
      <c r="E2" s="738"/>
      <c r="F2" s="738"/>
      <c r="G2" s="738"/>
      <c r="H2" s="738"/>
      <c r="I2" s="738"/>
      <c r="J2" s="738"/>
      <c r="K2" s="738"/>
      <c r="L2" s="738"/>
      <c r="M2" s="738"/>
      <c r="N2" s="453"/>
      <c r="O2" s="424"/>
    </row>
    <row r="3" spans="1:16" s="55" customFormat="1" ht="15">
      <c r="A3" s="738">
        <f>Contents!A2</f>
        <v>43862</v>
      </c>
      <c r="B3" s="738"/>
      <c r="C3" s="738"/>
      <c r="D3" s="738"/>
      <c r="E3" s="738"/>
      <c r="F3" s="738"/>
      <c r="G3" s="738"/>
      <c r="H3" s="738"/>
      <c r="I3" s="738"/>
      <c r="J3" s="738"/>
      <c r="K3" s="738"/>
      <c r="L3" s="738"/>
      <c r="M3" s="738"/>
      <c r="N3" s="738"/>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23" t="s">
        <v>73</v>
      </c>
      <c r="C5" s="732" t="s">
        <v>65</v>
      </c>
      <c r="D5" s="732" t="s">
        <v>54</v>
      </c>
      <c r="E5" s="732" t="s">
        <v>55</v>
      </c>
      <c r="F5" s="732" t="s">
        <v>56</v>
      </c>
      <c r="G5" s="732" t="s">
        <v>75</v>
      </c>
      <c r="H5" s="732" t="s">
        <v>69</v>
      </c>
      <c r="I5" s="732" t="s">
        <v>77</v>
      </c>
      <c r="J5" s="732" t="s">
        <v>61</v>
      </c>
      <c r="K5" s="732" t="s">
        <v>62</v>
      </c>
      <c r="L5" s="732" t="s">
        <v>63</v>
      </c>
      <c r="M5" s="723" t="s">
        <v>78</v>
      </c>
      <c r="N5" s="723" t="s">
        <v>561</v>
      </c>
      <c r="O5" s="422"/>
      <c r="P5" s="723" t="s">
        <v>74</v>
      </c>
    </row>
    <row r="6" spans="1:16" s="56" customFormat="1" ht="12.75" customHeight="1">
      <c r="A6" s="381"/>
      <c r="B6" s="724"/>
      <c r="C6" s="733"/>
      <c r="D6" s="733"/>
      <c r="E6" s="733"/>
      <c r="F6" s="733"/>
      <c r="G6" s="733"/>
      <c r="H6" s="733"/>
      <c r="I6" s="733"/>
      <c r="J6" s="733"/>
      <c r="K6" s="733"/>
      <c r="L6" s="733"/>
      <c r="M6" s="724"/>
      <c r="N6" s="724"/>
      <c r="O6" s="422"/>
      <c r="P6" s="724"/>
    </row>
    <row r="7" spans="1:16" s="56" customFormat="1" ht="12.75" customHeight="1">
      <c r="A7" s="381"/>
      <c r="B7" s="724"/>
      <c r="C7" s="733"/>
      <c r="D7" s="733"/>
      <c r="E7" s="733"/>
      <c r="F7" s="733"/>
      <c r="G7" s="733"/>
      <c r="H7" s="733"/>
      <c r="I7" s="733"/>
      <c r="J7" s="733"/>
      <c r="K7" s="733"/>
      <c r="L7" s="733"/>
      <c r="M7" s="724"/>
      <c r="N7" s="724"/>
      <c r="O7" s="422"/>
      <c r="P7" s="724"/>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1344.8760190000003</v>
      </c>
      <c r="C9" s="432">
        <f t="shared" ref="C9:N9" si="0">SUM(C10:C230)</f>
        <v>0.29210799999999992</v>
      </c>
      <c r="D9" s="432">
        <f t="shared" si="0"/>
        <v>465.03032300000001</v>
      </c>
      <c r="E9" s="432">
        <f t="shared" si="0"/>
        <v>6.4700000000000001E-3</v>
      </c>
      <c r="F9" s="432">
        <f t="shared" si="0"/>
        <v>385.87144300000006</v>
      </c>
      <c r="G9" s="432">
        <f t="shared" si="0"/>
        <v>0.20183999999999999</v>
      </c>
      <c r="H9" s="432">
        <f t="shared" si="0"/>
        <v>1629.2049989999998</v>
      </c>
      <c r="I9" s="432">
        <f t="shared" si="0"/>
        <v>68.633093999999986</v>
      </c>
      <c r="J9" s="432">
        <f t="shared" si="0"/>
        <v>30.740787000000001</v>
      </c>
      <c r="K9" s="432">
        <f t="shared" si="0"/>
        <v>87.303892000000005</v>
      </c>
      <c r="L9" s="433">
        <f t="shared" si="0"/>
        <v>51.956811999999999</v>
      </c>
      <c r="M9" s="433">
        <f t="shared" si="0"/>
        <v>2719.2417679999994</v>
      </c>
      <c r="N9" s="433">
        <f t="shared" si="0"/>
        <v>4064.1177869999992</v>
      </c>
      <c r="O9" s="436"/>
      <c r="P9" s="433">
        <f>SUM(P10:P230)</f>
        <v>566430.34402800002</v>
      </c>
    </row>
    <row r="10" spans="1:16" ht="12.75" customHeight="1">
      <c r="A10" s="333" t="s">
        <v>435</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458</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316</v>
      </c>
      <c r="B12" s="341">
        <v>151.68000700000002</v>
      </c>
      <c r="C12" s="326">
        <v>0</v>
      </c>
      <c r="D12" s="326">
        <v>0</v>
      </c>
      <c r="E12" s="326">
        <v>0</v>
      </c>
      <c r="F12" s="326">
        <v>0</v>
      </c>
      <c r="G12" s="326">
        <v>0</v>
      </c>
      <c r="H12" s="326">
        <v>0</v>
      </c>
      <c r="I12" s="326">
        <v>0</v>
      </c>
      <c r="J12" s="326">
        <v>0</v>
      </c>
      <c r="K12" s="326">
        <v>0</v>
      </c>
      <c r="L12" s="326">
        <v>0</v>
      </c>
      <c r="M12" s="341">
        <f t="shared" si="1"/>
        <v>0</v>
      </c>
      <c r="N12" s="341">
        <f t="shared" si="2"/>
        <v>151.68000700000002</v>
      </c>
      <c r="O12" s="341"/>
      <c r="P12" s="341">
        <v>0</v>
      </c>
    </row>
    <row r="13" spans="1:16" ht="12.75" customHeight="1">
      <c r="A13" s="333" t="s">
        <v>459</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460</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358</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454</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343</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461</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462</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5.0000000000000004E-6</v>
      </c>
      <c r="C20" s="326">
        <v>0</v>
      </c>
      <c r="D20" s="326">
        <v>0</v>
      </c>
      <c r="E20" s="326">
        <v>0</v>
      </c>
      <c r="F20" s="326">
        <v>0</v>
      </c>
      <c r="G20" s="326">
        <v>0</v>
      </c>
      <c r="H20" s="326">
        <v>0</v>
      </c>
      <c r="I20" s="326">
        <v>0</v>
      </c>
      <c r="J20" s="326">
        <v>2.7399999999999999E-4</v>
      </c>
      <c r="K20" s="326">
        <v>0</v>
      </c>
      <c r="L20" s="326">
        <v>0</v>
      </c>
      <c r="M20" s="341">
        <f t="shared" si="1"/>
        <v>2.7399999999999999E-4</v>
      </c>
      <c r="N20" s="341">
        <f t="shared" si="2"/>
        <v>2.7900000000000001E-4</v>
      </c>
      <c r="O20" s="341"/>
      <c r="P20" s="341">
        <v>0</v>
      </c>
    </row>
    <row r="21" spans="1:16" ht="12.75" customHeight="1">
      <c r="A21" s="333" t="s">
        <v>360</v>
      </c>
      <c r="B21" s="341">
        <v>96.270005999999995</v>
      </c>
      <c r="C21" s="326">
        <v>0</v>
      </c>
      <c r="D21" s="326">
        <v>0</v>
      </c>
      <c r="E21" s="326">
        <v>0</v>
      </c>
      <c r="F21" s="326">
        <v>0</v>
      </c>
      <c r="G21" s="326">
        <v>0</v>
      </c>
      <c r="H21" s="326">
        <v>0</v>
      </c>
      <c r="I21" s="326">
        <v>0</v>
      </c>
      <c r="J21" s="326">
        <v>0</v>
      </c>
      <c r="K21" s="326">
        <v>0</v>
      </c>
      <c r="L21" s="326">
        <v>0</v>
      </c>
      <c r="M21" s="341">
        <f t="shared" si="1"/>
        <v>0</v>
      </c>
      <c r="N21" s="341">
        <f t="shared" si="2"/>
        <v>96.270005999999995</v>
      </c>
      <c r="O21" s="341"/>
      <c r="P21" s="341">
        <v>0</v>
      </c>
    </row>
    <row r="22" spans="1:16" ht="12.75" customHeight="1">
      <c r="A22" s="333" t="s">
        <v>463</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339</v>
      </c>
      <c r="B23" s="341">
        <v>4.7320999999999995E-2</v>
      </c>
      <c r="C23" s="326">
        <v>0</v>
      </c>
      <c r="D23" s="326">
        <v>0</v>
      </c>
      <c r="E23" s="326">
        <v>0</v>
      </c>
      <c r="F23" s="326">
        <v>0</v>
      </c>
      <c r="G23" s="326">
        <v>0</v>
      </c>
      <c r="H23" s="326">
        <v>0</v>
      </c>
      <c r="I23" s="326">
        <v>0</v>
      </c>
      <c r="J23" s="326">
        <v>1.4760000000000001E-2</v>
      </c>
      <c r="K23" s="326">
        <v>0</v>
      </c>
      <c r="L23" s="326">
        <v>0</v>
      </c>
      <c r="M23" s="341">
        <f t="shared" si="1"/>
        <v>1.4760000000000001E-2</v>
      </c>
      <c r="N23" s="341">
        <f t="shared" si="2"/>
        <v>6.2080999999999997E-2</v>
      </c>
      <c r="O23" s="341"/>
      <c r="P23" s="341">
        <v>0</v>
      </c>
    </row>
    <row r="24" spans="1:16" ht="12.75" customHeight="1">
      <c r="A24" s="333" t="s">
        <v>401</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464</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456</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0.14467099999999999</v>
      </c>
      <c r="C27" s="326">
        <v>0</v>
      </c>
      <c r="D27" s="326">
        <v>0</v>
      </c>
      <c r="E27" s="326">
        <v>0</v>
      </c>
      <c r="F27" s="326">
        <v>0.20155199999999998</v>
      </c>
      <c r="G27" s="326">
        <v>0</v>
      </c>
      <c r="H27" s="326">
        <v>0</v>
      </c>
      <c r="I27" s="326">
        <v>0</v>
      </c>
      <c r="J27" s="326">
        <v>0.67203199999999985</v>
      </c>
      <c r="K27" s="326">
        <v>0</v>
      </c>
      <c r="L27" s="326">
        <v>4.5052000000000002E-2</v>
      </c>
      <c r="M27" s="341">
        <f t="shared" si="1"/>
        <v>0.91863599999999979</v>
      </c>
      <c r="N27" s="341">
        <f t="shared" si="2"/>
        <v>1.0633069999999998</v>
      </c>
      <c r="O27" s="341"/>
      <c r="P27" s="341">
        <v>0</v>
      </c>
    </row>
    <row r="28" spans="1:16" ht="12.75" customHeight="1">
      <c r="A28" s="333" t="s">
        <v>408</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465</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466</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467</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468</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469</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470</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328</v>
      </c>
      <c r="B35" s="341">
        <v>0</v>
      </c>
      <c r="C35" s="326">
        <v>0</v>
      </c>
      <c r="D35" s="326">
        <v>0</v>
      </c>
      <c r="E35" s="326">
        <v>0</v>
      </c>
      <c r="F35" s="326">
        <v>0</v>
      </c>
      <c r="G35" s="326">
        <v>0</v>
      </c>
      <c r="H35" s="326">
        <v>0</v>
      </c>
      <c r="I35" s="326">
        <v>0</v>
      </c>
      <c r="J35" s="326">
        <v>4.5222999999999999E-2</v>
      </c>
      <c r="K35" s="326">
        <v>0</v>
      </c>
      <c r="L35" s="326">
        <v>0</v>
      </c>
      <c r="M35" s="341">
        <f t="shared" si="1"/>
        <v>4.5222999999999999E-2</v>
      </c>
      <c r="N35" s="341">
        <f t="shared" si="2"/>
        <v>4.5222999999999999E-2</v>
      </c>
      <c r="O35" s="341"/>
      <c r="P35" s="341">
        <v>0</v>
      </c>
    </row>
    <row r="36" spans="1:16" ht="12.75" customHeight="1">
      <c r="A36" s="333" t="s">
        <v>634</v>
      </c>
      <c r="B36" s="341">
        <v>30.515711</v>
      </c>
      <c r="C36" s="326">
        <v>0</v>
      </c>
      <c r="D36" s="326">
        <v>0</v>
      </c>
      <c r="E36" s="326">
        <v>0</v>
      </c>
      <c r="F36" s="326">
        <v>33.868380999999999</v>
      </c>
      <c r="G36" s="326">
        <v>0</v>
      </c>
      <c r="H36" s="326">
        <v>48.5229</v>
      </c>
      <c r="I36" s="326">
        <v>0</v>
      </c>
      <c r="J36" s="326">
        <v>0</v>
      </c>
      <c r="K36" s="326">
        <v>0</v>
      </c>
      <c r="L36" s="326">
        <v>0</v>
      </c>
      <c r="M36" s="341">
        <f t="shared" si="1"/>
        <v>82.391280999999992</v>
      </c>
      <c r="N36" s="341">
        <f t="shared" si="2"/>
        <v>112.90699199999999</v>
      </c>
      <c r="O36" s="341"/>
      <c r="P36" s="341">
        <v>0</v>
      </c>
    </row>
    <row r="37" spans="1:16" ht="12.75" customHeight="1">
      <c r="A37" s="333" t="s">
        <v>330</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412</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471</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473</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405</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472</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0</v>
      </c>
      <c r="E43" s="326">
        <v>0</v>
      </c>
      <c r="F43" s="326">
        <v>0</v>
      </c>
      <c r="G43" s="326">
        <v>0</v>
      </c>
      <c r="H43" s="326">
        <v>0</v>
      </c>
      <c r="I43" s="326">
        <v>0</v>
      </c>
      <c r="J43" s="326">
        <v>0.13055999999999998</v>
      </c>
      <c r="K43" s="326">
        <v>0</v>
      </c>
      <c r="L43" s="326">
        <v>3.3900000000000002E-3</v>
      </c>
      <c r="M43" s="341">
        <f t="shared" si="1"/>
        <v>0.13394999999999999</v>
      </c>
      <c r="N43" s="341">
        <f t="shared" si="2"/>
        <v>0.13394999999999999</v>
      </c>
      <c r="O43" s="341"/>
      <c r="P43" s="341">
        <v>0</v>
      </c>
    </row>
    <row r="44" spans="1:16" ht="12.75" customHeight="1">
      <c r="A44" s="333" t="s">
        <v>452</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474</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635</v>
      </c>
      <c r="B47" s="341">
        <v>0</v>
      </c>
      <c r="C47" s="326">
        <v>1.2754999999999999E-2</v>
      </c>
      <c r="D47" s="326">
        <v>15.661772000000001</v>
      </c>
      <c r="E47" s="326">
        <v>0</v>
      </c>
      <c r="F47" s="326">
        <v>188.948138</v>
      </c>
      <c r="G47" s="326">
        <v>0</v>
      </c>
      <c r="H47" s="326">
        <v>243.43781799999996</v>
      </c>
      <c r="I47" s="326">
        <v>19.079999999999998</v>
      </c>
      <c r="J47" s="326">
        <v>0.21798999999999999</v>
      </c>
      <c r="K47" s="326">
        <v>14.18591</v>
      </c>
      <c r="L47" s="326">
        <v>5.582732</v>
      </c>
      <c r="M47" s="341">
        <f t="shared" si="1"/>
        <v>487.12711499999995</v>
      </c>
      <c r="N47" s="341">
        <f t="shared" si="2"/>
        <v>487.12711499999995</v>
      </c>
      <c r="O47" s="341"/>
      <c r="P47" s="341">
        <v>0</v>
      </c>
    </row>
    <row r="48" spans="1:16" ht="12.75" customHeight="1">
      <c r="A48" s="333" t="s">
        <v>391</v>
      </c>
      <c r="B48" s="341">
        <v>1.6000000000000001E-4</v>
      </c>
      <c r="C48" s="326">
        <v>0</v>
      </c>
      <c r="D48" s="326">
        <v>0</v>
      </c>
      <c r="E48" s="326">
        <v>0</v>
      </c>
      <c r="F48" s="326">
        <v>0</v>
      </c>
      <c r="G48" s="326">
        <v>0</v>
      </c>
      <c r="H48" s="326">
        <v>381.74756299999996</v>
      </c>
      <c r="I48" s="326">
        <v>0</v>
      </c>
      <c r="J48" s="326">
        <v>1.7459999999999999E-3</v>
      </c>
      <c r="K48" s="326">
        <v>5.8739730000000003</v>
      </c>
      <c r="L48" s="326">
        <v>0</v>
      </c>
      <c r="M48" s="341">
        <f t="shared" si="1"/>
        <v>387.62328199999996</v>
      </c>
      <c r="N48" s="341">
        <f t="shared" si="2"/>
        <v>387.62344199999995</v>
      </c>
      <c r="O48" s="341"/>
      <c r="P48" s="341">
        <v>0</v>
      </c>
    </row>
    <row r="49" spans="1:16" ht="12.75" customHeight="1">
      <c r="A49" s="333" t="s">
        <v>347</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392</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548</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475</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332</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476</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477</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549</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326</v>
      </c>
      <c r="B57" s="341">
        <v>0</v>
      </c>
      <c r="C57" s="326">
        <v>0</v>
      </c>
      <c r="D57" s="326">
        <v>0</v>
      </c>
      <c r="E57" s="326">
        <v>0</v>
      </c>
      <c r="F57" s="326">
        <v>0</v>
      </c>
      <c r="G57" s="326">
        <v>0</v>
      </c>
      <c r="H57" s="326">
        <v>0</v>
      </c>
      <c r="I57" s="326">
        <v>0</v>
      </c>
      <c r="J57" s="326">
        <v>0</v>
      </c>
      <c r="K57" s="326">
        <v>5.0009999999999999E-2</v>
      </c>
      <c r="L57" s="326">
        <v>0</v>
      </c>
      <c r="M57" s="341">
        <f t="shared" si="1"/>
        <v>5.0009999999999999E-2</v>
      </c>
      <c r="N57" s="341">
        <f t="shared" si="2"/>
        <v>5.0009999999999999E-2</v>
      </c>
      <c r="O57" s="341"/>
      <c r="P57" s="341">
        <v>0</v>
      </c>
    </row>
    <row r="58" spans="1:16" ht="12.75" customHeight="1">
      <c r="A58" s="333" t="s">
        <v>478</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479</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1.0499999999999999E-4</v>
      </c>
      <c r="K60" s="326">
        <v>0</v>
      </c>
      <c r="L60" s="326">
        <v>0</v>
      </c>
      <c r="M60" s="341">
        <f t="shared" si="1"/>
        <v>1.0499999999999999E-4</v>
      </c>
      <c r="N60" s="341">
        <f t="shared" si="2"/>
        <v>1.0499999999999999E-4</v>
      </c>
      <c r="O60" s="341"/>
      <c r="P60" s="341">
        <v>0</v>
      </c>
    </row>
    <row r="61" spans="1:16" ht="12.75" customHeight="1">
      <c r="A61" s="333" t="s">
        <v>187</v>
      </c>
      <c r="B61" s="341">
        <v>3.0000000000000001E-6</v>
      </c>
      <c r="C61" s="326">
        <v>0</v>
      </c>
      <c r="D61" s="326">
        <v>0</v>
      </c>
      <c r="E61" s="326">
        <v>0</v>
      </c>
      <c r="F61" s="326">
        <v>0</v>
      </c>
      <c r="G61" s="326">
        <v>0</v>
      </c>
      <c r="H61" s="326">
        <v>0</v>
      </c>
      <c r="I61" s="326">
        <v>0</v>
      </c>
      <c r="J61" s="326">
        <v>3.9280000000000001E-3</v>
      </c>
      <c r="K61" s="326">
        <v>0</v>
      </c>
      <c r="L61" s="326">
        <v>0</v>
      </c>
      <c r="M61" s="341">
        <f t="shared" si="1"/>
        <v>3.9280000000000001E-3</v>
      </c>
      <c r="N61" s="341">
        <f t="shared" si="2"/>
        <v>3.9310000000000005E-3</v>
      </c>
      <c r="O61" s="341"/>
      <c r="P61" s="341">
        <v>0</v>
      </c>
    </row>
    <row r="62" spans="1:16" ht="12.75" customHeight="1">
      <c r="A62" s="333" t="s">
        <v>480</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481</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482</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483</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327</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484</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333</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485</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486</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487</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348</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5.321E-2</v>
      </c>
      <c r="K74" s="326">
        <v>0</v>
      </c>
      <c r="L74" s="326">
        <v>0</v>
      </c>
      <c r="M74" s="341">
        <f t="shared" si="1"/>
        <v>5.321E-2</v>
      </c>
      <c r="N74" s="341">
        <f t="shared" si="2"/>
        <v>5.321E-2</v>
      </c>
      <c r="O74" s="341"/>
      <c r="P74" s="341">
        <v>0</v>
      </c>
    </row>
    <row r="75" spans="1:16" ht="12.75" customHeight="1">
      <c r="A75" s="333" t="s">
        <v>189</v>
      </c>
      <c r="B75" s="341">
        <v>0</v>
      </c>
      <c r="C75" s="326">
        <v>2.5859999999999998E-3</v>
      </c>
      <c r="D75" s="326">
        <v>1.8068999999999998E-2</v>
      </c>
      <c r="E75" s="326">
        <v>0</v>
      </c>
      <c r="F75" s="326">
        <v>0</v>
      </c>
      <c r="G75" s="326">
        <v>0</v>
      </c>
      <c r="H75" s="326">
        <v>0</v>
      </c>
      <c r="I75" s="326">
        <v>0</v>
      </c>
      <c r="J75" s="326">
        <v>2.8526999999999997E-2</v>
      </c>
      <c r="K75" s="326">
        <v>0.27870899999999998</v>
      </c>
      <c r="L75" s="326">
        <v>8.5545999999999997E-2</v>
      </c>
      <c r="M75" s="341">
        <f t="shared" ref="M75:M138" si="3">SUM(C75:L75)</f>
        <v>0.413437</v>
      </c>
      <c r="N75" s="341">
        <f t="shared" ref="N75:N138" si="4">SUM(M75,B75)</f>
        <v>0.413437</v>
      </c>
      <c r="O75" s="341"/>
      <c r="P75" s="341">
        <v>0</v>
      </c>
    </row>
    <row r="76" spans="1:16" ht="12.75" customHeight="1">
      <c r="A76" s="333" t="s">
        <v>647</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488</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351</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331</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489</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490</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5.0920000000000002E-3</v>
      </c>
      <c r="C82" s="326">
        <v>0</v>
      </c>
      <c r="D82" s="326">
        <v>9.9990000000000009E-3</v>
      </c>
      <c r="E82" s="326">
        <v>0</v>
      </c>
      <c r="F82" s="326">
        <v>2.1631999999999998E-2</v>
      </c>
      <c r="G82" s="326">
        <v>0</v>
      </c>
      <c r="H82" s="326">
        <v>0</v>
      </c>
      <c r="I82" s="326">
        <v>0</v>
      </c>
      <c r="J82" s="326">
        <v>0.49681200000000003</v>
      </c>
      <c r="K82" s="326">
        <v>9.7859999999999996E-3</v>
      </c>
      <c r="L82" s="326">
        <v>0.219473</v>
      </c>
      <c r="M82" s="341">
        <f t="shared" si="3"/>
        <v>0.75770199999999999</v>
      </c>
      <c r="N82" s="341">
        <f t="shared" si="4"/>
        <v>0.76279399999999997</v>
      </c>
      <c r="O82" s="341"/>
      <c r="P82" s="341">
        <v>0</v>
      </c>
    </row>
    <row r="83" spans="1:16" ht="12.75" customHeight="1">
      <c r="A83" s="333" t="s">
        <v>353</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345</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0</v>
      </c>
      <c r="M85" s="341">
        <f t="shared" si="3"/>
        <v>0</v>
      </c>
      <c r="N85" s="341">
        <f t="shared" si="4"/>
        <v>0</v>
      </c>
      <c r="O85" s="341"/>
      <c r="P85" s="341">
        <v>0</v>
      </c>
    </row>
    <row r="86" spans="1:16" ht="12.75" customHeight="1">
      <c r="A86" s="333" t="s">
        <v>491</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492</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493</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494</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495</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496</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497</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498</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390</v>
      </c>
      <c r="B94" s="341">
        <v>0</v>
      </c>
      <c r="C94" s="326">
        <v>0</v>
      </c>
      <c r="D94" s="326">
        <v>0</v>
      </c>
      <c r="E94" s="326">
        <v>0</v>
      </c>
      <c r="F94" s="326">
        <v>0</v>
      </c>
      <c r="G94" s="326">
        <v>0</v>
      </c>
      <c r="H94" s="326">
        <v>0</v>
      </c>
      <c r="I94" s="326">
        <v>0</v>
      </c>
      <c r="J94" s="326">
        <v>0.17422300000000002</v>
      </c>
      <c r="K94" s="326">
        <v>0</v>
      </c>
      <c r="L94" s="326">
        <v>0</v>
      </c>
      <c r="M94" s="341">
        <f t="shared" si="3"/>
        <v>0.17422300000000002</v>
      </c>
      <c r="N94" s="341">
        <f t="shared" si="4"/>
        <v>0.17422300000000002</v>
      </c>
      <c r="O94" s="341"/>
      <c r="P94" s="341">
        <v>0</v>
      </c>
    </row>
    <row r="95" spans="1:16" ht="12.75" customHeight="1">
      <c r="A95" s="333" t="s">
        <v>280</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499</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313</v>
      </c>
      <c r="B97" s="341">
        <v>4.1765000000000004E-2</v>
      </c>
      <c r="C97" s="326">
        <v>0</v>
      </c>
      <c r="D97" s="326">
        <v>0</v>
      </c>
      <c r="E97" s="326">
        <v>0</v>
      </c>
      <c r="F97" s="326">
        <v>0</v>
      </c>
      <c r="G97" s="326">
        <v>0</v>
      </c>
      <c r="H97" s="326">
        <v>48.495408000000005</v>
      </c>
      <c r="I97" s="326">
        <v>0</v>
      </c>
      <c r="J97" s="326">
        <v>1.1755830000000003</v>
      </c>
      <c r="K97" s="326">
        <v>0</v>
      </c>
      <c r="L97" s="326">
        <v>9.6329999999999999E-2</v>
      </c>
      <c r="M97" s="341">
        <f t="shared" si="3"/>
        <v>49.76732100000001</v>
      </c>
      <c r="N97" s="341">
        <f t="shared" si="4"/>
        <v>49.809086000000008</v>
      </c>
      <c r="O97" s="341"/>
      <c r="P97" s="341">
        <v>0</v>
      </c>
    </row>
    <row r="98" spans="1:16" ht="12.75" customHeight="1">
      <c r="A98" s="333" t="s">
        <v>318</v>
      </c>
      <c r="B98" s="341">
        <v>0</v>
      </c>
      <c r="C98" s="326">
        <v>0</v>
      </c>
      <c r="D98" s="326">
        <v>0</v>
      </c>
      <c r="E98" s="326">
        <v>0</v>
      </c>
      <c r="F98" s="326">
        <v>0</v>
      </c>
      <c r="G98" s="326">
        <v>0</v>
      </c>
      <c r="H98" s="326">
        <v>0</v>
      </c>
      <c r="I98" s="326">
        <v>0</v>
      </c>
      <c r="J98" s="326">
        <v>0.26472699999999999</v>
      </c>
      <c r="K98" s="326">
        <v>0</v>
      </c>
      <c r="L98" s="326">
        <v>0.04</v>
      </c>
      <c r="M98" s="341">
        <f t="shared" si="3"/>
        <v>0.30472699999999997</v>
      </c>
      <c r="N98" s="341">
        <f t="shared" si="4"/>
        <v>0.30472699999999997</v>
      </c>
      <c r="O98" s="341"/>
      <c r="P98" s="341">
        <v>0</v>
      </c>
    </row>
    <row r="99" spans="1:16" ht="12.75" customHeight="1">
      <c r="A99" s="333" t="s">
        <v>309</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364</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500</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7.2599999999999997E-4</v>
      </c>
      <c r="K102" s="326">
        <v>0</v>
      </c>
      <c r="L102" s="326">
        <v>0</v>
      </c>
      <c r="M102" s="341">
        <f t="shared" si="3"/>
        <v>7.2599999999999997E-4</v>
      </c>
      <c r="N102" s="341">
        <f t="shared" si="4"/>
        <v>7.2599999999999997E-4</v>
      </c>
      <c r="O102" s="341"/>
      <c r="P102" s="341">
        <v>0</v>
      </c>
    </row>
    <row r="103" spans="1:16" ht="12.75" customHeight="1">
      <c r="A103" s="333" t="s">
        <v>191</v>
      </c>
      <c r="B103" s="341">
        <v>0</v>
      </c>
      <c r="C103" s="326">
        <v>0</v>
      </c>
      <c r="D103" s="326">
        <v>0</v>
      </c>
      <c r="E103" s="326">
        <v>0</v>
      </c>
      <c r="F103" s="326">
        <v>0</v>
      </c>
      <c r="G103" s="326">
        <v>0</v>
      </c>
      <c r="H103" s="326">
        <v>0</v>
      </c>
      <c r="I103" s="326">
        <v>0</v>
      </c>
      <c r="J103" s="326">
        <v>4.8869999999999999E-3</v>
      </c>
      <c r="K103" s="326">
        <v>4.1099999999999996E-4</v>
      </c>
      <c r="L103" s="326">
        <v>0</v>
      </c>
      <c r="M103" s="341">
        <f t="shared" si="3"/>
        <v>5.2979999999999998E-3</v>
      </c>
      <c r="N103" s="341">
        <f t="shared" si="4"/>
        <v>5.2979999999999998E-3</v>
      </c>
      <c r="O103" s="341"/>
      <c r="P103" s="341">
        <v>0</v>
      </c>
    </row>
    <row r="104" spans="1:16" ht="12.75" customHeight="1">
      <c r="A104" s="333" t="s">
        <v>192</v>
      </c>
      <c r="B104" s="341">
        <v>0</v>
      </c>
      <c r="C104" s="326">
        <v>0</v>
      </c>
      <c r="D104" s="326">
        <v>1.35E-2</v>
      </c>
      <c r="E104" s="326">
        <v>0</v>
      </c>
      <c r="F104" s="326">
        <v>0</v>
      </c>
      <c r="G104" s="326">
        <v>0</v>
      </c>
      <c r="H104" s="326">
        <v>0</v>
      </c>
      <c r="I104" s="326">
        <v>0</v>
      </c>
      <c r="J104" s="326">
        <v>2.0563999999999999E-2</v>
      </c>
      <c r="K104" s="326">
        <v>9.3899999999999995E-4</v>
      </c>
      <c r="L104" s="326">
        <v>0</v>
      </c>
      <c r="M104" s="341">
        <f t="shared" si="3"/>
        <v>3.5002999999999999E-2</v>
      </c>
      <c r="N104" s="341">
        <f t="shared" si="4"/>
        <v>3.5002999999999999E-2</v>
      </c>
      <c r="O104" s="341"/>
      <c r="P104" s="341">
        <v>0</v>
      </c>
    </row>
    <row r="105" spans="1:16" ht="12.75" customHeight="1">
      <c r="A105" s="333" t="s">
        <v>501</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1.805E-3</v>
      </c>
      <c r="C106" s="326">
        <v>0</v>
      </c>
      <c r="D106" s="326">
        <v>62.200078999999995</v>
      </c>
      <c r="E106" s="326">
        <v>0</v>
      </c>
      <c r="F106" s="326">
        <v>50.050124000000004</v>
      </c>
      <c r="G106" s="326">
        <v>0</v>
      </c>
      <c r="H106" s="326">
        <v>233.80997400000001</v>
      </c>
      <c r="I106" s="326">
        <v>0.22334999999999999</v>
      </c>
      <c r="J106" s="326">
        <v>0.12145900000000001</v>
      </c>
      <c r="K106" s="326">
        <v>6.4589040000000004</v>
      </c>
      <c r="L106" s="326">
        <v>0</v>
      </c>
      <c r="M106" s="341">
        <f t="shared" si="3"/>
        <v>352.86389000000003</v>
      </c>
      <c r="N106" s="341">
        <f t="shared" si="4"/>
        <v>352.86569500000002</v>
      </c>
      <c r="O106" s="341"/>
      <c r="P106" s="341">
        <v>0</v>
      </c>
    </row>
    <row r="107" spans="1:16" ht="12.75" customHeight="1">
      <c r="A107" s="333" t="s">
        <v>502</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363</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362</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355</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373</v>
      </c>
      <c r="B111" s="341">
        <v>3.4004999999999994E-2</v>
      </c>
      <c r="C111" s="326">
        <v>0.26157099999999994</v>
      </c>
      <c r="D111" s="326">
        <v>111.088706</v>
      </c>
      <c r="E111" s="326">
        <v>0</v>
      </c>
      <c r="F111" s="326">
        <v>68.768045999999998</v>
      </c>
      <c r="G111" s="326">
        <v>0.20183999999999999</v>
      </c>
      <c r="H111" s="326">
        <v>152.89123800000002</v>
      </c>
      <c r="I111" s="326">
        <v>0</v>
      </c>
      <c r="J111" s="326">
        <v>4.3100300000000002</v>
      </c>
      <c r="K111" s="326">
        <v>12.988130999999999</v>
      </c>
      <c r="L111" s="326">
        <v>4.2381779999999996</v>
      </c>
      <c r="M111" s="341">
        <f t="shared" si="3"/>
        <v>354.74774000000002</v>
      </c>
      <c r="N111" s="341">
        <f t="shared" si="4"/>
        <v>354.781745</v>
      </c>
      <c r="O111" s="341"/>
      <c r="P111" s="341">
        <v>0</v>
      </c>
    </row>
    <row r="112" spans="1:16" ht="12.75" customHeight="1">
      <c r="A112" s="333" t="s">
        <v>338</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457</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356</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403</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503</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453</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429</v>
      </c>
      <c r="B119" s="341">
        <v>0</v>
      </c>
      <c r="C119" s="326">
        <v>0</v>
      </c>
      <c r="D119" s="326">
        <v>0</v>
      </c>
      <c r="E119" s="326">
        <v>0</v>
      </c>
      <c r="F119" s="326">
        <v>0</v>
      </c>
      <c r="G119" s="326">
        <v>0</v>
      </c>
      <c r="H119" s="326">
        <v>0</v>
      </c>
      <c r="I119" s="326">
        <v>0</v>
      </c>
      <c r="J119" s="326">
        <v>0</v>
      </c>
      <c r="K119" s="326">
        <v>0</v>
      </c>
      <c r="L119" s="326">
        <v>0</v>
      </c>
      <c r="M119" s="341">
        <f t="shared" si="3"/>
        <v>0</v>
      </c>
      <c r="N119" s="341">
        <f t="shared" si="4"/>
        <v>0</v>
      </c>
      <c r="O119" s="341"/>
      <c r="P119" s="341">
        <v>0</v>
      </c>
    </row>
    <row r="120" spans="1:16" ht="12.75" customHeight="1">
      <c r="A120" s="333" t="s">
        <v>337</v>
      </c>
      <c r="B120" s="341">
        <v>0</v>
      </c>
      <c r="C120" s="326">
        <v>0</v>
      </c>
      <c r="D120" s="326">
        <v>0</v>
      </c>
      <c r="E120" s="326">
        <v>0</v>
      </c>
      <c r="F120" s="326">
        <v>0</v>
      </c>
      <c r="G120" s="326">
        <v>0</v>
      </c>
      <c r="H120" s="326">
        <v>0</v>
      </c>
      <c r="I120" s="326">
        <v>0</v>
      </c>
      <c r="J120" s="326">
        <v>0</v>
      </c>
      <c r="K120" s="326">
        <v>0.21918799999999999</v>
      </c>
      <c r="L120" s="326">
        <v>0</v>
      </c>
      <c r="M120" s="341">
        <f t="shared" si="3"/>
        <v>0.21918799999999999</v>
      </c>
      <c r="N120" s="341">
        <f t="shared" si="4"/>
        <v>0.21918799999999999</v>
      </c>
      <c r="O120" s="341"/>
      <c r="P120" s="341">
        <v>0</v>
      </c>
    </row>
    <row r="121" spans="1:16" ht="12.75" customHeight="1">
      <c r="A121" s="333" t="s">
        <v>279</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556</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504</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505</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311</v>
      </c>
      <c r="B125" s="341">
        <v>521.46589000000006</v>
      </c>
      <c r="C125" s="326">
        <v>0</v>
      </c>
      <c r="D125" s="326">
        <v>4.4295619999999998</v>
      </c>
      <c r="E125" s="326">
        <v>0</v>
      </c>
      <c r="F125" s="326">
        <v>0</v>
      </c>
      <c r="G125" s="326">
        <v>0</v>
      </c>
      <c r="H125" s="326">
        <v>138.47066100000001</v>
      </c>
      <c r="I125" s="326">
        <v>44.893692999999999</v>
      </c>
      <c r="J125" s="326">
        <v>3.3010949999999997</v>
      </c>
      <c r="K125" s="326">
        <v>28.064578999999998</v>
      </c>
      <c r="L125" s="326">
        <v>1.4127639999999999</v>
      </c>
      <c r="M125" s="341">
        <f t="shared" si="3"/>
        <v>220.57235400000005</v>
      </c>
      <c r="N125" s="341">
        <f t="shared" si="4"/>
        <v>742.03824400000008</v>
      </c>
      <c r="O125" s="341"/>
      <c r="P125" s="341">
        <v>0</v>
      </c>
    </row>
    <row r="126" spans="1:16" ht="12.75" customHeight="1">
      <c r="A126" s="333" t="s">
        <v>407</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506</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329</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402</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410</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406</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1.3348E-2</v>
      </c>
      <c r="K132" s="326">
        <v>0</v>
      </c>
      <c r="L132" s="326">
        <v>0</v>
      </c>
      <c r="M132" s="341">
        <f t="shared" si="3"/>
        <v>1.3348E-2</v>
      </c>
      <c r="N132" s="341">
        <f t="shared" si="4"/>
        <v>1.3348E-2</v>
      </c>
      <c r="O132" s="341"/>
      <c r="P132" s="341">
        <v>0</v>
      </c>
    </row>
    <row r="133" spans="1:16" ht="12.75" customHeight="1">
      <c r="A133" s="333" t="s">
        <v>507</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508</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400</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509</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510</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511</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357</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359</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411</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352</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512</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9.9999999999999995E-7</v>
      </c>
      <c r="C144" s="326">
        <v>0</v>
      </c>
      <c r="D144" s="326">
        <v>0</v>
      </c>
      <c r="E144" s="326">
        <v>0</v>
      </c>
      <c r="F144" s="326">
        <v>0</v>
      </c>
      <c r="G144" s="326">
        <v>0</v>
      </c>
      <c r="H144" s="326">
        <v>0</v>
      </c>
      <c r="I144" s="326">
        <v>0</v>
      </c>
      <c r="J144" s="326">
        <v>1.9665999999999999E-2</v>
      </c>
      <c r="K144" s="326">
        <v>0</v>
      </c>
      <c r="L144" s="326">
        <v>0</v>
      </c>
      <c r="M144" s="341">
        <f t="shared" si="5"/>
        <v>1.9665999999999999E-2</v>
      </c>
      <c r="N144" s="341">
        <f t="shared" si="6"/>
        <v>1.9667E-2</v>
      </c>
      <c r="O144" s="341"/>
      <c r="P144" s="341">
        <v>0</v>
      </c>
    </row>
    <row r="145" spans="1:16" ht="12.75" customHeight="1">
      <c r="A145" s="333" t="s">
        <v>334</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342</v>
      </c>
      <c r="B146" s="341">
        <v>0</v>
      </c>
      <c r="C146" s="326">
        <v>0</v>
      </c>
      <c r="D146" s="326">
        <v>0</v>
      </c>
      <c r="E146" s="326">
        <v>0</v>
      </c>
      <c r="F146" s="326">
        <v>0</v>
      </c>
      <c r="G146" s="326">
        <v>0</v>
      </c>
      <c r="H146" s="326">
        <v>1E-3</v>
      </c>
      <c r="I146" s="326">
        <v>0</v>
      </c>
      <c r="J146" s="326">
        <v>0</v>
      </c>
      <c r="K146" s="326">
        <v>0</v>
      </c>
      <c r="L146" s="326">
        <v>0</v>
      </c>
      <c r="M146" s="341">
        <f t="shared" si="5"/>
        <v>1E-3</v>
      </c>
      <c r="N146" s="341">
        <f t="shared" si="6"/>
        <v>1E-3</v>
      </c>
      <c r="O146" s="341"/>
      <c r="P146" s="341">
        <v>0</v>
      </c>
    </row>
    <row r="147" spans="1:16" ht="12.75" customHeight="1">
      <c r="A147" s="333" t="s">
        <v>195</v>
      </c>
      <c r="B147" s="341">
        <v>93.040436</v>
      </c>
      <c r="C147" s="326">
        <v>0</v>
      </c>
      <c r="D147" s="326">
        <v>0</v>
      </c>
      <c r="E147" s="326">
        <v>0</v>
      </c>
      <c r="F147" s="326">
        <v>0</v>
      </c>
      <c r="G147" s="326">
        <v>0</v>
      </c>
      <c r="H147" s="326">
        <v>0</v>
      </c>
      <c r="I147" s="326">
        <v>0</v>
      </c>
      <c r="J147" s="326">
        <v>2.3949999999999996E-3</v>
      </c>
      <c r="K147" s="326">
        <v>5.3952000000000007E-2</v>
      </c>
      <c r="L147" s="326">
        <v>0</v>
      </c>
      <c r="M147" s="341">
        <f t="shared" si="5"/>
        <v>5.6347000000000008E-2</v>
      </c>
      <c r="N147" s="341">
        <f t="shared" si="6"/>
        <v>93.096783000000002</v>
      </c>
      <c r="O147" s="341"/>
      <c r="P147" s="341">
        <v>0</v>
      </c>
    </row>
    <row r="148" spans="1:16" ht="12.75" customHeight="1">
      <c r="A148" s="333" t="s">
        <v>513</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346</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315</v>
      </c>
      <c r="B150" s="341">
        <v>0</v>
      </c>
      <c r="C150" s="326">
        <v>0</v>
      </c>
      <c r="D150" s="326">
        <v>0</v>
      </c>
      <c r="E150" s="326">
        <v>0</v>
      </c>
      <c r="F150" s="326">
        <v>0</v>
      </c>
      <c r="G150" s="326">
        <v>0</v>
      </c>
      <c r="H150" s="326">
        <v>0</v>
      </c>
      <c r="I150" s="326">
        <v>0</v>
      </c>
      <c r="J150" s="326">
        <v>0</v>
      </c>
      <c r="K150" s="326">
        <v>0</v>
      </c>
      <c r="L150" s="326">
        <v>0</v>
      </c>
      <c r="M150" s="341">
        <f t="shared" si="5"/>
        <v>0</v>
      </c>
      <c r="N150" s="341">
        <f t="shared" si="6"/>
        <v>0</v>
      </c>
      <c r="O150" s="341"/>
      <c r="P150" s="341">
        <v>0</v>
      </c>
    </row>
    <row r="151" spans="1:16" ht="12.75" customHeight="1">
      <c r="A151" s="333" t="s">
        <v>514</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399</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366</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0.106</v>
      </c>
      <c r="I154" s="326">
        <v>0</v>
      </c>
      <c r="J154" s="326">
        <v>1.3139000000000001E-2</v>
      </c>
      <c r="K154" s="326">
        <v>0</v>
      </c>
      <c r="L154" s="326">
        <v>0</v>
      </c>
      <c r="M154" s="341">
        <f t="shared" si="5"/>
        <v>0.11913899999999999</v>
      </c>
      <c r="N154" s="341">
        <f t="shared" si="6"/>
        <v>0.11913899999999999</v>
      </c>
      <c r="O154" s="341"/>
      <c r="P154" s="341">
        <v>0</v>
      </c>
    </row>
    <row r="155" spans="1:16" ht="12.75" customHeight="1">
      <c r="A155" s="333" t="s">
        <v>336</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307</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320</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515</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516</v>
      </c>
      <c r="B159" s="341">
        <v>0</v>
      </c>
      <c r="C159" s="326">
        <v>0</v>
      </c>
      <c r="D159" s="326">
        <v>0</v>
      </c>
      <c r="E159" s="326">
        <v>0</v>
      </c>
      <c r="F159" s="326">
        <v>0</v>
      </c>
      <c r="G159" s="326">
        <v>0</v>
      </c>
      <c r="H159" s="326">
        <v>3.1829999999999997E-2</v>
      </c>
      <c r="I159" s="326">
        <v>0.187614</v>
      </c>
      <c r="J159" s="326">
        <v>0</v>
      </c>
      <c r="K159" s="326">
        <v>0</v>
      </c>
      <c r="L159" s="326">
        <v>0</v>
      </c>
      <c r="M159" s="341">
        <f t="shared" si="5"/>
        <v>0.219444</v>
      </c>
      <c r="N159" s="341">
        <f t="shared" si="6"/>
        <v>0.219444</v>
      </c>
      <c r="O159" s="341"/>
      <c r="P159" s="341">
        <v>0</v>
      </c>
    </row>
    <row r="160" spans="1:16" ht="12.75" customHeight="1">
      <c r="A160" s="333" t="s">
        <v>314</v>
      </c>
      <c r="B160" s="341">
        <v>103.40740700000001</v>
      </c>
      <c r="C160" s="326">
        <v>0</v>
      </c>
      <c r="D160" s="326">
        <v>0</v>
      </c>
      <c r="E160" s="326">
        <v>0</v>
      </c>
      <c r="F160" s="326">
        <v>0</v>
      </c>
      <c r="G160" s="326">
        <v>0</v>
      </c>
      <c r="H160" s="326">
        <v>0</v>
      </c>
      <c r="I160" s="326">
        <v>0</v>
      </c>
      <c r="J160" s="326">
        <v>1.7899999999999999E-4</v>
      </c>
      <c r="K160" s="326">
        <v>0</v>
      </c>
      <c r="L160" s="326">
        <v>0</v>
      </c>
      <c r="M160" s="341">
        <f t="shared" si="5"/>
        <v>1.7899999999999999E-4</v>
      </c>
      <c r="N160" s="341">
        <f t="shared" si="6"/>
        <v>103.40758600000001</v>
      </c>
      <c r="O160" s="341"/>
      <c r="P160" s="341">
        <v>0</v>
      </c>
    </row>
    <row r="161" spans="1:16" ht="12.75" customHeight="1">
      <c r="A161" s="333" t="s">
        <v>517</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518</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341</v>
      </c>
      <c r="B163" s="341">
        <v>0</v>
      </c>
      <c r="C163" s="326">
        <v>0</v>
      </c>
      <c r="D163" s="326">
        <v>0</v>
      </c>
      <c r="E163" s="326">
        <v>0</v>
      </c>
      <c r="F163" s="326">
        <v>0</v>
      </c>
      <c r="G163" s="326">
        <v>0</v>
      </c>
      <c r="H163" s="326">
        <v>0</v>
      </c>
      <c r="I163" s="326">
        <v>0.160106</v>
      </c>
      <c r="J163" s="326">
        <v>0</v>
      </c>
      <c r="K163" s="326">
        <v>0</v>
      </c>
      <c r="L163" s="326">
        <v>0</v>
      </c>
      <c r="M163" s="341">
        <f t="shared" si="5"/>
        <v>0.160106</v>
      </c>
      <c r="N163" s="341">
        <f t="shared" si="6"/>
        <v>0.160106</v>
      </c>
      <c r="O163" s="341"/>
      <c r="P163" s="341">
        <v>0</v>
      </c>
    </row>
    <row r="164" spans="1:16" ht="12.75" customHeight="1">
      <c r="A164" s="333" t="s">
        <v>197</v>
      </c>
      <c r="B164" s="341">
        <v>0</v>
      </c>
      <c r="C164" s="326">
        <v>0</v>
      </c>
      <c r="D164" s="326">
        <v>0</v>
      </c>
      <c r="E164" s="326">
        <v>6.4700000000000001E-3</v>
      </c>
      <c r="F164" s="326">
        <v>0</v>
      </c>
      <c r="G164" s="326">
        <v>0</v>
      </c>
      <c r="H164" s="326">
        <v>0</v>
      </c>
      <c r="I164" s="326">
        <v>0</v>
      </c>
      <c r="J164" s="326">
        <v>6.0346999999999998E-2</v>
      </c>
      <c r="K164" s="326">
        <v>0.20172199999999998</v>
      </c>
      <c r="L164" s="326">
        <v>0</v>
      </c>
      <c r="M164" s="341">
        <f t="shared" si="5"/>
        <v>0.26853899999999997</v>
      </c>
      <c r="N164" s="341">
        <f t="shared" si="6"/>
        <v>0.26853899999999997</v>
      </c>
      <c r="O164" s="341"/>
      <c r="P164" s="341">
        <v>0</v>
      </c>
    </row>
    <row r="165" spans="1:16" ht="12.75" customHeight="1">
      <c r="A165" s="333" t="s">
        <v>208</v>
      </c>
      <c r="B165" s="341">
        <v>0</v>
      </c>
      <c r="C165" s="326">
        <v>0</v>
      </c>
      <c r="D165" s="326">
        <v>0</v>
      </c>
      <c r="E165" s="326">
        <v>0</v>
      </c>
      <c r="F165" s="326">
        <v>0</v>
      </c>
      <c r="G165" s="326">
        <v>0</v>
      </c>
      <c r="H165" s="326">
        <v>0</v>
      </c>
      <c r="I165" s="326">
        <v>0</v>
      </c>
      <c r="J165" s="326">
        <v>2.6000000000000003E-4</v>
      </c>
      <c r="K165" s="326">
        <v>0</v>
      </c>
      <c r="L165" s="326">
        <v>0</v>
      </c>
      <c r="M165" s="341">
        <f t="shared" si="5"/>
        <v>2.6000000000000003E-4</v>
      </c>
      <c r="N165" s="341">
        <f t="shared" si="6"/>
        <v>2.6000000000000003E-4</v>
      </c>
      <c r="O165" s="341"/>
      <c r="P165" s="341">
        <v>0</v>
      </c>
    </row>
    <row r="166" spans="1:16" ht="12.75" customHeight="1">
      <c r="A166" s="333" t="s">
        <v>519</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335</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413</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550</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321</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520</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395</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525</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354</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409</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526</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340</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393</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527</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310</v>
      </c>
      <c r="B180" s="341">
        <v>0</v>
      </c>
      <c r="C180" s="326">
        <v>3.9999999999999998E-6</v>
      </c>
      <c r="D180" s="326">
        <v>161.18016599999999</v>
      </c>
      <c r="E180" s="326">
        <v>0</v>
      </c>
      <c r="F180" s="326">
        <v>43.917569999999998</v>
      </c>
      <c r="G180" s="326">
        <v>0</v>
      </c>
      <c r="H180" s="326">
        <v>374.03887899999995</v>
      </c>
      <c r="I180" s="326">
        <v>4.0883310000000002</v>
      </c>
      <c r="J180" s="326">
        <v>17.049778</v>
      </c>
      <c r="K180" s="326">
        <v>4.9214780000000005</v>
      </c>
      <c r="L180" s="326">
        <v>1.922855</v>
      </c>
      <c r="M180" s="341">
        <f t="shared" si="5"/>
        <v>607.11906099999987</v>
      </c>
      <c r="N180" s="341">
        <f t="shared" si="6"/>
        <v>607.11906099999987</v>
      </c>
      <c r="O180" s="341"/>
      <c r="P180" s="341">
        <v>2.8E-5</v>
      </c>
    </row>
    <row r="181" spans="1:16" ht="12.75" customHeight="1">
      <c r="A181" s="333" t="s">
        <v>455</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0</v>
      </c>
      <c r="K182" s="326">
        <v>0</v>
      </c>
      <c r="L182" s="326">
        <v>0</v>
      </c>
      <c r="M182" s="341">
        <f t="shared" si="5"/>
        <v>0</v>
      </c>
      <c r="N182" s="341">
        <f t="shared" si="6"/>
        <v>0</v>
      </c>
      <c r="O182" s="341"/>
      <c r="P182" s="341">
        <v>0</v>
      </c>
    </row>
    <row r="183" spans="1:16" ht="12.75" customHeight="1">
      <c r="A183" s="333" t="s">
        <v>349</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528</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324</v>
      </c>
      <c r="B185" s="341">
        <v>0</v>
      </c>
      <c r="C185" s="326">
        <v>0</v>
      </c>
      <c r="D185" s="326">
        <v>0</v>
      </c>
      <c r="E185" s="326">
        <v>0</v>
      </c>
      <c r="F185" s="326">
        <v>0</v>
      </c>
      <c r="G185" s="326">
        <v>0</v>
      </c>
      <c r="H185" s="326">
        <v>0</v>
      </c>
      <c r="I185" s="326">
        <v>0</v>
      </c>
      <c r="J185" s="326">
        <v>4.4090000000000006E-3</v>
      </c>
      <c r="K185" s="326">
        <v>0</v>
      </c>
      <c r="L185" s="326">
        <v>0.33915300000000004</v>
      </c>
      <c r="M185" s="341">
        <f t="shared" si="5"/>
        <v>0.34356200000000003</v>
      </c>
      <c r="N185" s="341">
        <f t="shared" si="6"/>
        <v>0.34356200000000003</v>
      </c>
      <c r="O185" s="341"/>
      <c r="P185" s="341">
        <v>0</v>
      </c>
    </row>
    <row r="186" spans="1:16" ht="12.75" customHeight="1">
      <c r="A186" s="333" t="s">
        <v>529</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7.4056000000000011E-2</v>
      </c>
      <c r="K187" s="326">
        <v>0</v>
      </c>
      <c r="L187" s="326">
        <v>0</v>
      </c>
      <c r="M187" s="341">
        <f t="shared" si="5"/>
        <v>7.4056000000000011E-2</v>
      </c>
      <c r="N187" s="341">
        <f t="shared" si="6"/>
        <v>7.4056000000000011E-2</v>
      </c>
      <c r="O187" s="341"/>
      <c r="P187" s="341">
        <v>0</v>
      </c>
    </row>
    <row r="188" spans="1:16" ht="12.75" customHeight="1">
      <c r="A188" s="333" t="s">
        <v>323</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521</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522</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523</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524</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646</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530</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531</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532</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9.9260000000000008E-3</v>
      </c>
      <c r="C197" s="326">
        <v>0</v>
      </c>
      <c r="D197" s="326">
        <v>0</v>
      </c>
      <c r="E197" s="326">
        <v>0</v>
      </c>
      <c r="F197" s="326">
        <v>0</v>
      </c>
      <c r="G197" s="326">
        <v>0</v>
      </c>
      <c r="H197" s="326">
        <v>0</v>
      </c>
      <c r="I197" s="326">
        <v>0</v>
      </c>
      <c r="J197" s="326">
        <v>2.6999999999999997E-3</v>
      </c>
      <c r="K197" s="326">
        <v>0</v>
      </c>
      <c r="L197" s="326">
        <v>0</v>
      </c>
      <c r="M197" s="341">
        <f t="shared" si="5"/>
        <v>2.6999999999999997E-3</v>
      </c>
      <c r="N197" s="341">
        <f t="shared" si="6"/>
        <v>1.2626E-2</v>
      </c>
      <c r="O197" s="341"/>
      <c r="P197" s="341">
        <v>0</v>
      </c>
    </row>
    <row r="198" spans="1:16" ht="12.75" customHeight="1">
      <c r="A198" s="333" t="s">
        <v>201</v>
      </c>
      <c r="B198" s="341">
        <v>0.111749</v>
      </c>
      <c r="C198" s="326">
        <v>0</v>
      </c>
      <c r="D198" s="326">
        <v>0</v>
      </c>
      <c r="E198" s="326">
        <v>0</v>
      </c>
      <c r="F198" s="326">
        <v>0</v>
      </c>
      <c r="G198" s="326">
        <v>0</v>
      </c>
      <c r="H198" s="326">
        <v>0</v>
      </c>
      <c r="I198" s="326">
        <v>0</v>
      </c>
      <c r="J198" s="326">
        <v>4.1000999999999996E-2</v>
      </c>
      <c r="K198" s="326">
        <v>5.0762999999999996E-2</v>
      </c>
      <c r="L198" s="326">
        <v>0</v>
      </c>
      <c r="M198" s="341">
        <f t="shared" si="5"/>
        <v>9.1763999999999984E-2</v>
      </c>
      <c r="N198" s="341">
        <f t="shared" si="6"/>
        <v>0.203513</v>
      </c>
      <c r="O198" s="341"/>
      <c r="P198" s="341">
        <v>0</v>
      </c>
    </row>
    <row r="199" spans="1:16" ht="12.75" customHeight="1">
      <c r="A199" s="333" t="s">
        <v>533</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551</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534</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367</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322</v>
      </c>
      <c r="B203" s="341">
        <v>0.10299599999999999</v>
      </c>
      <c r="C203" s="326">
        <v>0</v>
      </c>
      <c r="D203" s="326">
        <v>0</v>
      </c>
      <c r="E203" s="326">
        <v>0</v>
      </c>
      <c r="F203" s="326">
        <v>9.6000000000000002E-2</v>
      </c>
      <c r="G203" s="326">
        <v>0</v>
      </c>
      <c r="H203" s="326">
        <v>0</v>
      </c>
      <c r="I203" s="326">
        <v>0</v>
      </c>
      <c r="J203" s="326">
        <v>1.2936240000000001</v>
      </c>
      <c r="K203" s="326">
        <v>13.384912</v>
      </c>
      <c r="L203" s="326">
        <v>1.0642100000000001</v>
      </c>
      <c r="M203" s="341">
        <f t="shared" ref="M203:M230" si="7">SUM(C203:L203)</f>
        <v>15.838746</v>
      </c>
      <c r="N203" s="341">
        <f t="shared" ref="N203:N230" si="8">SUM(M203,B203)</f>
        <v>15.941742</v>
      </c>
      <c r="O203" s="341"/>
      <c r="P203" s="341">
        <v>0</v>
      </c>
    </row>
    <row r="204" spans="1:16" ht="12.75" customHeight="1">
      <c r="A204" s="333" t="s">
        <v>394</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566430.34400000004</v>
      </c>
    </row>
    <row r="205" spans="1:16" ht="12.75" customHeight="1">
      <c r="A205" s="333" t="s">
        <v>535</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361</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536</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404</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6.9999999999999999E-4</v>
      </c>
      <c r="K209" s="326">
        <v>0</v>
      </c>
      <c r="L209" s="326">
        <v>0</v>
      </c>
      <c r="M209" s="341">
        <f t="shared" si="7"/>
        <v>6.9999999999999999E-4</v>
      </c>
      <c r="N209" s="341">
        <f t="shared" si="8"/>
        <v>6.9999999999999999E-4</v>
      </c>
      <c r="O209" s="341"/>
      <c r="P209" s="341">
        <v>0</v>
      </c>
    </row>
    <row r="210" spans="1:16" ht="12.75" customHeight="1">
      <c r="A210" s="333" t="s">
        <v>537</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538</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451</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539</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344</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312</v>
      </c>
      <c r="B215" s="341">
        <v>116.224962</v>
      </c>
      <c r="C215" s="326">
        <v>0</v>
      </c>
      <c r="D215" s="326">
        <v>0</v>
      </c>
      <c r="E215" s="326">
        <v>0</v>
      </c>
      <c r="F215" s="326">
        <v>0</v>
      </c>
      <c r="G215" s="326">
        <v>0</v>
      </c>
      <c r="H215" s="326">
        <v>7.6457820000000005</v>
      </c>
      <c r="I215" s="326">
        <v>0</v>
      </c>
      <c r="J215" s="326">
        <v>2.1896000000000002E-2</v>
      </c>
      <c r="K215" s="326">
        <v>9.6134999999999998E-2</v>
      </c>
      <c r="L215" s="326">
        <v>0</v>
      </c>
      <c r="M215" s="341">
        <f t="shared" si="7"/>
        <v>7.7638130000000007</v>
      </c>
      <c r="N215" s="341">
        <f t="shared" si="8"/>
        <v>123.988775</v>
      </c>
      <c r="O215" s="341"/>
      <c r="P215" s="341">
        <v>0</v>
      </c>
    </row>
    <row r="216" spans="1:16" ht="12.75" customHeight="1">
      <c r="A216" s="333" t="s">
        <v>211</v>
      </c>
      <c r="B216" s="341">
        <v>1.7632000000000002E-2</v>
      </c>
      <c r="C216" s="326">
        <v>1.0419000000000001E-2</v>
      </c>
      <c r="D216" s="326">
        <v>1.3334E-2</v>
      </c>
      <c r="E216" s="326">
        <v>0</v>
      </c>
      <c r="F216" s="326">
        <v>0</v>
      </c>
      <c r="G216" s="326">
        <v>0</v>
      </c>
      <c r="H216" s="326">
        <v>5.9459999999999999E-3</v>
      </c>
      <c r="I216" s="326">
        <v>0</v>
      </c>
      <c r="J216" s="326">
        <v>0.126419</v>
      </c>
      <c r="K216" s="326">
        <v>2.2505000000000001E-2</v>
      </c>
      <c r="L216" s="326">
        <v>7.1956000000000006E-2</v>
      </c>
      <c r="M216" s="341">
        <f t="shared" si="7"/>
        <v>0.250579</v>
      </c>
      <c r="N216" s="341">
        <f t="shared" si="8"/>
        <v>0.26821099999999998</v>
      </c>
      <c r="O216" s="341"/>
      <c r="P216" s="341">
        <v>0</v>
      </c>
    </row>
    <row r="217" spans="1:16" ht="12.75" customHeight="1">
      <c r="A217" s="333" t="s">
        <v>317</v>
      </c>
      <c r="B217" s="341">
        <v>168.05791500000001</v>
      </c>
      <c r="C217" s="326">
        <v>4.7729999999999995E-3</v>
      </c>
      <c r="D217" s="326">
        <v>110.415136</v>
      </c>
      <c r="E217" s="326">
        <v>0</v>
      </c>
      <c r="F217" s="326">
        <v>0</v>
      </c>
      <c r="G217" s="326">
        <v>0</v>
      </c>
      <c r="H217" s="326">
        <v>0</v>
      </c>
      <c r="I217" s="326">
        <v>0</v>
      </c>
      <c r="J217" s="326">
        <v>0.94570299999999996</v>
      </c>
      <c r="K217" s="326">
        <v>0.119223</v>
      </c>
      <c r="L217" s="326">
        <v>36.835172999999998</v>
      </c>
      <c r="M217" s="341">
        <f t="shared" si="7"/>
        <v>148.320008</v>
      </c>
      <c r="N217" s="341">
        <f t="shared" si="8"/>
        <v>316.37792300000001</v>
      </c>
      <c r="O217" s="341"/>
      <c r="P217" s="341">
        <v>0</v>
      </c>
    </row>
    <row r="218" spans="1:16" ht="12.75" customHeight="1">
      <c r="A218" s="333" t="s">
        <v>540</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541</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350</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542</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325</v>
      </c>
      <c r="B222" s="341">
        <v>63.696553999999999</v>
      </c>
      <c r="C222" s="326">
        <v>0</v>
      </c>
      <c r="D222" s="326">
        <v>0</v>
      </c>
      <c r="E222" s="326">
        <v>0</v>
      </c>
      <c r="F222" s="326">
        <v>0</v>
      </c>
      <c r="G222" s="326">
        <v>0</v>
      </c>
      <c r="H222" s="326">
        <v>0</v>
      </c>
      <c r="I222" s="326">
        <v>0</v>
      </c>
      <c r="J222" s="326">
        <v>3.2705999999999999E-2</v>
      </c>
      <c r="K222" s="326">
        <v>0.32266200000000006</v>
      </c>
      <c r="L222" s="326">
        <v>0</v>
      </c>
      <c r="M222" s="341">
        <f t="shared" si="7"/>
        <v>0.35536800000000007</v>
      </c>
      <c r="N222" s="341">
        <f t="shared" si="8"/>
        <v>64.051922000000005</v>
      </c>
      <c r="O222" s="341"/>
      <c r="P222" s="341">
        <v>0</v>
      </c>
    </row>
    <row r="223" spans="1:16" ht="12.75" customHeight="1">
      <c r="A223" s="333" t="s">
        <v>552</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543</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544</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545</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546</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547</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13" t="s">
        <v>570</v>
      </c>
      <c r="B231" s="713"/>
      <c r="C231" s="713"/>
      <c r="D231" s="713"/>
      <c r="E231" s="713"/>
      <c r="F231" s="713"/>
      <c r="G231" s="713"/>
      <c r="H231" s="713"/>
      <c r="I231" s="713"/>
      <c r="J231" s="713"/>
      <c r="K231" s="713"/>
      <c r="L231" s="713"/>
      <c r="M231" s="713"/>
      <c r="N231" s="713"/>
      <c r="O231" s="713"/>
      <c r="P231" s="713"/>
    </row>
    <row r="232" spans="1:16" ht="12.75" customHeight="1">
      <c r="A232" s="711" t="s">
        <v>713</v>
      </c>
      <c r="B232" s="711"/>
      <c r="C232" s="711"/>
      <c r="D232" s="711"/>
      <c r="E232" s="711"/>
      <c r="F232" s="711"/>
      <c r="G232" s="711"/>
      <c r="H232" s="711"/>
      <c r="I232" s="711"/>
      <c r="J232" s="711"/>
      <c r="K232" s="711"/>
      <c r="L232" s="711"/>
      <c r="M232" s="711"/>
      <c r="N232" s="711"/>
      <c r="O232" s="711"/>
      <c r="P232" s="711"/>
    </row>
    <row r="233" spans="1:16" ht="12.75" customHeight="1">
      <c r="A233" s="711" t="s">
        <v>572</v>
      </c>
      <c r="B233" s="711"/>
      <c r="C233" s="711"/>
      <c r="D233" s="711"/>
      <c r="E233" s="711"/>
      <c r="F233" s="711"/>
      <c r="G233" s="711"/>
      <c r="H233" s="711"/>
      <c r="I233" s="711"/>
      <c r="J233" s="711"/>
      <c r="K233" s="711"/>
      <c r="L233" s="711"/>
      <c r="M233" s="711"/>
      <c r="N233" s="711"/>
      <c r="O233" s="711"/>
      <c r="P233" s="711"/>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activeCell="E42" sqref="E42"/>
      <selection pane="topRight" activeCell="E42" sqref="E42"/>
      <selection pane="bottomLeft" activeCell="E42" sqref="E42"/>
      <selection pane="bottomRight" activeCell="B10" sqref="B10"/>
    </sheetView>
  </sheetViews>
  <sheetFormatPr defaultColWidth="9.140625"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39" t="s">
        <v>0</v>
      </c>
      <c r="B1" s="739"/>
      <c r="C1" s="739"/>
      <c r="D1" s="739"/>
      <c r="E1" s="739"/>
      <c r="F1" s="739"/>
      <c r="G1" s="739"/>
      <c r="H1" s="739"/>
      <c r="I1" s="739"/>
      <c r="J1" s="739"/>
      <c r="K1" s="739"/>
      <c r="L1" s="739"/>
      <c r="M1" s="739"/>
      <c r="N1" s="455"/>
    </row>
    <row r="2" spans="1:16" s="55" customFormat="1" ht="12.75" customHeight="1">
      <c r="A2" s="740"/>
      <c r="B2" s="740"/>
      <c r="C2" s="740"/>
      <c r="D2" s="740"/>
      <c r="E2" s="740"/>
      <c r="F2" s="740"/>
      <c r="G2" s="740"/>
      <c r="H2" s="740"/>
      <c r="I2" s="740"/>
      <c r="J2" s="740"/>
      <c r="K2" s="740"/>
      <c r="L2" s="740"/>
      <c r="M2" s="740"/>
      <c r="N2" s="456"/>
    </row>
    <row r="3" spans="1:16" s="55" customFormat="1" ht="15">
      <c r="A3" s="738" t="s">
        <v>701</v>
      </c>
      <c r="B3" s="738"/>
      <c r="C3" s="738"/>
      <c r="D3" s="738"/>
      <c r="E3" s="738"/>
      <c r="F3" s="738"/>
      <c r="G3" s="738"/>
      <c r="H3" s="738"/>
      <c r="I3" s="738"/>
      <c r="J3" s="738"/>
      <c r="K3" s="738"/>
      <c r="L3" s="738"/>
      <c r="M3" s="738"/>
      <c r="N3" s="738"/>
    </row>
    <row r="4" spans="1:16" s="55" customFormat="1" ht="15">
      <c r="A4" s="731" t="s">
        <v>79</v>
      </c>
      <c r="B4" s="741"/>
      <c r="C4" s="741"/>
      <c r="D4" s="741"/>
      <c r="E4" s="741"/>
      <c r="F4" s="741"/>
      <c r="G4" s="741"/>
      <c r="H4" s="741"/>
      <c r="I4" s="741"/>
      <c r="J4" s="741"/>
      <c r="K4" s="741"/>
      <c r="L4" s="741"/>
      <c r="M4" s="741"/>
      <c r="N4" s="449"/>
    </row>
    <row r="5" spans="1:16" ht="12.75" customHeight="1">
      <c r="A5" s="380"/>
      <c r="B5" s="728" t="s">
        <v>73</v>
      </c>
      <c r="C5" s="732" t="s">
        <v>65</v>
      </c>
      <c r="D5" s="732" t="s">
        <v>54</v>
      </c>
      <c r="E5" s="732" t="s">
        <v>55</v>
      </c>
      <c r="F5" s="732" t="s">
        <v>56</v>
      </c>
      <c r="G5" s="732" t="s">
        <v>75</v>
      </c>
      <c r="H5" s="732" t="s">
        <v>69</v>
      </c>
      <c r="I5" s="732" t="s">
        <v>77</v>
      </c>
      <c r="J5" s="732" t="s">
        <v>61</v>
      </c>
      <c r="K5" s="732" t="s">
        <v>62</v>
      </c>
      <c r="L5" s="728" t="s">
        <v>63</v>
      </c>
      <c r="M5" s="723" t="s">
        <v>78</v>
      </c>
      <c r="N5" s="723" t="s">
        <v>561</v>
      </c>
      <c r="P5" s="723" t="s">
        <v>74</v>
      </c>
    </row>
    <row r="6" spans="1:16" ht="12.75" customHeight="1">
      <c r="A6" s="381"/>
      <c r="B6" s="742"/>
      <c r="C6" s="733"/>
      <c r="D6" s="733"/>
      <c r="E6" s="733"/>
      <c r="F6" s="733"/>
      <c r="G6" s="733"/>
      <c r="H6" s="733"/>
      <c r="I6" s="733"/>
      <c r="J6" s="733"/>
      <c r="K6" s="733"/>
      <c r="L6" s="742"/>
      <c r="M6" s="724"/>
      <c r="N6" s="724"/>
      <c r="P6" s="724"/>
    </row>
    <row r="7" spans="1:16" ht="12.75" customHeight="1">
      <c r="A7" s="381"/>
      <c r="B7" s="742"/>
      <c r="C7" s="733"/>
      <c r="D7" s="733"/>
      <c r="E7" s="733"/>
      <c r="F7" s="733"/>
      <c r="G7" s="733"/>
      <c r="H7" s="733"/>
      <c r="I7" s="733"/>
      <c r="J7" s="733"/>
      <c r="K7" s="733"/>
      <c r="L7" s="742"/>
      <c r="M7" s="724"/>
      <c r="N7" s="724"/>
      <c r="P7" s="724"/>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21744.375299000003</v>
      </c>
      <c r="C9" s="432">
        <f t="shared" ref="C9:P9" si="0">SUM(C10:C230)</f>
        <v>801.79599199999996</v>
      </c>
      <c r="D9" s="432">
        <f t="shared" si="0"/>
        <v>6066.2134700000006</v>
      </c>
      <c r="E9" s="432">
        <f t="shared" si="0"/>
        <v>6.7145999999999997E-2</v>
      </c>
      <c r="F9" s="432">
        <f t="shared" si="0"/>
        <v>5831.2404349999997</v>
      </c>
      <c r="G9" s="432">
        <f t="shared" si="0"/>
        <v>2.458129</v>
      </c>
      <c r="H9" s="432">
        <f t="shared" si="0"/>
        <v>20555.976139999999</v>
      </c>
      <c r="I9" s="432">
        <f t="shared" si="0"/>
        <v>738.808269</v>
      </c>
      <c r="J9" s="432">
        <f t="shared" si="0"/>
        <v>485.06983899999983</v>
      </c>
      <c r="K9" s="432">
        <f t="shared" si="0"/>
        <v>918.44188700000007</v>
      </c>
      <c r="L9" s="433">
        <f t="shared" si="0"/>
        <v>646.63994699999989</v>
      </c>
      <c r="M9" s="433">
        <f t="shared" si="0"/>
        <v>36046.711253999994</v>
      </c>
      <c r="N9" s="433">
        <f t="shared" si="0"/>
        <v>57791.086553000008</v>
      </c>
      <c r="O9" s="436"/>
      <c r="P9" s="433">
        <f t="shared" si="0"/>
        <v>6412054.5682179993</v>
      </c>
    </row>
    <row r="10" spans="1:16" s="61" customFormat="1" ht="12.75" customHeight="1">
      <c r="A10" s="367" t="s">
        <v>435</v>
      </c>
      <c r="B10" s="534">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458</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316</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459</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460</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358</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454</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343</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461</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462</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360</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463</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339</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401</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464</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456</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408</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465</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466</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467</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468</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469</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470</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328</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634</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330</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412</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471</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473</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405</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472</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452</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474</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635</v>
      </c>
      <c r="B47" s="336">
        <v>1.4319999999999999E-3</v>
      </c>
      <c r="C47" s="324">
        <v>0.46034999999999998</v>
      </c>
      <c r="D47" s="324">
        <v>155.77821500000002</v>
      </c>
      <c r="E47" s="324">
        <v>0</v>
      </c>
      <c r="F47" s="324">
        <v>750.32721600000002</v>
      </c>
      <c r="G47" s="324">
        <v>0</v>
      </c>
      <c r="H47" s="324">
        <v>2863.2968300000007</v>
      </c>
      <c r="I47" s="324">
        <v>8.2908600000000003</v>
      </c>
      <c r="J47" s="324">
        <v>5.2765739999999992</v>
      </c>
      <c r="K47" s="324">
        <v>109.49335500000001</v>
      </c>
      <c r="L47" s="337">
        <v>91.057378</v>
      </c>
      <c r="M47" s="336">
        <f t="shared" si="1"/>
        <v>3983.9807780000006</v>
      </c>
      <c r="N47" s="341">
        <f t="shared" si="2"/>
        <v>3983.9822100000006</v>
      </c>
      <c r="P47" s="336">
        <v>0</v>
      </c>
    </row>
    <row r="48" spans="1:16" s="61" customFormat="1" ht="12.75" customHeight="1">
      <c r="A48" s="368" t="s">
        <v>391</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347</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392</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548</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475</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332</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476</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477</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549</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326</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478</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479</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480</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481</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482</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483</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327</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484</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333</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485</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486</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487</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348</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647</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488</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351</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331</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489</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490</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353</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345</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491</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492</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493</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494</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495</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496</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497</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498</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390</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280</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499</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313</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3.9976269999999996</v>
      </c>
      <c r="M97" s="336">
        <f t="shared" si="3"/>
        <v>734.50408800000002</v>
      </c>
      <c r="N97" s="341">
        <f t="shared" si="4"/>
        <v>737.28667600000006</v>
      </c>
      <c r="P97" s="336">
        <v>0</v>
      </c>
    </row>
    <row r="98" spans="1:16" s="61" customFormat="1" ht="12.75" customHeight="1">
      <c r="A98" s="368" t="s">
        <v>318</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309</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364</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500</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501</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894.84695699999997</v>
      </c>
      <c r="G106" s="324">
        <v>0</v>
      </c>
      <c r="H106" s="324">
        <v>4140.3851139999997</v>
      </c>
      <c r="I106" s="324">
        <v>0.78628500000000001</v>
      </c>
      <c r="J106" s="324">
        <v>1.681303</v>
      </c>
      <c r="K106" s="324">
        <v>13.514138999999998</v>
      </c>
      <c r="L106" s="337">
        <v>0.33110099999999998</v>
      </c>
      <c r="M106" s="336">
        <f t="shared" si="3"/>
        <v>5500.2275689999997</v>
      </c>
      <c r="N106" s="341">
        <f t="shared" si="4"/>
        <v>5500.2464460000001</v>
      </c>
      <c r="P106" s="336">
        <v>0</v>
      </c>
    </row>
    <row r="107" spans="1:16" s="61" customFormat="1" ht="12.75" customHeight="1">
      <c r="A107" s="368" t="s">
        <v>502</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363</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362</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355</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373</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97.186600000000013</v>
      </c>
      <c r="K111" s="324">
        <v>215.33151400000003</v>
      </c>
      <c r="L111" s="337">
        <v>62.32958</v>
      </c>
      <c r="M111" s="336">
        <f t="shared" si="3"/>
        <v>7309.6884660000005</v>
      </c>
      <c r="N111" s="341">
        <f t="shared" si="4"/>
        <v>7340.0180420000006</v>
      </c>
      <c r="P111" s="336">
        <v>0</v>
      </c>
    </row>
    <row r="112" spans="1:16" s="61" customFormat="1" ht="12.75" customHeight="1">
      <c r="A112" s="368" t="s">
        <v>338</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457</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356</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403</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503</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453</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429</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337</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279</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556</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504</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505</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311</v>
      </c>
      <c r="B125" s="336">
        <v>6693.7172759999994</v>
      </c>
      <c r="C125" s="324">
        <v>0</v>
      </c>
      <c r="D125" s="324">
        <v>571.20357799999988</v>
      </c>
      <c r="E125" s="324">
        <v>0</v>
      </c>
      <c r="F125" s="324">
        <v>141.16039799999999</v>
      </c>
      <c r="G125" s="324">
        <v>1.6253E-2</v>
      </c>
      <c r="H125" s="324">
        <v>1452.3456489999999</v>
      </c>
      <c r="I125" s="324">
        <v>543.12118600000008</v>
      </c>
      <c r="J125" s="324">
        <v>24.975983999999997</v>
      </c>
      <c r="K125" s="324">
        <v>64.976776999999998</v>
      </c>
      <c r="L125" s="337">
        <v>53.555911000000009</v>
      </c>
      <c r="M125" s="336">
        <f t="shared" si="3"/>
        <v>2851.3557359999995</v>
      </c>
      <c r="N125" s="341">
        <f t="shared" si="4"/>
        <v>9545.0730119999989</v>
      </c>
      <c r="P125" s="336">
        <v>0</v>
      </c>
    </row>
    <row r="126" spans="1:16" s="61" customFormat="1" ht="12.75" customHeight="1">
      <c r="A126" s="368" t="s">
        <v>407</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506</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329</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402</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410</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406</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507</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508</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400</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509</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510</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511</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357</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359</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411</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352</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512</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334</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342</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513</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346</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315</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514</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399</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366</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336</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307</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320</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515</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516</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314</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517</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518</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341</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519</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335</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413</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550</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321</v>
      </c>
      <c r="B170" s="336">
        <v>193.927651</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201.709564</v>
      </c>
      <c r="P170" s="336">
        <v>0</v>
      </c>
    </row>
    <row r="171" spans="1:16" s="61" customFormat="1" ht="12.75" customHeight="1">
      <c r="A171" s="368" t="s">
        <v>520</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395</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525</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354</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409</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526</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340</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393</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527</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310</v>
      </c>
      <c r="B180" s="336">
        <v>473.14649500000007</v>
      </c>
      <c r="C180" s="324">
        <v>2.8024080000000002</v>
      </c>
      <c r="D180" s="324">
        <v>1412.4887659999999</v>
      </c>
      <c r="E180" s="324">
        <v>0</v>
      </c>
      <c r="F180" s="324">
        <v>1184.3258040000001</v>
      </c>
      <c r="G180" s="324">
        <v>0</v>
      </c>
      <c r="H180" s="324">
        <v>6332.9100019999987</v>
      </c>
      <c r="I180" s="324">
        <v>135.152895</v>
      </c>
      <c r="J180" s="324">
        <v>245.57183499999996</v>
      </c>
      <c r="K180" s="324">
        <v>194.16244599999996</v>
      </c>
      <c r="L180" s="337">
        <v>32.298301000000002</v>
      </c>
      <c r="M180" s="336">
        <f t="shared" si="5"/>
        <v>9539.7124569999996</v>
      </c>
      <c r="N180" s="341">
        <f t="shared" si="6"/>
        <v>10012.858952</v>
      </c>
      <c r="P180" s="336">
        <v>509.96899999999999</v>
      </c>
    </row>
    <row r="181" spans="1:16" s="61" customFormat="1" ht="12.75" customHeight="1">
      <c r="A181" s="368" t="s">
        <v>455</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349</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528</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324</v>
      </c>
      <c r="B185" s="336">
        <v>0</v>
      </c>
      <c r="C185" s="324">
        <v>0</v>
      </c>
      <c r="D185" s="324">
        <v>0</v>
      </c>
      <c r="E185" s="324">
        <v>0</v>
      </c>
      <c r="F185" s="324">
        <v>0</v>
      </c>
      <c r="G185" s="324">
        <v>0</v>
      </c>
      <c r="H185" s="324">
        <v>1.7</v>
      </c>
      <c r="I185" s="324">
        <v>0.18244200000000002</v>
      </c>
      <c r="J185" s="324">
        <v>0.27650100000000005</v>
      </c>
      <c r="K185" s="324">
        <v>7.6359999999999997E-2</v>
      </c>
      <c r="L185" s="337">
        <v>2.5672109999999999</v>
      </c>
      <c r="M185" s="336">
        <f t="shared" si="5"/>
        <v>4.8025140000000004</v>
      </c>
      <c r="N185" s="341">
        <f t="shared" si="6"/>
        <v>4.8025140000000004</v>
      </c>
      <c r="P185" s="336">
        <v>0</v>
      </c>
    </row>
    <row r="186" spans="1:16" s="61" customFormat="1" ht="12.75" customHeight="1">
      <c r="A186" s="368" t="s">
        <v>529</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323</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521</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522</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523</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524</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646</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530</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531</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532</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533</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551</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534</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367</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322</v>
      </c>
      <c r="B203" s="336">
        <v>81.148947000000007</v>
      </c>
      <c r="C203" s="324">
        <v>0</v>
      </c>
      <c r="D203" s="324">
        <v>0</v>
      </c>
      <c r="E203" s="324">
        <v>0</v>
      </c>
      <c r="F203" s="324">
        <v>0</v>
      </c>
      <c r="G203" s="324">
        <v>0</v>
      </c>
      <c r="H203" s="324">
        <v>9.7889999999999991E-3</v>
      </c>
      <c r="I203" s="324">
        <v>0.11253999999999999</v>
      </c>
      <c r="J203" s="324">
        <v>26.623026999999993</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394</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535</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361</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536</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404</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537</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538</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451</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539</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344</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312</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2.5221899999999997</v>
      </c>
      <c r="K216" s="324">
        <v>0.40271900000000005</v>
      </c>
      <c r="L216" s="337">
        <v>7.6324360000000011</v>
      </c>
      <c r="M216" s="336">
        <f t="shared" si="7"/>
        <v>82.737707999999998</v>
      </c>
      <c r="N216" s="341">
        <f t="shared" si="8"/>
        <v>82.800259999999994</v>
      </c>
      <c r="P216" s="336">
        <v>0</v>
      </c>
    </row>
    <row r="217" spans="1:16" s="61" customFormat="1" ht="12.75" customHeight="1">
      <c r="A217" s="368" t="s">
        <v>317</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34.244551000000001</v>
      </c>
      <c r="L217" s="337">
        <v>315.46181700000005</v>
      </c>
      <c r="M217" s="336">
        <f t="shared" si="7"/>
        <v>1219.292594</v>
      </c>
      <c r="N217" s="341">
        <f t="shared" si="8"/>
        <v>1772.504449</v>
      </c>
      <c r="P217" s="336">
        <v>59.272006999999995</v>
      </c>
    </row>
    <row r="218" spans="1:16" s="61" customFormat="1" ht="12.75" customHeight="1">
      <c r="A218" s="368" t="s">
        <v>540</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541</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350</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542</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325</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552</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543</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544</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545</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546</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396</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365</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547</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11" t="s">
        <v>570</v>
      </c>
      <c r="B231" s="711"/>
      <c r="C231" s="711"/>
      <c r="D231" s="711"/>
      <c r="E231" s="711"/>
      <c r="F231" s="711"/>
      <c r="G231" s="711"/>
      <c r="H231" s="711"/>
      <c r="I231" s="711"/>
      <c r="J231" s="711"/>
      <c r="K231" s="711"/>
      <c r="L231" s="711"/>
      <c r="M231" s="711"/>
      <c r="N231" s="711"/>
      <c r="O231" s="711"/>
      <c r="P231" s="711"/>
    </row>
    <row r="232" spans="1:17" s="61" customFormat="1">
      <c r="A232" s="711" t="s">
        <v>571</v>
      </c>
      <c r="B232" s="711"/>
      <c r="C232" s="711"/>
      <c r="D232" s="711"/>
      <c r="E232" s="711"/>
      <c r="F232" s="711"/>
      <c r="G232" s="711"/>
      <c r="H232" s="711"/>
      <c r="I232" s="711"/>
      <c r="J232" s="711"/>
      <c r="K232" s="711"/>
      <c r="L232" s="711"/>
      <c r="M232" s="711"/>
      <c r="N232" s="711"/>
      <c r="O232" s="711"/>
      <c r="P232" s="711"/>
    </row>
    <row r="233" spans="1:17" s="61" customFormat="1">
      <c r="A233" s="711" t="s">
        <v>572</v>
      </c>
      <c r="B233" s="711"/>
      <c r="C233" s="711"/>
      <c r="D233" s="711"/>
      <c r="E233" s="711"/>
      <c r="F233" s="711"/>
      <c r="G233" s="711"/>
      <c r="H233" s="711"/>
      <c r="I233" s="711"/>
      <c r="J233" s="711"/>
      <c r="K233" s="711"/>
      <c r="L233" s="711"/>
      <c r="M233" s="711"/>
      <c r="N233" s="711"/>
      <c r="O233" s="711"/>
      <c r="P233" s="711"/>
      <c r="Q233" s="459"/>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9"/>
      <c r="B455" s="699"/>
      <c r="C455" s="699"/>
      <c r="D455" s="699"/>
      <c r="E455" s="699"/>
      <c r="F455" s="699"/>
      <c r="G455" s="699"/>
      <c r="H455" s="699"/>
      <c r="I455" s="699"/>
      <c r="J455" s="699"/>
      <c r="K455" s="699"/>
      <c r="L455" s="699"/>
      <c r="M455" s="699"/>
      <c r="N455" s="454"/>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activeCell="F53" sqref="F53"/>
      <selection pane="topRight" activeCell="F53" sqref="F53"/>
      <selection pane="bottomLeft" activeCell="F53" sqref="F53"/>
      <selection pane="bottomRight" activeCell="F53" sqref="F53"/>
    </sheetView>
  </sheetViews>
  <sheetFormatPr defaultColWidth="9.140625"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39" t="s">
        <v>0</v>
      </c>
      <c r="B1" s="739"/>
      <c r="C1" s="739"/>
      <c r="D1" s="739"/>
      <c r="E1" s="739"/>
      <c r="F1" s="739"/>
      <c r="G1" s="739"/>
      <c r="H1" s="739"/>
      <c r="I1" s="739"/>
      <c r="J1" s="739"/>
      <c r="K1" s="739"/>
      <c r="L1" s="739"/>
      <c r="M1" s="739"/>
      <c r="N1" s="455"/>
      <c r="O1" s="68"/>
    </row>
    <row r="2" spans="1:39" s="55" customFormat="1" ht="12.75" customHeight="1">
      <c r="A2" s="740"/>
      <c r="B2" s="740"/>
      <c r="C2" s="740"/>
      <c r="D2" s="740"/>
      <c r="E2" s="740"/>
      <c r="F2" s="740"/>
      <c r="G2" s="740"/>
      <c r="H2" s="740"/>
      <c r="I2" s="740"/>
      <c r="J2" s="740"/>
      <c r="K2" s="740"/>
      <c r="L2" s="740"/>
      <c r="M2" s="740"/>
      <c r="N2" s="456"/>
      <c r="O2" s="68"/>
    </row>
    <row r="3" spans="1:39" s="55" customFormat="1" ht="15">
      <c r="A3" s="738" t="s">
        <v>701</v>
      </c>
      <c r="B3" s="738"/>
      <c r="C3" s="738"/>
      <c r="D3" s="738"/>
      <c r="E3" s="738"/>
      <c r="F3" s="738"/>
      <c r="G3" s="738"/>
      <c r="H3" s="738"/>
      <c r="I3" s="738"/>
      <c r="J3" s="738"/>
      <c r="K3" s="738"/>
      <c r="L3" s="738"/>
      <c r="M3" s="738"/>
      <c r="N3" s="738"/>
    </row>
    <row r="4" spans="1:39" s="55" customFormat="1" ht="15" customHeight="1">
      <c r="A4" s="741" t="s">
        <v>80</v>
      </c>
      <c r="B4" s="741"/>
      <c r="C4" s="741"/>
      <c r="D4" s="741"/>
      <c r="E4" s="741"/>
      <c r="F4" s="741"/>
      <c r="G4" s="741"/>
      <c r="H4" s="741"/>
      <c r="I4" s="741"/>
      <c r="J4" s="741"/>
      <c r="K4" s="741"/>
      <c r="L4" s="741"/>
      <c r="M4" s="741"/>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23" t="s">
        <v>73</v>
      </c>
      <c r="C5" s="732" t="s">
        <v>65</v>
      </c>
      <c r="D5" s="732" t="s">
        <v>54</v>
      </c>
      <c r="E5" s="732" t="s">
        <v>55</v>
      </c>
      <c r="F5" s="732" t="s">
        <v>56</v>
      </c>
      <c r="G5" s="732" t="s">
        <v>75</v>
      </c>
      <c r="H5" s="732" t="s">
        <v>69</v>
      </c>
      <c r="I5" s="732" t="s">
        <v>77</v>
      </c>
      <c r="J5" s="732" t="s">
        <v>61</v>
      </c>
      <c r="K5" s="732" t="s">
        <v>62</v>
      </c>
      <c r="L5" s="732" t="s">
        <v>63</v>
      </c>
      <c r="M5" s="723" t="s">
        <v>78</v>
      </c>
      <c r="N5" s="723" t="s">
        <v>561</v>
      </c>
      <c r="P5" s="72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4"/>
      <c r="C6" s="733"/>
      <c r="D6" s="733"/>
      <c r="E6" s="733"/>
      <c r="F6" s="733"/>
      <c r="G6" s="733"/>
      <c r="H6" s="733"/>
      <c r="I6" s="733"/>
      <c r="J6" s="733"/>
      <c r="K6" s="733"/>
      <c r="L6" s="733"/>
      <c r="M6" s="724"/>
      <c r="N6" s="724"/>
      <c r="P6" s="724"/>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4"/>
      <c r="C7" s="733"/>
      <c r="D7" s="733"/>
      <c r="E7" s="733"/>
      <c r="F7" s="733"/>
      <c r="G7" s="733"/>
      <c r="H7" s="733"/>
      <c r="I7" s="733"/>
      <c r="J7" s="733"/>
      <c r="K7" s="733"/>
      <c r="L7" s="733"/>
      <c r="M7" s="724"/>
      <c r="N7" s="724"/>
      <c r="P7" s="724"/>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13599.951792000003</v>
      </c>
      <c r="C9" s="432">
        <f t="shared" ref="C9:L9" si="0">SUM(C10:C230)</f>
        <v>301.17969500000004</v>
      </c>
      <c r="D9" s="432">
        <f t="shared" si="0"/>
        <v>4221.9562350000006</v>
      </c>
      <c r="E9" s="432">
        <f t="shared" si="0"/>
        <v>0.116067</v>
      </c>
      <c r="F9" s="432">
        <f t="shared" si="0"/>
        <v>4280.8925209999998</v>
      </c>
      <c r="G9" s="432">
        <f t="shared" si="0"/>
        <v>2.815007</v>
      </c>
      <c r="H9" s="432">
        <f t="shared" si="0"/>
        <v>15134.156708</v>
      </c>
      <c r="I9" s="432">
        <f t="shared" si="0"/>
        <v>409.80694599999998</v>
      </c>
      <c r="J9" s="432">
        <f t="shared" si="0"/>
        <v>890.71801599999992</v>
      </c>
      <c r="K9" s="432">
        <f t="shared" si="0"/>
        <v>536.54228599999999</v>
      </c>
      <c r="L9" s="433">
        <f t="shared" si="0"/>
        <v>108.98026100000004</v>
      </c>
      <c r="M9" s="433">
        <f>SUM(M10:M230)</f>
        <v>25887.163742000008</v>
      </c>
      <c r="N9" s="433">
        <f>SUM(N10:N230)</f>
        <v>39487.115533999982</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435</v>
      </c>
      <c r="B10" s="535">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458</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316</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459</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460</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358</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454</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343</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461</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462</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360</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463</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339</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401</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464</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456</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408</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465</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466</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467</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468</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469</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470</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328</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634</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330</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412</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471</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473</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405</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472</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452</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474</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635</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10.819032999999999</v>
      </c>
      <c r="M47" s="336">
        <f t="shared" si="1"/>
        <v>2849.5056060000002</v>
      </c>
      <c r="N47" s="341">
        <f t="shared" si="2"/>
        <v>2849.5220480000003</v>
      </c>
      <c r="O47" s="56"/>
      <c r="P47" s="336">
        <v>0</v>
      </c>
    </row>
    <row r="48" spans="1:16" ht="12.75" customHeight="1">
      <c r="A48" s="333" t="s">
        <v>391</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347</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392</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548</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475</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332</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476</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477</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549</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326</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478</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479</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480</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481</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482</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483</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327</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484</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333</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485</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486</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487</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348</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647</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488</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351</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331</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489</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490</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353</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345</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491</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492</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493</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494</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495</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496</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497</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498</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390</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280</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499</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313</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318</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309</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364</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500</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501</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3006.8222799999999</v>
      </c>
      <c r="I106" s="324">
        <v>0.47170499999999999</v>
      </c>
      <c r="J106" s="324">
        <v>6.200501</v>
      </c>
      <c r="K106" s="324">
        <v>7.3217340000000002</v>
      </c>
      <c r="L106" s="324">
        <v>0.45117099999999999</v>
      </c>
      <c r="M106" s="336">
        <f t="shared" si="3"/>
        <v>3999.032862</v>
      </c>
      <c r="N106" s="341">
        <f t="shared" si="4"/>
        <v>3999.0827840000002</v>
      </c>
      <c r="O106" s="56"/>
      <c r="P106" s="336">
        <v>0</v>
      </c>
    </row>
    <row r="107" spans="1:16" ht="12.75" customHeight="1">
      <c r="A107" s="333" t="s">
        <v>502</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363</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362</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355</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373</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338</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457</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356</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403</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503</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453</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429</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337</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279</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556</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504</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505</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311</v>
      </c>
      <c r="B125" s="338">
        <v>4260.0799269999998</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6214.1006829999997</v>
      </c>
      <c r="O125" s="56"/>
      <c r="P125" s="336">
        <v>0</v>
      </c>
    </row>
    <row r="126" spans="1:16" ht="12.75" customHeight="1">
      <c r="A126" s="333" t="s">
        <v>407</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506</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329</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402</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410</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406</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507</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508</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400</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509</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510</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511</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357</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359</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411</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352</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512</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334</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342</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513</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346</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315</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514</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399</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366</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336</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307</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320</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515</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516</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314</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517</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518</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341</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519</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335</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413</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550</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321</v>
      </c>
      <c r="B170" s="338">
        <v>123.13185199999999</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128.43634699999998</v>
      </c>
      <c r="O170" s="56"/>
      <c r="P170" s="336">
        <v>0</v>
      </c>
    </row>
    <row r="171" spans="1:16" ht="12.75" customHeight="1">
      <c r="A171" s="333" t="s">
        <v>520</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395</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525</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354</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409</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526</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340</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393</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527</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310</v>
      </c>
      <c r="B180" s="338">
        <v>297.84772400000003</v>
      </c>
      <c r="C180" s="324">
        <v>2.77813</v>
      </c>
      <c r="D180" s="324">
        <v>984.73451499999999</v>
      </c>
      <c r="E180" s="324">
        <v>0</v>
      </c>
      <c r="F180" s="324">
        <v>866.74165100000005</v>
      </c>
      <c r="G180" s="324">
        <v>0</v>
      </c>
      <c r="H180" s="324">
        <v>4646.8039959999996</v>
      </c>
      <c r="I180" s="324">
        <v>76.942795000000004</v>
      </c>
      <c r="J180" s="324">
        <v>384.69867299999999</v>
      </c>
      <c r="K180" s="324">
        <v>114.35195</v>
      </c>
      <c r="L180" s="324">
        <v>17.742677</v>
      </c>
      <c r="M180" s="336">
        <f t="shared" si="5"/>
        <v>7094.7943869999999</v>
      </c>
      <c r="N180" s="341">
        <f t="shared" si="6"/>
        <v>7392.6421110000001</v>
      </c>
      <c r="O180" s="56"/>
      <c r="P180" s="336">
        <v>0</v>
      </c>
    </row>
    <row r="181" spans="1:16" ht="12.75" customHeight="1">
      <c r="A181" s="333" t="s">
        <v>455</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349</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528</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324</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529</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323</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521</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522</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523</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524</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646</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530</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531</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532</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533</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551</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534</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367</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322</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394</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535</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361</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536</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404</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537</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538</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451</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539</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344</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312</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317</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540</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541</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350</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542</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325</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552</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543</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544</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545</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546</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396</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365</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547</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11" t="s">
        <v>570</v>
      </c>
      <c r="B231" s="711"/>
      <c r="C231" s="711"/>
      <c r="D231" s="711"/>
      <c r="E231" s="711"/>
      <c r="F231" s="711"/>
      <c r="G231" s="711"/>
      <c r="H231" s="711"/>
      <c r="I231" s="711"/>
      <c r="J231" s="711"/>
      <c r="K231" s="711"/>
      <c r="L231" s="711"/>
      <c r="M231" s="711"/>
      <c r="N231" s="711"/>
      <c r="O231" s="711"/>
      <c r="P231" s="711"/>
    </row>
    <row r="232" spans="1:16" ht="12.75" customHeight="1">
      <c r="A232" s="711" t="s">
        <v>577</v>
      </c>
      <c r="B232" s="711"/>
      <c r="C232" s="711"/>
      <c r="D232" s="711"/>
      <c r="E232" s="711"/>
      <c r="F232" s="711"/>
      <c r="G232" s="711"/>
      <c r="H232" s="711"/>
      <c r="I232" s="711"/>
      <c r="J232" s="711"/>
      <c r="K232" s="711"/>
      <c r="L232" s="711"/>
      <c r="M232" s="711"/>
      <c r="N232" s="711"/>
      <c r="O232" s="711"/>
      <c r="P232" s="711"/>
    </row>
    <row r="233" spans="1:16" ht="12.75" customHeight="1">
      <c r="A233" s="711" t="s">
        <v>572</v>
      </c>
      <c r="B233" s="711"/>
      <c r="C233" s="711"/>
      <c r="D233" s="711"/>
      <c r="E233" s="711"/>
      <c r="F233" s="711"/>
      <c r="G233" s="711"/>
      <c r="H233" s="711"/>
      <c r="I233" s="711"/>
      <c r="J233" s="711"/>
      <c r="K233" s="711"/>
      <c r="L233" s="711"/>
      <c r="M233" s="711"/>
      <c r="N233" s="711"/>
      <c r="O233" s="711"/>
      <c r="P233" s="711"/>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9"/>
      <c r="B457" s="699"/>
      <c r="C457" s="699"/>
      <c r="D457" s="699"/>
      <c r="E457" s="699"/>
      <c r="F457" s="699"/>
      <c r="G457" s="699"/>
      <c r="H457" s="699"/>
      <c r="I457" s="699"/>
      <c r="J457" s="699"/>
      <c r="K457" s="699"/>
      <c r="L457" s="699"/>
      <c r="M457" s="699"/>
      <c r="N457" s="454"/>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1"/>
  <sheetViews>
    <sheetView zoomScaleNormal="100" zoomScaleSheetLayoutView="75" workbookViewId="0">
      <pane ySplit="17" topLeftCell="A18" activePane="bottomLeft" state="frozen"/>
      <selection activeCell="F53" sqref="F53"/>
      <selection pane="bottomLeft" activeCell="F53" sqref="F53"/>
    </sheetView>
  </sheetViews>
  <sheetFormatPr defaultColWidth="9.140625"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46" t="s">
        <v>0</v>
      </c>
      <c r="B1" s="746"/>
      <c r="C1" s="746"/>
      <c r="D1" s="746"/>
      <c r="E1" s="746"/>
      <c r="F1" s="746"/>
      <c r="G1" s="746"/>
      <c r="H1" s="746"/>
      <c r="I1" s="746"/>
      <c r="J1" s="746"/>
      <c r="K1" s="746"/>
      <c r="L1" s="746"/>
      <c r="M1" s="746"/>
      <c r="N1" s="746"/>
      <c r="O1" s="746"/>
      <c r="P1" s="734"/>
      <c r="Q1" s="734"/>
      <c r="R1" s="734"/>
      <c r="S1" s="68"/>
    </row>
    <row r="2" spans="1:20" s="55" customFormat="1" ht="12.75" customHeight="1">
      <c r="A2" s="734"/>
      <c r="B2" s="734"/>
      <c r="C2" s="734"/>
      <c r="D2" s="734"/>
      <c r="E2" s="734"/>
      <c r="F2" s="734"/>
      <c r="G2" s="734"/>
      <c r="H2" s="734"/>
      <c r="I2" s="734"/>
      <c r="J2" s="734"/>
      <c r="K2" s="734"/>
      <c r="L2" s="734"/>
      <c r="M2" s="734"/>
      <c r="N2" s="734"/>
      <c r="O2" s="734"/>
      <c r="P2" s="734"/>
      <c r="Q2" s="734"/>
      <c r="R2" s="734"/>
      <c r="S2" s="68"/>
    </row>
    <row r="3" spans="1:20" s="55" customFormat="1" ht="15">
      <c r="A3" s="741" t="s">
        <v>82</v>
      </c>
      <c r="B3" s="741"/>
      <c r="C3" s="741"/>
      <c r="D3" s="741"/>
      <c r="E3" s="741"/>
      <c r="F3" s="741"/>
      <c r="G3" s="741"/>
      <c r="H3" s="741"/>
      <c r="I3" s="741"/>
      <c r="J3" s="741"/>
      <c r="K3" s="741"/>
      <c r="L3" s="741"/>
      <c r="M3" s="741"/>
      <c r="N3" s="741"/>
      <c r="O3" s="741"/>
      <c r="P3" s="741"/>
      <c r="Q3" s="741"/>
      <c r="R3" s="741"/>
      <c r="S3" s="68"/>
    </row>
    <row r="4" spans="1:20" s="55" customFormat="1" ht="12.75" customHeight="1">
      <c r="A4" s="747"/>
      <c r="B4" s="723" t="s">
        <v>73</v>
      </c>
      <c r="C4" s="732" t="s">
        <v>65</v>
      </c>
      <c r="D4" s="732" t="s">
        <v>54</v>
      </c>
      <c r="E4" s="732" t="s">
        <v>55</v>
      </c>
      <c r="F4" s="732" t="s">
        <v>56</v>
      </c>
      <c r="G4" s="732" t="s">
        <v>57</v>
      </c>
      <c r="H4" s="732" t="s">
        <v>58</v>
      </c>
      <c r="I4" s="732" t="s">
        <v>231</v>
      </c>
      <c r="J4" s="732" t="s">
        <v>60</v>
      </c>
      <c r="K4" s="732" t="s">
        <v>61</v>
      </c>
      <c r="L4" s="732" t="s">
        <v>62</v>
      </c>
      <c r="M4" s="732" t="s">
        <v>63</v>
      </c>
      <c r="N4" s="723" t="s">
        <v>78</v>
      </c>
      <c r="O4" s="751" t="s">
        <v>285</v>
      </c>
      <c r="P4" s="752"/>
      <c r="Q4" s="753"/>
      <c r="R4" s="723" t="s">
        <v>562</v>
      </c>
      <c r="S4" s="68"/>
      <c r="T4" s="723" t="s">
        <v>415</v>
      </c>
    </row>
    <row r="5" spans="1:20" ht="12.75" customHeight="1">
      <c r="A5" s="748"/>
      <c r="B5" s="724"/>
      <c r="C5" s="733"/>
      <c r="D5" s="733"/>
      <c r="E5" s="733"/>
      <c r="F5" s="733"/>
      <c r="G5" s="733"/>
      <c r="H5" s="733"/>
      <c r="I5" s="733"/>
      <c r="J5" s="733"/>
      <c r="K5" s="733"/>
      <c r="L5" s="733"/>
      <c r="M5" s="733"/>
      <c r="N5" s="724"/>
      <c r="O5" s="749" t="s">
        <v>56</v>
      </c>
      <c r="P5" s="732" t="s">
        <v>60</v>
      </c>
      <c r="Q5" s="728" t="s">
        <v>83</v>
      </c>
      <c r="R5" s="724"/>
      <c r="T5" s="724"/>
    </row>
    <row r="6" spans="1:20" ht="12.75" customHeight="1">
      <c r="A6" s="748"/>
      <c r="B6" s="724"/>
      <c r="C6" s="733"/>
      <c r="D6" s="733"/>
      <c r="E6" s="733"/>
      <c r="F6" s="733"/>
      <c r="G6" s="733"/>
      <c r="H6" s="733"/>
      <c r="I6" s="733"/>
      <c r="J6" s="733"/>
      <c r="K6" s="733"/>
      <c r="L6" s="733"/>
      <c r="M6" s="733"/>
      <c r="N6" s="724"/>
      <c r="O6" s="750"/>
      <c r="P6" s="733"/>
      <c r="Q6" s="742"/>
      <c r="R6" s="724"/>
      <c r="T6" s="724"/>
    </row>
    <row r="7" spans="1:20" ht="12.75" customHeight="1">
      <c r="A7" s="748"/>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428.68050800000003</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61.470380000000013</v>
      </c>
      <c r="N11" s="60">
        <f t="shared" si="3"/>
        <v>3119.3978159999997</v>
      </c>
      <c r="O11" s="66">
        <f t="shared" si="3"/>
        <v>1984.6088679999998</v>
      </c>
      <c r="P11" s="58">
        <f t="shared" si="3"/>
        <v>260.35098499999998</v>
      </c>
      <c r="Q11" s="67">
        <f t="shared" si="3"/>
        <v>38.853711000000004</v>
      </c>
      <c r="R11" s="169">
        <f t="shared" si="3"/>
        <v>20219.994871999996</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298.48719699999998</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13891.265395000002</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274.18343700000003</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633</v>
      </c>
      <c r="B15" s="60">
        <f>SUM(B102:B113)</f>
        <v>13034.374884999999</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700</v>
      </c>
      <c r="B16" s="60">
        <f t="shared" ref="B16:R16" si="8">SUM(B114:B125)</f>
        <v>14739.224239000001</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9">
        <f t="shared" si="8"/>
        <v>21278.839032</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v>
      </c>
      <c r="C18" s="63">
        <v>259.67793899999998</v>
      </c>
      <c r="D18" s="63">
        <v>21.984484000000002</v>
      </c>
      <c r="E18" s="63">
        <v>1.2351799999999999</v>
      </c>
      <c r="F18" s="63">
        <v>0.31033600000000661</v>
      </c>
      <c r="G18" s="63">
        <v>0</v>
      </c>
      <c r="H18" s="63">
        <v>0</v>
      </c>
      <c r="I18" s="63">
        <v>1.35</v>
      </c>
      <c r="J18" s="63">
        <v>26.317790000000002</v>
      </c>
      <c r="K18" s="63">
        <v>1.8480680000000009</v>
      </c>
      <c r="L18" s="63">
        <v>0.15934100000000001</v>
      </c>
      <c r="M18" s="63">
        <v>21.431850999999998</v>
      </c>
      <c r="N18" s="372">
        <f>SUM(C18:M18)</f>
        <v>334.31498900000003</v>
      </c>
      <c r="O18" s="127">
        <v>165.38304600000001</v>
      </c>
      <c r="P18" s="63">
        <v>21.620004000000002</v>
      </c>
      <c r="Q18" s="128">
        <v>1.716283</v>
      </c>
      <c r="R18" s="173">
        <f>SUM(B18,N18,O18,P18,Q18)</f>
        <v>2814.115961</v>
      </c>
      <c r="S18" s="69"/>
      <c r="T18" s="126" t="s">
        <v>291</v>
      </c>
    </row>
    <row r="19" spans="1:20" ht="12.75" customHeight="1">
      <c r="A19" s="194">
        <v>40391</v>
      </c>
      <c r="B19" s="60">
        <v>1713.5317800000003</v>
      </c>
      <c r="C19" s="58">
        <v>271.53399899999999</v>
      </c>
      <c r="D19" s="58">
        <v>22.725868000000002</v>
      </c>
      <c r="E19" s="58">
        <v>2.5306969999999995</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364.53942599999999</v>
      </c>
      <c r="O19" s="66">
        <v>165.38353599999999</v>
      </c>
      <c r="P19" s="58">
        <v>21.620004000000002</v>
      </c>
      <c r="Q19" s="70">
        <v>3.0804149999999999</v>
      </c>
      <c r="R19" s="169">
        <f t="shared" ref="R19:R82" si="10">SUM(B19,N19,O19,P19,Q19)</f>
        <v>2268.1551609999997</v>
      </c>
      <c r="T19" s="124" t="s">
        <v>291</v>
      </c>
    </row>
    <row r="20" spans="1:20" ht="12.75" customHeight="1">
      <c r="A20" s="194">
        <v>40422</v>
      </c>
      <c r="B20" s="60">
        <v>1541.215715</v>
      </c>
      <c r="C20" s="58">
        <v>263.26659000000001</v>
      </c>
      <c r="D20" s="58">
        <v>14.219177999999999</v>
      </c>
      <c r="E20" s="58">
        <v>2.0876999999999999</v>
      </c>
      <c r="F20" s="58">
        <v>0.1511939999999754</v>
      </c>
      <c r="G20" s="58">
        <v>0</v>
      </c>
      <c r="H20" s="58">
        <v>0</v>
      </c>
      <c r="I20" s="58">
        <v>2.4932099999999999</v>
      </c>
      <c r="J20" s="58">
        <v>29.929027999999999</v>
      </c>
      <c r="K20" s="58">
        <v>24.335292999999986</v>
      </c>
      <c r="L20" s="58">
        <v>0.11894399999999999</v>
      </c>
      <c r="M20" s="58">
        <v>26.764911999999999</v>
      </c>
      <c r="N20" s="373">
        <f t="shared" si="9"/>
        <v>363.36604899999992</v>
      </c>
      <c r="O20" s="66">
        <v>165.38304600000001</v>
      </c>
      <c r="P20" s="58">
        <v>21.620004000000002</v>
      </c>
      <c r="Q20" s="70">
        <v>0.43725599999999998</v>
      </c>
      <c r="R20" s="169">
        <f t="shared" si="10"/>
        <v>2092.02207</v>
      </c>
      <c r="T20" s="124" t="s">
        <v>291</v>
      </c>
    </row>
    <row r="21" spans="1:20" ht="12.75" customHeight="1">
      <c r="A21" s="194">
        <v>40452</v>
      </c>
      <c r="B21" s="60">
        <v>1623.6215560000001</v>
      </c>
      <c r="C21" s="58">
        <v>252.21805100000003</v>
      </c>
      <c r="D21" s="58">
        <v>16.734527999999997</v>
      </c>
      <c r="E21" s="58">
        <v>1.3872139999999999</v>
      </c>
      <c r="F21" s="58">
        <v>7.7492009999999993</v>
      </c>
      <c r="G21" s="58">
        <v>0</v>
      </c>
      <c r="H21" s="58">
        <v>0</v>
      </c>
      <c r="I21" s="58">
        <v>1.2551399999999999</v>
      </c>
      <c r="J21" s="58">
        <v>10.960169</v>
      </c>
      <c r="K21" s="58">
        <v>9.3973850000000052</v>
      </c>
      <c r="L21" s="58">
        <v>7.9342999999999983E-2</v>
      </c>
      <c r="M21" s="58">
        <v>37.103148000000004</v>
      </c>
      <c r="N21" s="373">
        <f t="shared" si="9"/>
        <v>336.8841789999999</v>
      </c>
      <c r="O21" s="66">
        <v>165.38304600000001</v>
      </c>
      <c r="P21" s="58">
        <v>21.620004000000002</v>
      </c>
      <c r="Q21" s="70">
        <v>1.164175</v>
      </c>
      <c r="R21" s="169">
        <f t="shared" si="10"/>
        <v>2148.6729599999999</v>
      </c>
      <c r="T21" s="124" t="s">
        <v>291</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21.855335000000004</v>
      </c>
      <c r="K22" s="58">
        <v>16.300695000000001</v>
      </c>
      <c r="L22" s="58">
        <v>0.103764</v>
      </c>
      <c r="M22" s="58">
        <v>20.532319999999999</v>
      </c>
      <c r="N22" s="373">
        <f t="shared" si="9"/>
        <v>183.21614500000001</v>
      </c>
      <c r="O22" s="66">
        <v>165.38304600000001</v>
      </c>
      <c r="P22" s="58">
        <v>21.620004000000002</v>
      </c>
      <c r="Q22" s="70">
        <v>4.4905509999999991</v>
      </c>
      <c r="R22" s="169">
        <f t="shared" si="10"/>
        <v>2342.1310159999998</v>
      </c>
      <c r="T22" s="124" t="s">
        <v>291</v>
      </c>
    </row>
    <row r="23" spans="1:20" ht="12.75" customHeight="1">
      <c r="A23" s="194">
        <v>40513</v>
      </c>
      <c r="B23" s="60">
        <v>1860.8317229999998</v>
      </c>
      <c r="C23" s="58">
        <v>234.42487999999997</v>
      </c>
      <c r="D23" s="58">
        <v>0.10852500000000001</v>
      </c>
      <c r="E23" s="58">
        <v>3.8811729999999995</v>
      </c>
      <c r="F23" s="58">
        <v>6.6606000000007271E-2</v>
      </c>
      <c r="G23" s="58">
        <v>0</v>
      </c>
      <c r="H23" s="58">
        <v>0</v>
      </c>
      <c r="I23" s="58">
        <v>2.3214220000000001</v>
      </c>
      <c r="J23" s="58">
        <v>8.2495200000000004</v>
      </c>
      <c r="K23" s="58">
        <v>8.887471000000005</v>
      </c>
      <c r="L23" s="58">
        <v>6.0323999999999996E-2</v>
      </c>
      <c r="M23" s="58">
        <v>18.516660999999999</v>
      </c>
      <c r="N23" s="373">
        <f t="shared" si="9"/>
        <v>276.51658199999991</v>
      </c>
      <c r="O23" s="66">
        <v>165.38304600000001</v>
      </c>
      <c r="P23" s="58">
        <v>21.620004000000002</v>
      </c>
      <c r="Q23" s="70">
        <v>2.6893590000000001</v>
      </c>
      <c r="R23" s="169">
        <f t="shared" si="10"/>
        <v>2327.0407139999993</v>
      </c>
      <c r="T23" s="124" t="s">
        <v>291</v>
      </c>
    </row>
    <row r="24" spans="1:20" ht="12.75" customHeight="1">
      <c r="A24" s="194">
        <v>40544</v>
      </c>
      <c r="B24" s="60">
        <v>1110.633069</v>
      </c>
      <c r="C24" s="58">
        <v>198.08586200000002</v>
      </c>
      <c r="D24" s="58">
        <v>2.1000000000000001E-2</v>
      </c>
      <c r="E24" s="58">
        <v>0.80990000000000006</v>
      </c>
      <c r="F24" s="58">
        <v>6.600700000001325E-2</v>
      </c>
      <c r="G24" s="58">
        <v>0</v>
      </c>
      <c r="H24" s="58">
        <v>0</v>
      </c>
      <c r="I24" s="58">
        <v>0.78025</v>
      </c>
      <c r="J24" s="58">
        <v>4.2393010000000002</v>
      </c>
      <c r="K24" s="58">
        <v>13.192841999999995</v>
      </c>
      <c r="L24" s="58">
        <v>0.12943499999999999</v>
      </c>
      <c r="M24" s="58">
        <v>7.0156739999999997</v>
      </c>
      <c r="N24" s="373">
        <f t="shared" si="9"/>
        <v>224.340271</v>
      </c>
      <c r="O24" s="66">
        <v>165.38304600000001</v>
      </c>
      <c r="P24" s="58">
        <v>21.620004000000002</v>
      </c>
      <c r="Q24" s="70">
        <v>2.520915</v>
      </c>
      <c r="R24" s="169">
        <f t="shared" si="10"/>
        <v>1524.4973050000001</v>
      </c>
      <c r="T24" s="124" t="s">
        <v>291</v>
      </c>
    </row>
    <row r="25" spans="1:20" ht="12.75" customHeight="1">
      <c r="A25" s="194">
        <v>40575</v>
      </c>
      <c r="B25" s="60">
        <v>1313.5037339999999</v>
      </c>
      <c r="C25" s="58">
        <v>232.982213</v>
      </c>
      <c r="D25" s="58">
        <v>1.8679999999999999E-2</v>
      </c>
      <c r="E25" s="58">
        <v>2.9076300000000002</v>
      </c>
      <c r="F25" s="58">
        <v>0.10199900000000639</v>
      </c>
      <c r="G25" s="58">
        <v>0</v>
      </c>
      <c r="H25" s="58">
        <v>0</v>
      </c>
      <c r="I25" s="58">
        <v>0.4</v>
      </c>
      <c r="J25" s="58">
        <v>11.707573999999999</v>
      </c>
      <c r="K25" s="58">
        <v>13.773380999999997</v>
      </c>
      <c r="L25" s="58">
        <v>6.8358000000000002E-2</v>
      </c>
      <c r="M25" s="58">
        <v>13.266097</v>
      </c>
      <c r="N25" s="373">
        <f t="shared" si="9"/>
        <v>275.225932</v>
      </c>
      <c r="O25" s="66">
        <v>165.38304600000001</v>
      </c>
      <c r="P25" s="58">
        <v>21.620004000000002</v>
      </c>
      <c r="Q25" s="70">
        <v>4.4344539999999997</v>
      </c>
      <c r="R25" s="169">
        <f t="shared" si="10"/>
        <v>1780.1671699999999</v>
      </c>
      <c r="T25" s="124" t="s">
        <v>291</v>
      </c>
    </row>
    <row r="26" spans="1:20" ht="12.75" customHeight="1">
      <c r="A26" s="194">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11.400220999999997</v>
      </c>
      <c r="L26" s="58">
        <v>0.162721</v>
      </c>
      <c r="M26" s="58">
        <v>33.554304999999999</v>
      </c>
      <c r="N26" s="373">
        <f t="shared" si="9"/>
        <v>186.52705999999998</v>
      </c>
      <c r="O26" s="66">
        <v>165.38304600000001</v>
      </c>
      <c r="P26" s="58">
        <v>21.620004000000002</v>
      </c>
      <c r="Q26" s="70">
        <v>2.1363310000000002</v>
      </c>
      <c r="R26" s="169">
        <f t="shared" si="10"/>
        <v>1977.0302939999999</v>
      </c>
      <c r="T26" s="124" t="s">
        <v>291</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30.821999999999999</v>
      </c>
      <c r="L27" s="58">
        <v>0.10561600000000002</v>
      </c>
      <c r="M27" s="58">
        <v>3.1702419999999991</v>
      </c>
      <c r="N27" s="373">
        <f t="shared" si="9"/>
        <v>274.26402499999995</v>
      </c>
      <c r="O27" s="66">
        <v>165.38304600000001</v>
      </c>
      <c r="P27" s="58">
        <v>21.620004000000002</v>
      </c>
      <c r="Q27" s="70">
        <v>5.6351290000000001</v>
      </c>
      <c r="R27" s="169">
        <f t="shared" si="10"/>
        <v>2099.3561779999995</v>
      </c>
      <c r="T27" s="124" t="s">
        <v>291</v>
      </c>
    </row>
    <row r="28" spans="1:20" ht="12.75" customHeight="1">
      <c r="A28" s="194">
        <v>40664</v>
      </c>
      <c r="B28" s="60">
        <v>1475.9702520000003</v>
      </c>
      <c r="C28" s="58">
        <v>171.651614</v>
      </c>
      <c r="D28" s="58">
        <v>34.048303999999995</v>
      </c>
      <c r="E28" s="58">
        <v>0.43692000000000003</v>
      </c>
      <c r="F28" s="58">
        <v>0.19578500000000076</v>
      </c>
      <c r="G28" s="58">
        <v>0</v>
      </c>
      <c r="H28" s="58">
        <v>0</v>
      </c>
      <c r="I28" s="58">
        <v>39.629264999999997</v>
      </c>
      <c r="J28" s="58">
        <v>40.947071999999999</v>
      </c>
      <c r="K28" s="58">
        <v>2.2367430000000001</v>
      </c>
      <c r="L28" s="58">
        <v>7.8233000000000011E-2</v>
      </c>
      <c r="M28" s="58">
        <v>8.224126</v>
      </c>
      <c r="N28" s="373">
        <f t="shared" si="9"/>
        <v>297.44806199999999</v>
      </c>
      <c r="O28" s="66">
        <v>165.38304600000001</v>
      </c>
      <c r="P28" s="58">
        <v>21.620004000000002</v>
      </c>
      <c r="Q28" s="70">
        <v>4.1578369999999998</v>
      </c>
      <c r="R28" s="169">
        <f t="shared" si="10"/>
        <v>1964.5792010000002</v>
      </c>
      <c r="T28" s="124" t="s">
        <v>291</v>
      </c>
    </row>
    <row r="29" spans="1:20" ht="12.75" customHeight="1">
      <c r="A29" s="194">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1.9951969999999999</v>
      </c>
      <c r="N29" s="373">
        <f t="shared" si="9"/>
        <v>286.16439700000006</v>
      </c>
      <c r="O29" s="66">
        <v>165.38779600000001</v>
      </c>
      <c r="P29" s="58">
        <v>21.620004000000002</v>
      </c>
      <c r="Q29" s="70">
        <v>4.7155249999999995</v>
      </c>
      <c r="R29" s="169">
        <f t="shared" si="10"/>
        <v>1967.0336420000001</v>
      </c>
      <c r="T29" s="124" t="s">
        <v>291</v>
      </c>
    </row>
    <row r="30" spans="1:20" ht="12.75" customHeight="1">
      <c r="A30" s="194">
        <v>40725</v>
      </c>
      <c r="B30" s="60">
        <v>1292.7618310000003</v>
      </c>
      <c r="C30" s="58">
        <v>146.619845</v>
      </c>
      <c r="D30" s="58">
        <v>35.488978000000003</v>
      </c>
      <c r="E30" s="58">
        <v>5.2724409999999997</v>
      </c>
      <c r="F30" s="58">
        <v>9.5878999999968073E-2</v>
      </c>
      <c r="G30" s="58">
        <v>0</v>
      </c>
      <c r="H30" s="58">
        <v>0</v>
      </c>
      <c r="I30" s="58">
        <v>9.4917009999999991</v>
      </c>
      <c r="J30" s="58">
        <v>14.022088999999999</v>
      </c>
      <c r="K30" s="58">
        <v>12.379989999999999</v>
      </c>
      <c r="L30" s="58">
        <v>9.7289999999999998E-3</v>
      </c>
      <c r="M30" s="58">
        <v>3.6525780000000001</v>
      </c>
      <c r="N30" s="373">
        <f t="shared" si="9"/>
        <v>227.03322999999995</v>
      </c>
      <c r="O30" s="66">
        <v>165.38304600000001</v>
      </c>
      <c r="P30" s="58">
        <v>21.620004000000002</v>
      </c>
      <c r="Q30" s="70">
        <v>5.9648089999999989</v>
      </c>
      <c r="R30" s="169">
        <f t="shared" si="10"/>
        <v>1712.7629200000003</v>
      </c>
      <c r="T30" s="124" t="s">
        <v>291</v>
      </c>
    </row>
    <row r="31" spans="1:20" ht="12.75" customHeight="1">
      <c r="A31" s="194">
        <v>40756</v>
      </c>
      <c r="B31" s="60">
        <v>1538.8901289999999</v>
      </c>
      <c r="C31" s="71">
        <v>203.56531800000002</v>
      </c>
      <c r="D31" s="71">
        <v>64.718008999999995</v>
      </c>
      <c r="E31" s="71">
        <v>0.7288</v>
      </c>
      <c r="F31" s="71">
        <v>0.25449199999999905</v>
      </c>
      <c r="G31" s="58">
        <v>0</v>
      </c>
      <c r="H31" s="58">
        <v>0</v>
      </c>
      <c r="I31" s="71">
        <v>10.028948</v>
      </c>
      <c r="J31" s="71">
        <v>24.031458000000001</v>
      </c>
      <c r="K31" s="71">
        <v>24.664329999999996</v>
      </c>
      <c r="L31" s="71">
        <v>1.008E-3</v>
      </c>
      <c r="M31" s="58">
        <v>4.2723429999999993</v>
      </c>
      <c r="N31" s="373">
        <f t="shared" si="9"/>
        <v>332.26470599999999</v>
      </c>
      <c r="O31" s="66">
        <v>165.383546</v>
      </c>
      <c r="P31" s="58">
        <v>21.620004000000002</v>
      </c>
      <c r="Q31" s="70">
        <v>10.186059999999999</v>
      </c>
      <c r="R31" s="169">
        <f t="shared" si="10"/>
        <v>2068.3444449999997</v>
      </c>
      <c r="T31" s="124" t="s">
        <v>291</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22.028290999999999</v>
      </c>
      <c r="K32" s="71">
        <v>31.215488000000001</v>
      </c>
      <c r="L32" s="71">
        <v>1.3440000000000001E-3</v>
      </c>
      <c r="M32" s="58">
        <v>2.6266220000000002</v>
      </c>
      <c r="N32" s="373">
        <f t="shared" si="9"/>
        <v>346.86256400000008</v>
      </c>
      <c r="O32" s="66">
        <v>165.38304600000001</v>
      </c>
      <c r="P32" s="58">
        <v>21.620004000000002</v>
      </c>
      <c r="Q32" s="70">
        <v>2.098589</v>
      </c>
      <c r="R32" s="169">
        <f t="shared" si="10"/>
        <v>2256.0616500000001</v>
      </c>
      <c r="T32" s="124" t="s">
        <v>291</v>
      </c>
    </row>
    <row r="33" spans="1:20" s="65" customFormat="1" ht="12.75" customHeight="1">
      <c r="A33" s="194">
        <v>40817</v>
      </c>
      <c r="B33" s="60">
        <v>1774.9585590000002</v>
      </c>
      <c r="C33" s="71">
        <v>170.599266</v>
      </c>
      <c r="D33" s="71">
        <v>2.4500000000000001E-2</v>
      </c>
      <c r="E33" s="71">
        <v>8.3062749999999994</v>
      </c>
      <c r="F33" s="71">
        <v>0.26100899999997296</v>
      </c>
      <c r="G33" s="58">
        <v>0</v>
      </c>
      <c r="H33" s="58">
        <v>0</v>
      </c>
      <c r="I33" s="71">
        <v>3.4209309999999999</v>
      </c>
      <c r="J33" s="71">
        <v>11.344282999999999</v>
      </c>
      <c r="K33" s="71">
        <v>17.238378000000012</v>
      </c>
      <c r="L33" s="71">
        <v>3.307E-3</v>
      </c>
      <c r="M33" s="58">
        <v>5.2990330000000005</v>
      </c>
      <c r="N33" s="373">
        <f t="shared" si="9"/>
        <v>216.49698199999997</v>
      </c>
      <c r="O33" s="66">
        <v>165.38304600000001</v>
      </c>
      <c r="P33" s="58">
        <v>21.620004000000002</v>
      </c>
      <c r="Q33" s="70">
        <v>2.959946</v>
      </c>
      <c r="R33" s="169">
        <f t="shared" si="10"/>
        <v>2181.418537</v>
      </c>
      <c r="T33" s="124" t="s">
        <v>291</v>
      </c>
    </row>
    <row r="34" spans="1:20" s="65" customFormat="1" ht="12.75" customHeight="1">
      <c r="A34" s="194">
        <v>40848</v>
      </c>
      <c r="B34" s="60">
        <v>1366.7167339999999</v>
      </c>
      <c r="C34" s="71">
        <v>98.881383</v>
      </c>
      <c r="D34" s="71">
        <v>0.14229700000000001</v>
      </c>
      <c r="E34" s="71">
        <v>1.7840499999999999</v>
      </c>
      <c r="F34" s="71">
        <v>0.25600800000000845</v>
      </c>
      <c r="G34" s="58">
        <v>0</v>
      </c>
      <c r="H34" s="58">
        <v>0</v>
      </c>
      <c r="I34" s="71">
        <v>2.1666509999999999</v>
      </c>
      <c r="J34" s="71">
        <v>14.988595999999999</v>
      </c>
      <c r="K34" s="71">
        <v>2.4875769999999995</v>
      </c>
      <c r="L34" s="71">
        <v>2.114E-3</v>
      </c>
      <c r="M34" s="58">
        <v>3.5528729999999999</v>
      </c>
      <c r="N34" s="373">
        <f t="shared" si="9"/>
        <v>124.26154900000002</v>
      </c>
      <c r="O34" s="66">
        <v>165.38304600000001</v>
      </c>
      <c r="P34" s="58">
        <v>21.620004000000002</v>
      </c>
      <c r="Q34" s="70">
        <v>1.7476720000000001</v>
      </c>
      <c r="R34" s="169">
        <f t="shared" si="10"/>
        <v>1679.7290049999999</v>
      </c>
      <c r="T34" s="124" t="s">
        <v>291</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13.690159</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291</v>
      </c>
    </row>
    <row r="36" spans="1:20" s="65" customFormat="1" ht="12.75" customHeight="1">
      <c r="A36" s="194">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30.379199000000003</v>
      </c>
      <c r="L36" s="71">
        <v>7.4750000000000007E-3</v>
      </c>
      <c r="M36" s="58">
        <v>2.8590659999999999</v>
      </c>
      <c r="N36" s="373">
        <f t="shared" si="9"/>
        <v>322.42577900000003</v>
      </c>
      <c r="O36" s="66">
        <v>165.38304600000001</v>
      </c>
      <c r="P36" s="58">
        <v>22.950004</v>
      </c>
      <c r="Q36" s="70">
        <v>0.17199999999999999</v>
      </c>
      <c r="R36" s="169">
        <f t="shared" si="10"/>
        <v>1790.5261640000001</v>
      </c>
      <c r="T36" s="124" t="s">
        <v>291</v>
      </c>
    </row>
    <row r="37" spans="1:20" s="65" customFormat="1" ht="12.75" customHeight="1">
      <c r="A37" s="194">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2.302416</v>
      </c>
      <c r="L37" s="71">
        <v>0.216556</v>
      </c>
      <c r="M37" s="58">
        <v>1.5090779999999999</v>
      </c>
      <c r="N37" s="373">
        <f t="shared" si="9"/>
        <v>266.988675</v>
      </c>
      <c r="O37" s="66">
        <v>165.38304600000001</v>
      </c>
      <c r="P37" s="58">
        <v>22.185524000000001</v>
      </c>
      <c r="Q37" s="70">
        <v>1.4838229999999999</v>
      </c>
      <c r="R37" s="169">
        <f t="shared" si="10"/>
        <v>1549.6291980000001</v>
      </c>
      <c r="T37" s="124" t="s">
        <v>291</v>
      </c>
    </row>
    <row r="38" spans="1:20" s="65" customFormat="1" ht="12.75" customHeight="1">
      <c r="A38" s="194">
        <v>40969</v>
      </c>
      <c r="B38" s="60">
        <v>1553.0418480000001</v>
      </c>
      <c r="C38" s="71">
        <v>87.39591999999999</v>
      </c>
      <c r="D38" s="71">
        <v>14.181355</v>
      </c>
      <c r="E38" s="71">
        <v>3.2000000000000001E-2</v>
      </c>
      <c r="F38" s="71">
        <v>0.24799899999999298</v>
      </c>
      <c r="G38" s="58">
        <v>0</v>
      </c>
      <c r="H38" s="58">
        <v>0</v>
      </c>
      <c r="I38" s="71">
        <v>44.811999999999998</v>
      </c>
      <c r="J38" s="71">
        <v>4.0270000000000001</v>
      </c>
      <c r="K38" s="71">
        <v>51.70037199999998</v>
      </c>
      <c r="L38" s="71">
        <v>0.60716300000000001</v>
      </c>
      <c r="M38" s="58">
        <v>2.1178629999999998</v>
      </c>
      <c r="N38" s="373">
        <f t="shared" si="9"/>
        <v>205.12167199999996</v>
      </c>
      <c r="O38" s="66">
        <v>165.38304600000001</v>
      </c>
      <c r="P38" s="58">
        <v>22.515191999999999</v>
      </c>
      <c r="Q38" s="70">
        <v>0.98685999999999996</v>
      </c>
      <c r="R38" s="169">
        <f t="shared" si="10"/>
        <v>1947.048618</v>
      </c>
      <c r="T38" s="124" t="s">
        <v>291</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291</v>
      </c>
    </row>
    <row r="40" spans="1:20" s="65" customFormat="1" ht="12.75" customHeight="1">
      <c r="A40" s="194">
        <v>41030</v>
      </c>
      <c r="B40" s="60">
        <v>1582.6848480000001</v>
      </c>
      <c r="C40" s="71">
        <v>90.096005000000005</v>
      </c>
      <c r="D40" s="71">
        <v>8.0629969999999993</v>
      </c>
      <c r="E40" s="71">
        <v>0.30649999999999999</v>
      </c>
      <c r="F40" s="71">
        <v>0.13139999999998508</v>
      </c>
      <c r="G40" s="58">
        <v>0</v>
      </c>
      <c r="H40" s="58">
        <v>0</v>
      </c>
      <c r="I40" s="71">
        <v>5.9251679999999993</v>
      </c>
      <c r="J40" s="71">
        <v>131.06396100000001</v>
      </c>
      <c r="K40" s="71">
        <v>25.452449999999992</v>
      </c>
      <c r="L40" s="71">
        <v>0.39855799999999997</v>
      </c>
      <c r="M40" s="58">
        <v>3.3008000000000002</v>
      </c>
      <c r="N40" s="373">
        <f t="shared" si="9"/>
        <v>264.73783899999995</v>
      </c>
      <c r="O40" s="66">
        <v>165.38304600000001</v>
      </c>
      <c r="P40" s="58">
        <v>21.777504</v>
      </c>
      <c r="Q40" s="70">
        <v>1.0118199999999999</v>
      </c>
      <c r="R40" s="169">
        <f t="shared" si="10"/>
        <v>2035.5950569999998</v>
      </c>
      <c r="T40" s="124" t="s">
        <v>291</v>
      </c>
    </row>
    <row r="41" spans="1:20" s="65" customFormat="1" ht="12.75" customHeight="1">
      <c r="A41" s="194">
        <v>41061</v>
      </c>
      <c r="B41" s="60">
        <v>1344.6125210000002</v>
      </c>
      <c r="C41" s="71">
        <v>177.20864399999999</v>
      </c>
      <c r="D41" s="71">
        <v>8.2235199999999988</v>
      </c>
      <c r="E41" s="71">
        <v>0.16200000000000001</v>
      </c>
      <c r="F41" s="71">
        <v>0.35587599999999497</v>
      </c>
      <c r="G41" s="58">
        <v>0</v>
      </c>
      <c r="H41" s="58">
        <v>0</v>
      </c>
      <c r="I41" s="71">
        <v>1.292</v>
      </c>
      <c r="J41" s="71">
        <v>32.708476000000005</v>
      </c>
      <c r="K41" s="71">
        <v>44.772355000000026</v>
      </c>
      <c r="L41" s="71">
        <v>1.5660000000000001E-3</v>
      </c>
      <c r="M41" s="58">
        <v>2.5673289999999995</v>
      </c>
      <c r="N41" s="373">
        <f t="shared" si="9"/>
        <v>267.291766</v>
      </c>
      <c r="O41" s="66">
        <v>165.38304600000001</v>
      </c>
      <c r="P41" s="58">
        <v>26.086788000000002</v>
      </c>
      <c r="Q41" s="70">
        <v>1.2713720000000002</v>
      </c>
      <c r="R41" s="169">
        <f t="shared" si="10"/>
        <v>1804.6454930000002</v>
      </c>
      <c r="S41" s="72"/>
      <c r="T41" s="124" t="s">
        <v>291</v>
      </c>
    </row>
    <row r="42" spans="1:20" s="65" customFormat="1" ht="12.75" customHeight="1">
      <c r="A42" s="194">
        <v>41091</v>
      </c>
      <c r="B42" s="60">
        <v>1694.5240489999999</v>
      </c>
      <c r="C42" s="71">
        <v>263.33380900000009</v>
      </c>
      <c r="D42" s="71">
        <v>1.4132E-2</v>
      </c>
      <c r="E42" s="71">
        <v>0.70065</v>
      </c>
      <c r="F42" s="71">
        <v>0.23699700000000234</v>
      </c>
      <c r="G42" s="58">
        <v>0</v>
      </c>
      <c r="H42" s="58">
        <v>0</v>
      </c>
      <c r="I42" s="71">
        <v>2.9669369999999997</v>
      </c>
      <c r="J42" s="71">
        <v>15.912634999999998</v>
      </c>
      <c r="K42" s="71">
        <v>24.71825599999999</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291</v>
      </c>
    </row>
    <row r="43" spans="1:20" s="65" customFormat="1" ht="12.75" customHeight="1">
      <c r="A43" s="194">
        <v>41122</v>
      </c>
      <c r="B43" s="60">
        <v>1631.770651</v>
      </c>
      <c r="C43" s="71">
        <v>321.72291600000005</v>
      </c>
      <c r="D43" s="71">
        <v>27.650036999999998</v>
      </c>
      <c r="E43" s="71">
        <v>4.10372</v>
      </c>
      <c r="F43" s="71">
        <v>0.23687699999999268</v>
      </c>
      <c r="G43" s="58">
        <v>0</v>
      </c>
      <c r="H43" s="58">
        <v>0</v>
      </c>
      <c r="I43" s="71">
        <v>17.654790000000002</v>
      </c>
      <c r="J43" s="71">
        <v>34.917704000000001</v>
      </c>
      <c r="K43" s="71">
        <v>48.188693000000008</v>
      </c>
      <c r="L43" s="71">
        <v>1.1233E-2</v>
      </c>
      <c r="M43" s="58">
        <v>0.42972299999999997</v>
      </c>
      <c r="N43" s="373">
        <f t="shared" si="9"/>
        <v>454.91569300000009</v>
      </c>
      <c r="O43" s="66">
        <v>165.38304600000001</v>
      </c>
      <c r="P43" s="58">
        <v>22.474641999999999</v>
      </c>
      <c r="Q43" s="70">
        <v>0.83326500000000014</v>
      </c>
      <c r="R43" s="169">
        <f t="shared" si="10"/>
        <v>2275.3772970000005</v>
      </c>
      <c r="S43" s="73"/>
      <c r="T43" s="124" t="s">
        <v>291</v>
      </c>
    </row>
    <row r="44" spans="1:20" s="65" customFormat="1" ht="12.75" customHeight="1">
      <c r="A44" s="194">
        <v>41153</v>
      </c>
      <c r="B44" s="60">
        <v>1491.5340200000001</v>
      </c>
      <c r="C44" s="71">
        <v>108.683164</v>
      </c>
      <c r="D44" s="71">
        <v>15.939916</v>
      </c>
      <c r="E44" s="71">
        <v>0.25639999999999996</v>
      </c>
      <c r="F44" s="71">
        <v>7.3999000000014803E-2</v>
      </c>
      <c r="G44" s="58">
        <v>0</v>
      </c>
      <c r="H44" s="58">
        <v>0</v>
      </c>
      <c r="I44" s="71">
        <v>18.956915000000002</v>
      </c>
      <c r="J44" s="71">
        <v>102.68509899999999</v>
      </c>
      <c r="K44" s="71">
        <v>22.500490000000003</v>
      </c>
      <c r="L44" s="71">
        <v>7.8829999999999994E-3</v>
      </c>
      <c r="M44" s="58">
        <v>2.6747350000000001</v>
      </c>
      <c r="N44" s="373">
        <f t="shared" si="9"/>
        <v>271.77860100000004</v>
      </c>
      <c r="O44" s="66">
        <v>165.38304600000001</v>
      </c>
      <c r="P44" s="58">
        <v>21.962035</v>
      </c>
      <c r="Q44" s="70">
        <v>1.367634</v>
      </c>
      <c r="R44" s="169">
        <f t="shared" si="10"/>
        <v>1952.0253359999999</v>
      </c>
      <c r="S44" s="73"/>
      <c r="T44" s="124" t="s">
        <v>291</v>
      </c>
    </row>
    <row r="45" spans="1:20" s="65" customFormat="1" ht="12.75" customHeight="1">
      <c r="A45" s="194">
        <v>41183</v>
      </c>
      <c r="B45" s="60">
        <v>1721.6664620000001</v>
      </c>
      <c r="C45" s="71">
        <v>263.88234800000004</v>
      </c>
      <c r="D45" s="71">
        <v>3.6340000000000005E-3</v>
      </c>
      <c r="E45" s="71">
        <v>0.54</v>
      </c>
      <c r="F45" s="71">
        <v>0.40699799999998731</v>
      </c>
      <c r="G45" s="58">
        <v>0</v>
      </c>
      <c r="H45" s="58">
        <v>0</v>
      </c>
      <c r="I45" s="71">
        <v>11.529647000000001</v>
      </c>
      <c r="J45" s="71">
        <v>9.2457700000000003</v>
      </c>
      <c r="K45" s="71">
        <v>42.620436999999981</v>
      </c>
      <c r="L45" s="71">
        <v>5.5190000000000005E-3</v>
      </c>
      <c r="M45" s="58">
        <v>1.142482</v>
      </c>
      <c r="N45" s="373">
        <f t="shared" si="9"/>
        <v>329.37683499999997</v>
      </c>
      <c r="O45" s="66">
        <v>165.38304600000001</v>
      </c>
      <c r="P45" s="58">
        <v>21.620004000000002</v>
      </c>
      <c r="Q45" s="70">
        <v>0.70334000000000008</v>
      </c>
      <c r="R45" s="169">
        <f t="shared" si="10"/>
        <v>2238.749687</v>
      </c>
      <c r="S45" s="73"/>
      <c r="T45" s="124" t="s">
        <v>291</v>
      </c>
    </row>
    <row r="46" spans="1:20" s="65" customFormat="1" ht="12.75" customHeight="1">
      <c r="A46" s="194">
        <v>41214</v>
      </c>
      <c r="B46" s="60">
        <v>1488.1432550000002</v>
      </c>
      <c r="C46" s="71">
        <v>94.092787999999985</v>
      </c>
      <c r="D46" s="71">
        <v>2.3826E-2</v>
      </c>
      <c r="E46" s="71">
        <v>3.34775</v>
      </c>
      <c r="F46" s="71">
        <v>0.28317999999998733</v>
      </c>
      <c r="G46" s="58">
        <v>0</v>
      </c>
      <c r="H46" s="58">
        <v>0</v>
      </c>
      <c r="I46" s="71">
        <v>2.9511549999999995</v>
      </c>
      <c r="J46" s="71">
        <v>2.6459999999999999</v>
      </c>
      <c r="K46" s="71">
        <v>38.775206999999959</v>
      </c>
      <c r="L46" s="71">
        <v>2.4799820000000001</v>
      </c>
      <c r="M46" s="58">
        <v>6.6416299999999993</v>
      </c>
      <c r="N46" s="373">
        <f t="shared" si="9"/>
        <v>151.24151799999993</v>
      </c>
      <c r="O46" s="66">
        <v>165.38304600000001</v>
      </c>
      <c r="P46" s="58">
        <v>24.325911999999999</v>
      </c>
      <c r="Q46" s="70">
        <v>1.5175149999999999</v>
      </c>
      <c r="R46" s="169">
        <f t="shared" si="10"/>
        <v>1830.6112460000002</v>
      </c>
      <c r="S46" s="73"/>
      <c r="T46" s="124" t="s">
        <v>291</v>
      </c>
    </row>
    <row r="47" spans="1:20" s="65" customFormat="1" ht="12.75" customHeight="1">
      <c r="A47" s="194">
        <v>41244</v>
      </c>
      <c r="B47" s="60">
        <v>1446.1325459999998</v>
      </c>
      <c r="C47" s="71">
        <v>181.74853099999999</v>
      </c>
      <c r="D47" s="71">
        <v>9.5003429999999991</v>
      </c>
      <c r="E47" s="71">
        <v>2.9542800000000002</v>
      </c>
      <c r="F47" s="71">
        <v>0.11399799999998095</v>
      </c>
      <c r="G47" s="58">
        <v>0</v>
      </c>
      <c r="H47" s="58">
        <v>0</v>
      </c>
      <c r="I47" s="71">
        <v>1.2578750000000001</v>
      </c>
      <c r="J47" s="71">
        <v>11.520049999999999</v>
      </c>
      <c r="K47" s="71">
        <v>36.031550999999986</v>
      </c>
      <c r="L47" s="71">
        <v>4.9900000000000005E-3</v>
      </c>
      <c r="M47" s="58">
        <v>1.8492870000000001</v>
      </c>
      <c r="N47" s="373">
        <f t="shared" si="9"/>
        <v>244.98090499999995</v>
      </c>
      <c r="O47" s="66">
        <v>165.38304600000001</v>
      </c>
      <c r="P47" s="58">
        <v>22.893004000000001</v>
      </c>
      <c r="Q47" s="70">
        <v>4.106166</v>
      </c>
      <c r="R47" s="169">
        <f t="shared" si="10"/>
        <v>1883.4956669999997</v>
      </c>
      <c r="S47" s="73"/>
      <c r="T47" s="124" t="s">
        <v>291</v>
      </c>
    </row>
    <row r="48" spans="1:20" s="65" customFormat="1" ht="12.75" customHeight="1">
      <c r="A48" s="194">
        <v>41275</v>
      </c>
      <c r="B48" s="60">
        <v>1135.4224730000001</v>
      </c>
      <c r="C48" s="71">
        <v>196.38505500000005</v>
      </c>
      <c r="D48" s="71">
        <v>15.715109</v>
      </c>
      <c r="E48" s="71">
        <v>0.21619799999999997</v>
      </c>
      <c r="F48" s="71">
        <v>0.19239699999999971</v>
      </c>
      <c r="G48" s="58">
        <v>0</v>
      </c>
      <c r="H48" s="58">
        <v>0</v>
      </c>
      <c r="I48" s="71">
        <v>2.309482</v>
      </c>
      <c r="J48" s="71">
        <v>1.6970000000000001</v>
      </c>
      <c r="K48" s="71">
        <v>31.933705999999997</v>
      </c>
      <c r="L48" s="71">
        <v>0</v>
      </c>
      <c r="M48" s="58">
        <v>0.81109599999999993</v>
      </c>
      <c r="N48" s="373">
        <f t="shared" si="9"/>
        <v>249.26004300000005</v>
      </c>
      <c r="O48" s="66">
        <v>165.38304600000001</v>
      </c>
      <c r="P48" s="58">
        <v>21.620004000000002</v>
      </c>
      <c r="Q48" s="70">
        <v>0.17835100000000001</v>
      </c>
      <c r="R48" s="169">
        <f t="shared" si="10"/>
        <v>1571.8639170000001</v>
      </c>
      <c r="S48" s="73"/>
      <c r="T48" s="124" t="s">
        <v>291</v>
      </c>
    </row>
    <row r="49" spans="1:20" s="65" customFormat="1" ht="12.75" customHeight="1">
      <c r="A49" s="194">
        <v>41306</v>
      </c>
      <c r="B49" s="60">
        <v>680.61509700000011</v>
      </c>
      <c r="C49" s="71">
        <v>167.80384799999999</v>
      </c>
      <c r="D49" s="71">
        <v>5.1869999999999998E-3</v>
      </c>
      <c r="E49" s="71">
        <v>0.25769999999999998</v>
      </c>
      <c r="F49" s="71">
        <v>0.27097000000000548</v>
      </c>
      <c r="G49" s="58">
        <v>0</v>
      </c>
      <c r="H49" s="58">
        <v>0</v>
      </c>
      <c r="I49" s="71">
        <v>19.682364</v>
      </c>
      <c r="J49" s="71">
        <v>8.0660299999999996</v>
      </c>
      <c r="K49" s="71">
        <v>31.903511999999989</v>
      </c>
      <c r="L49" s="71">
        <v>5.3230000000000005E-3</v>
      </c>
      <c r="M49" s="58">
        <v>5.751246000000001</v>
      </c>
      <c r="N49" s="373">
        <f t="shared" si="9"/>
        <v>233.74618000000001</v>
      </c>
      <c r="O49" s="66">
        <v>165.38304600000001</v>
      </c>
      <c r="P49" s="58">
        <v>21.620004000000002</v>
      </c>
      <c r="Q49" s="70">
        <v>0.80629600000000001</v>
      </c>
      <c r="R49" s="169">
        <f t="shared" si="10"/>
        <v>1102.1706230000002</v>
      </c>
      <c r="S49" s="73"/>
      <c r="T49" s="124" t="s">
        <v>291</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3.1906159999999999</v>
      </c>
      <c r="N50" s="373">
        <f t="shared" si="9"/>
        <v>224.31689</v>
      </c>
      <c r="O50" s="66">
        <v>165.38304600000001</v>
      </c>
      <c r="P50" s="58">
        <v>21.620004000000002</v>
      </c>
      <c r="Q50" s="70">
        <v>3.4600140000000001</v>
      </c>
      <c r="R50" s="169">
        <f t="shared" si="10"/>
        <v>1559.3498180000001</v>
      </c>
      <c r="S50" s="73"/>
      <c r="T50" s="124" t="s">
        <v>291</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43.817373000000003</v>
      </c>
      <c r="L51" s="71">
        <v>1.5660000000000001E-3</v>
      </c>
      <c r="M51" s="58">
        <v>6.6968310000000004</v>
      </c>
      <c r="N51" s="373">
        <f t="shared" si="9"/>
        <v>229.53552299999998</v>
      </c>
      <c r="O51" s="66">
        <v>165.38304600000001</v>
      </c>
      <c r="P51" s="58">
        <v>21.620004000000002</v>
      </c>
      <c r="Q51" s="70">
        <v>8.8130560000000013</v>
      </c>
      <c r="R51" s="169">
        <f t="shared" si="10"/>
        <v>1465.8357400000002</v>
      </c>
      <c r="S51" s="73"/>
      <c r="T51" s="124" t="s">
        <v>291</v>
      </c>
    </row>
    <row r="52" spans="1:20" s="74" customFormat="1" ht="12.75" customHeight="1">
      <c r="A52" s="194">
        <v>41395</v>
      </c>
      <c r="B52" s="60">
        <v>1316.399508</v>
      </c>
      <c r="C52" s="71">
        <v>196.52434100000002</v>
      </c>
      <c r="D52" s="71">
        <v>0</v>
      </c>
      <c r="E52" s="71">
        <v>1.5815999999999999</v>
      </c>
      <c r="F52" s="71">
        <v>0.21899499999997829</v>
      </c>
      <c r="G52" s="58">
        <v>0</v>
      </c>
      <c r="H52" s="58">
        <v>0</v>
      </c>
      <c r="I52" s="71">
        <v>2.5462349999999998</v>
      </c>
      <c r="J52" s="71">
        <v>15.896868</v>
      </c>
      <c r="K52" s="71">
        <v>40.594104000000009</v>
      </c>
      <c r="L52" s="71">
        <v>1.761E-3</v>
      </c>
      <c r="M52" s="58">
        <v>4.2859120000000015</v>
      </c>
      <c r="N52" s="373">
        <f t="shared" si="9"/>
        <v>261.64981599999999</v>
      </c>
      <c r="O52" s="66">
        <v>165.38304600000001</v>
      </c>
      <c r="P52" s="58">
        <v>22.120004000000002</v>
      </c>
      <c r="Q52" s="70">
        <v>9.5124849999999999</v>
      </c>
      <c r="R52" s="169">
        <f t="shared" si="10"/>
        <v>1775.0648590000001</v>
      </c>
      <c r="S52" s="73"/>
      <c r="T52" s="124" t="s">
        <v>291</v>
      </c>
    </row>
    <row r="53" spans="1:20" s="74" customFormat="1" ht="12.75" customHeight="1">
      <c r="A53" s="194">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36.556453000000033</v>
      </c>
      <c r="L53" s="71">
        <v>1.957E-3</v>
      </c>
      <c r="M53" s="58">
        <v>4.3366389999999999</v>
      </c>
      <c r="N53" s="373">
        <f t="shared" si="9"/>
        <v>342.09148799999997</v>
      </c>
      <c r="O53" s="66">
        <v>165.38304600000001</v>
      </c>
      <c r="P53" s="58">
        <v>21.620004000000002</v>
      </c>
      <c r="Q53" s="70">
        <v>2.8913379999999997</v>
      </c>
      <c r="R53" s="169">
        <f t="shared" si="10"/>
        <v>1502.119964</v>
      </c>
      <c r="S53" s="73"/>
      <c r="T53" s="124" t="s">
        <v>291</v>
      </c>
    </row>
    <row r="54" spans="1:20" s="74" customFormat="1" ht="12.75" customHeight="1">
      <c r="A54" s="194">
        <v>41456</v>
      </c>
      <c r="B54" s="60">
        <v>1490.092523</v>
      </c>
      <c r="C54" s="71">
        <v>172.01537400000001</v>
      </c>
      <c r="D54" s="71">
        <v>24.210789000000005</v>
      </c>
      <c r="E54" s="71">
        <v>1.4472590000000001</v>
      </c>
      <c r="F54" s="71">
        <v>0.25367699999998194</v>
      </c>
      <c r="G54" s="58">
        <v>0</v>
      </c>
      <c r="H54" s="58">
        <v>0</v>
      </c>
      <c r="I54" s="71">
        <v>0.93799900000000003</v>
      </c>
      <c r="J54" s="71">
        <v>1.9659940000000002</v>
      </c>
      <c r="K54" s="71">
        <v>38.596049000000008</v>
      </c>
      <c r="L54" s="71">
        <v>3.9139999999999999E-3</v>
      </c>
      <c r="M54" s="58">
        <v>2.2878799999999999</v>
      </c>
      <c r="N54" s="373">
        <f t="shared" si="9"/>
        <v>241.71893500000002</v>
      </c>
      <c r="O54" s="66">
        <v>165.38304600000001</v>
      </c>
      <c r="P54" s="58">
        <v>21.620004000000002</v>
      </c>
      <c r="Q54" s="70">
        <v>2.0754610000000002</v>
      </c>
      <c r="R54" s="169">
        <f t="shared" si="10"/>
        <v>1920.8899690000001</v>
      </c>
      <c r="S54" s="73"/>
      <c r="T54" s="124" t="s">
        <v>291</v>
      </c>
    </row>
    <row r="55" spans="1:20" s="74" customFormat="1" ht="12.75" customHeight="1">
      <c r="A55" s="194">
        <v>41487</v>
      </c>
      <c r="B55" s="60">
        <v>1329.309757</v>
      </c>
      <c r="C55" s="71">
        <v>255.86716999999996</v>
      </c>
      <c r="D55" s="71">
        <v>33.932684999999999</v>
      </c>
      <c r="E55" s="71">
        <v>0.6512</v>
      </c>
      <c r="F55" s="71">
        <v>0.18025700000001166</v>
      </c>
      <c r="G55" s="58">
        <v>0</v>
      </c>
      <c r="H55" s="58">
        <v>0</v>
      </c>
      <c r="I55" s="71">
        <v>7.7487080000000006</v>
      </c>
      <c r="J55" s="71">
        <v>0.224</v>
      </c>
      <c r="K55" s="71">
        <v>25.397090999999996</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291</v>
      </c>
    </row>
    <row r="56" spans="1:20" s="74" customFormat="1" ht="12.75" customHeight="1">
      <c r="A56" s="194">
        <v>41518</v>
      </c>
      <c r="B56" s="60">
        <v>1120.8688400000001</v>
      </c>
      <c r="C56" s="71">
        <v>212.08937499999996</v>
      </c>
      <c r="D56" s="71">
        <v>9.6224040000000013</v>
      </c>
      <c r="E56" s="71">
        <v>0.82568000000000008</v>
      </c>
      <c r="F56" s="71">
        <v>0.20499699999999166</v>
      </c>
      <c r="G56" s="58">
        <v>0</v>
      </c>
      <c r="H56" s="58">
        <v>0</v>
      </c>
      <c r="I56" s="71">
        <v>4.0412249999999998</v>
      </c>
      <c r="J56" s="71">
        <v>5.1442639999999997</v>
      </c>
      <c r="K56" s="71">
        <v>36.441119999999977</v>
      </c>
      <c r="L56" s="71">
        <v>0</v>
      </c>
      <c r="M56" s="58">
        <v>1.3721949999999998</v>
      </c>
      <c r="N56" s="373">
        <f t="shared" si="9"/>
        <v>269.7412599999999</v>
      </c>
      <c r="O56" s="66">
        <v>165.38304600000001</v>
      </c>
      <c r="P56" s="58">
        <v>21.840114</v>
      </c>
      <c r="Q56" s="70">
        <v>3.7508650000000001</v>
      </c>
      <c r="R56" s="169">
        <f t="shared" si="10"/>
        <v>1581.5841249999999</v>
      </c>
      <c r="S56" s="73"/>
      <c r="T56" s="124" t="s">
        <v>291</v>
      </c>
    </row>
    <row r="57" spans="1:20" s="74" customFormat="1" ht="12.75" customHeight="1">
      <c r="A57" s="194">
        <v>41548</v>
      </c>
      <c r="B57" s="60">
        <v>1064.246439</v>
      </c>
      <c r="C57" s="71">
        <v>181.97105499999995</v>
      </c>
      <c r="D57" s="71">
        <v>0.15822</v>
      </c>
      <c r="E57" s="71">
        <v>2.3786</v>
      </c>
      <c r="F57" s="71">
        <v>0.17968500000000631</v>
      </c>
      <c r="G57" s="58">
        <v>0</v>
      </c>
      <c r="H57" s="58">
        <v>0</v>
      </c>
      <c r="I57" s="71">
        <v>6.5876419999999998</v>
      </c>
      <c r="J57" s="71">
        <v>6.8311139999999995</v>
      </c>
      <c r="K57" s="71">
        <v>13.159887000000005</v>
      </c>
      <c r="L57" s="71">
        <v>1.5660000000000001E-3</v>
      </c>
      <c r="M57" s="58">
        <v>10.341116</v>
      </c>
      <c r="N57" s="373">
        <f t="shared" si="9"/>
        <v>221.60888499999993</v>
      </c>
      <c r="O57" s="66">
        <v>165.38304600000001</v>
      </c>
      <c r="P57" s="58">
        <v>21.620004000000002</v>
      </c>
      <c r="Q57" s="70">
        <v>1.9428709999999998</v>
      </c>
      <c r="R57" s="169">
        <f t="shared" si="10"/>
        <v>1474.8012449999999</v>
      </c>
      <c r="S57" s="73"/>
      <c r="T57" s="124" t="s">
        <v>291</v>
      </c>
    </row>
    <row r="58" spans="1:20" s="74" customFormat="1" ht="12.75" customHeight="1">
      <c r="A58" s="194">
        <v>41579</v>
      </c>
      <c r="B58" s="60">
        <v>920.50961900000004</v>
      </c>
      <c r="C58" s="71">
        <v>235.19184899999999</v>
      </c>
      <c r="D58" s="71">
        <v>1.9451999999999997E-2</v>
      </c>
      <c r="E58" s="71">
        <v>3.5032010000000002</v>
      </c>
      <c r="F58" s="71">
        <v>0.1240760000000023</v>
      </c>
      <c r="G58" s="58">
        <v>0</v>
      </c>
      <c r="H58" s="58">
        <v>0</v>
      </c>
      <c r="I58" s="71">
        <v>9.3124319999999994</v>
      </c>
      <c r="J58" s="71">
        <v>13.550779</v>
      </c>
      <c r="K58" s="71">
        <v>16.827773999999994</v>
      </c>
      <c r="L58" s="71">
        <v>0</v>
      </c>
      <c r="M58" s="58">
        <v>0.46043900000000004</v>
      </c>
      <c r="N58" s="373">
        <f t="shared" si="9"/>
        <v>278.99000199999995</v>
      </c>
      <c r="O58" s="66">
        <v>165.38734599999998</v>
      </c>
      <c r="P58" s="58">
        <v>21.620004000000002</v>
      </c>
      <c r="Q58" s="70">
        <v>0.79925000000000013</v>
      </c>
      <c r="R58" s="169">
        <f t="shared" si="10"/>
        <v>1387.3062210000001</v>
      </c>
      <c r="S58" s="73"/>
      <c r="T58" s="124" t="s">
        <v>291</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2.5812840000000006</v>
      </c>
      <c r="K59" s="71">
        <v>32.118241000000005</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291</v>
      </c>
    </row>
    <row r="60" spans="1:20" s="74" customFormat="1" ht="12.75" customHeight="1">
      <c r="A60" s="194">
        <v>41640</v>
      </c>
      <c r="B60" s="60">
        <v>1162.51349</v>
      </c>
      <c r="C60" s="71">
        <v>165.69772100000003</v>
      </c>
      <c r="D60" s="71">
        <v>0.509274</v>
      </c>
      <c r="E60" s="71">
        <v>0.42060000000000003</v>
      </c>
      <c r="F60" s="71">
        <v>0.2504549999999881</v>
      </c>
      <c r="G60" s="58">
        <v>0</v>
      </c>
      <c r="H60" s="58">
        <v>0</v>
      </c>
      <c r="I60" s="71">
        <v>5.7684730000000002</v>
      </c>
      <c r="J60" s="71">
        <v>0.67406200000000005</v>
      </c>
      <c r="K60" s="71">
        <v>22.274871000000008</v>
      </c>
      <c r="L60" s="71">
        <v>1.5660000000000001E-3</v>
      </c>
      <c r="M60" s="58">
        <v>0.96499199999999996</v>
      </c>
      <c r="N60" s="373">
        <f t="shared" si="9"/>
        <v>196.56201400000003</v>
      </c>
      <c r="O60" s="66">
        <v>165.385389</v>
      </c>
      <c r="P60" s="58">
        <v>21.620004000000002</v>
      </c>
      <c r="Q60" s="70">
        <v>3.8021400000000005</v>
      </c>
      <c r="R60" s="169">
        <f t="shared" si="10"/>
        <v>1549.8830370000003</v>
      </c>
      <c r="S60" s="73"/>
      <c r="T60" s="124" t="s">
        <v>291</v>
      </c>
    </row>
    <row r="61" spans="1:20" s="74" customFormat="1" ht="12.75" customHeight="1">
      <c r="A61" s="194">
        <v>41671</v>
      </c>
      <c r="B61" s="60">
        <v>1168.6062529999999</v>
      </c>
      <c r="C61" s="71">
        <v>183.94146999999998</v>
      </c>
      <c r="D61" s="71">
        <v>9.0901999999999997E-2</v>
      </c>
      <c r="E61" s="71">
        <v>0.37880000000000003</v>
      </c>
      <c r="F61" s="71">
        <v>0.13975400000001059</v>
      </c>
      <c r="G61" s="58">
        <v>0</v>
      </c>
      <c r="H61" s="58">
        <v>0</v>
      </c>
      <c r="I61" s="71">
        <v>6.7768330000000008</v>
      </c>
      <c r="J61" s="71">
        <v>0.702457</v>
      </c>
      <c r="K61" s="71">
        <v>38.257277000000009</v>
      </c>
      <c r="L61" s="71">
        <v>1.5660000000000001E-3</v>
      </c>
      <c r="M61" s="58">
        <v>1.0215820000000002</v>
      </c>
      <c r="N61" s="373">
        <f t="shared" si="9"/>
        <v>231.31064100000003</v>
      </c>
      <c r="O61" s="66">
        <v>165.38304600000001</v>
      </c>
      <c r="P61" s="58">
        <v>22.085531</v>
      </c>
      <c r="Q61" s="70">
        <v>1.5889179999999998</v>
      </c>
      <c r="R61" s="169">
        <f t="shared" si="10"/>
        <v>1588.9743889999997</v>
      </c>
      <c r="S61" s="73"/>
      <c r="T61" s="124" t="s">
        <v>291</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8.755390000000002</v>
      </c>
      <c r="K62" s="71">
        <v>19.527013000000004</v>
      </c>
      <c r="L62" s="71">
        <v>0</v>
      </c>
      <c r="M62" s="58">
        <v>8.5691670000000002</v>
      </c>
      <c r="N62" s="373">
        <f t="shared" si="9"/>
        <v>370.76890199999997</v>
      </c>
      <c r="O62" s="66">
        <v>165.38871900000001</v>
      </c>
      <c r="P62" s="58">
        <v>21.620004000000002</v>
      </c>
      <c r="Q62" s="70">
        <v>3.8496079999999999</v>
      </c>
      <c r="R62" s="169">
        <f t="shared" si="10"/>
        <v>1897.0559410000001</v>
      </c>
      <c r="S62" s="73"/>
      <c r="T62" s="124" t="s">
        <v>291</v>
      </c>
    </row>
    <row r="63" spans="1:20" s="74" customFormat="1" ht="12.75" customHeight="1">
      <c r="A63" s="194">
        <v>41730</v>
      </c>
      <c r="B63" s="60">
        <v>1259.8793680000001</v>
      </c>
      <c r="C63" s="71">
        <v>172.78271600000002</v>
      </c>
      <c r="D63" s="71">
        <v>43.753897999999992</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1707.0627730000003</v>
      </c>
      <c r="S63" s="73"/>
      <c r="T63" s="124" t="s">
        <v>291</v>
      </c>
    </row>
    <row r="64" spans="1:20" s="74" customFormat="1" ht="12.75" customHeight="1">
      <c r="A64" s="194">
        <v>41760</v>
      </c>
      <c r="B64" s="60">
        <v>1206.427183</v>
      </c>
      <c r="C64" s="71">
        <v>143.32729500000002</v>
      </c>
      <c r="D64" s="71">
        <v>0.13502799999999998</v>
      </c>
      <c r="E64" s="71">
        <v>4.5357799999999999</v>
      </c>
      <c r="F64" s="71">
        <v>9.8755999999980304E-2</v>
      </c>
      <c r="G64" s="58">
        <v>0</v>
      </c>
      <c r="H64" s="58">
        <v>0</v>
      </c>
      <c r="I64" s="71">
        <v>5.7485689999999998</v>
      </c>
      <c r="J64" s="71">
        <v>5.4145600000000007</v>
      </c>
      <c r="K64" s="71">
        <v>31.596096000000003</v>
      </c>
      <c r="L64" s="71">
        <v>9.7799999999999992E-4</v>
      </c>
      <c r="M64" s="58">
        <v>3.6547789999999996</v>
      </c>
      <c r="N64" s="373">
        <f t="shared" si="9"/>
        <v>194.511841</v>
      </c>
      <c r="O64" s="66">
        <v>165.38304600000001</v>
      </c>
      <c r="P64" s="58">
        <v>21.620004000000002</v>
      </c>
      <c r="Q64" s="70">
        <v>4.0021409999999999</v>
      </c>
      <c r="R64" s="169">
        <f t="shared" si="10"/>
        <v>1591.944215</v>
      </c>
      <c r="S64" s="73"/>
      <c r="T64" s="124" t="s">
        <v>291</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291</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10.924983000000005</v>
      </c>
      <c r="L66" s="71">
        <v>9.7799999999999992E-4</v>
      </c>
      <c r="M66" s="58">
        <v>13.042517999999999</v>
      </c>
      <c r="N66" s="373">
        <f t="shared" si="9"/>
        <v>333.66962000000001</v>
      </c>
      <c r="O66" s="66">
        <v>165.38304600000001</v>
      </c>
      <c r="P66" s="58">
        <v>21.620004000000002</v>
      </c>
      <c r="Q66" s="70">
        <v>3.3767359999999997</v>
      </c>
      <c r="R66" s="169">
        <f t="shared" si="10"/>
        <v>2073.0175749999999</v>
      </c>
      <c r="S66" s="73"/>
      <c r="T66" s="124" t="s">
        <v>291</v>
      </c>
    </row>
    <row r="67" spans="1:20" s="74" customFormat="1" ht="12.75" customHeight="1">
      <c r="A67" s="194">
        <v>41852</v>
      </c>
      <c r="B67" s="60">
        <v>1282.7463899999998</v>
      </c>
      <c r="C67" s="71">
        <v>176.18975800000004</v>
      </c>
      <c r="D67" s="71">
        <v>21.403449999999996</v>
      </c>
      <c r="E67" s="71">
        <v>2.7154100000000003</v>
      </c>
      <c r="F67" s="71">
        <v>0.3085450000000094</v>
      </c>
      <c r="G67" s="58">
        <v>0</v>
      </c>
      <c r="H67" s="58">
        <v>0</v>
      </c>
      <c r="I67" s="71">
        <v>1.85917</v>
      </c>
      <c r="J67" s="71">
        <v>21.721257000000001</v>
      </c>
      <c r="K67" s="71">
        <v>37.620924999999993</v>
      </c>
      <c r="L67" s="71">
        <v>1.4188000000000001E-2</v>
      </c>
      <c r="M67" s="58">
        <v>25.564394</v>
      </c>
      <c r="N67" s="373">
        <f t="shared" si="9"/>
        <v>287.39709700000003</v>
      </c>
      <c r="O67" s="66">
        <v>165.38858100000002</v>
      </c>
      <c r="P67" s="58">
        <v>21.620004000000002</v>
      </c>
      <c r="Q67" s="70">
        <v>3.9996520000000002</v>
      </c>
      <c r="R67" s="169">
        <f t="shared" si="10"/>
        <v>1761.1517239999998</v>
      </c>
      <c r="S67" s="73"/>
      <c r="T67" s="124" t="s">
        <v>291</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52.085784999999987</v>
      </c>
      <c r="L68" s="71">
        <v>2.5294000000000001E-2</v>
      </c>
      <c r="M68" s="58">
        <v>3.4823469999999999</v>
      </c>
      <c r="N68" s="373">
        <f t="shared" si="9"/>
        <v>245.50890699999999</v>
      </c>
      <c r="O68" s="66">
        <v>165.38644600000001</v>
      </c>
      <c r="P68" s="58">
        <v>21.978293000000001</v>
      </c>
      <c r="Q68" s="70">
        <v>4.0662500000000001</v>
      </c>
      <c r="R68" s="169">
        <f t="shared" si="10"/>
        <v>1824.2402309999998</v>
      </c>
      <c r="S68" s="73"/>
      <c r="T68" s="124" t="s">
        <v>291</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13.766504000000008</v>
      </c>
      <c r="L69" s="71">
        <v>1.9470000000000002E-3</v>
      </c>
      <c r="M69" s="58">
        <v>1.4595330000000002</v>
      </c>
      <c r="N69" s="373">
        <f t="shared" si="9"/>
        <v>222.46253299999998</v>
      </c>
      <c r="O69" s="66">
        <v>165.38304600000001</v>
      </c>
      <c r="P69" s="58">
        <v>21.620004000000002</v>
      </c>
      <c r="Q69" s="70">
        <v>3.5518069999999997</v>
      </c>
      <c r="R69" s="169">
        <f t="shared" si="10"/>
        <v>1853.2304770000001</v>
      </c>
      <c r="S69" s="73"/>
      <c r="T69" s="124" t="s">
        <v>291</v>
      </c>
    </row>
    <row r="70" spans="1:20" s="74" customFormat="1" ht="12.75" customHeight="1">
      <c r="A70" s="194">
        <v>41944</v>
      </c>
      <c r="B70" s="60">
        <v>1448.2547589999999</v>
      </c>
      <c r="C70" s="71">
        <v>265.23784800000004</v>
      </c>
      <c r="D70" s="71">
        <v>5.8588939999999994</v>
      </c>
      <c r="E70" s="71">
        <v>3.5231599999999998</v>
      </c>
      <c r="F70" s="71">
        <v>0.1865760000000023</v>
      </c>
      <c r="G70" s="58">
        <v>0</v>
      </c>
      <c r="H70" s="58">
        <v>0</v>
      </c>
      <c r="I70" s="71">
        <v>4.4135219999999995</v>
      </c>
      <c r="J70" s="71">
        <v>10.839126</v>
      </c>
      <c r="K70" s="71">
        <v>33.10684100000001</v>
      </c>
      <c r="L70" s="71">
        <v>0</v>
      </c>
      <c r="M70" s="58">
        <v>4.7541879999999983</v>
      </c>
      <c r="N70" s="373">
        <f t="shared" si="9"/>
        <v>327.92015500000014</v>
      </c>
      <c r="O70" s="66">
        <v>165.38304600000001</v>
      </c>
      <c r="P70" s="58">
        <v>22.345359000000002</v>
      </c>
      <c r="Q70" s="70">
        <v>5.2875739999999993</v>
      </c>
      <c r="R70" s="169">
        <f t="shared" si="10"/>
        <v>1969.190893</v>
      </c>
      <c r="S70" s="73"/>
      <c r="T70" s="124" t="s">
        <v>291</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18.339632000000005</v>
      </c>
      <c r="L71" s="71">
        <v>0</v>
      </c>
      <c r="M71" s="58">
        <v>5.6310600000000015</v>
      </c>
      <c r="N71" s="373">
        <f t="shared" si="9"/>
        <v>133.250674</v>
      </c>
      <c r="O71" s="66">
        <v>165.38304600000001</v>
      </c>
      <c r="P71" s="58">
        <v>21.620004000000002</v>
      </c>
      <c r="Q71" s="70">
        <v>9.0795139999999996</v>
      </c>
      <c r="R71" s="169">
        <f t="shared" si="10"/>
        <v>1816.8948429999998</v>
      </c>
      <c r="S71" s="73"/>
      <c r="T71" s="124" t="s">
        <v>291</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9.3367149999999999</v>
      </c>
      <c r="R72" s="169">
        <f t="shared" si="10"/>
        <v>1838.8817270000002</v>
      </c>
      <c r="S72" s="73"/>
      <c r="T72" s="124" t="s">
        <v>291</v>
      </c>
    </row>
    <row r="73" spans="1:20" s="74" customFormat="1" ht="12.75" customHeight="1">
      <c r="A73" s="194">
        <v>42036</v>
      </c>
      <c r="B73" s="60">
        <v>1303.1087709999999</v>
      </c>
      <c r="C73" s="71">
        <v>118.73342199999998</v>
      </c>
      <c r="D73" s="71">
        <v>9.7954000000000013E-2</v>
      </c>
      <c r="E73" s="71">
        <v>0.17119999999999999</v>
      </c>
      <c r="F73" s="71">
        <v>0.24976199999997561</v>
      </c>
      <c r="G73" s="58">
        <v>0</v>
      </c>
      <c r="H73" s="58">
        <v>0</v>
      </c>
      <c r="I73" s="71">
        <v>1.9144399999999997</v>
      </c>
      <c r="J73" s="71">
        <v>3.551822</v>
      </c>
      <c r="K73" s="71">
        <v>12.960161999999999</v>
      </c>
      <c r="L73" s="71">
        <v>0</v>
      </c>
      <c r="M73" s="58">
        <v>4.6126069999999988</v>
      </c>
      <c r="N73" s="373">
        <f t="shared" si="9"/>
        <v>142.29136899999995</v>
      </c>
      <c r="O73" s="66">
        <v>165.38304600000001</v>
      </c>
      <c r="P73" s="58">
        <v>21.620004000000002</v>
      </c>
      <c r="Q73" s="70">
        <v>1.856857</v>
      </c>
      <c r="R73" s="169">
        <f t="shared" si="10"/>
        <v>1634.260047</v>
      </c>
      <c r="S73" s="73"/>
      <c r="T73" s="124" t="s">
        <v>291</v>
      </c>
    </row>
    <row r="74" spans="1:20" s="74" customFormat="1" ht="12.75" customHeight="1">
      <c r="A74" s="194">
        <v>42064</v>
      </c>
      <c r="B74" s="60">
        <v>888.66741200000001</v>
      </c>
      <c r="C74" s="71">
        <v>181.32852599999998</v>
      </c>
      <c r="D74" s="71">
        <v>7.5961600000000002</v>
      </c>
      <c r="E74" s="71">
        <v>0.1164</v>
      </c>
      <c r="F74" s="71">
        <v>6.341054999999983</v>
      </c>
      <c r="G74" s="58">
        <v>0</v>
      </c>
      <c r="H74" s="58">
        <v>0</v>
      </c>
      <c r="I74" s="71">
        <v>2.2149830000000001</v>
      </c>
      <c r="J74" s="71">
        <v>12.12969</v>
      </c>
      <c r="K74" s="71">
        <v>32.566413000000004</v>
      </c>
      <c r="L74" s="71">
        <v>1.957E-3</v>
      </c>
      <c r="M74" s="58">
        <v>4.203722</v>
      </c>
      <c r="N74" s="373">
        <f t="shared" si="9"/>
        <v>246.49890599999998</v>
      </c>
      <c r="O74" s="66">
        <v>165.38304600000001</v>
      </c>
      <c r="P74" s="58">
        <v>21.620004000000002</v>
      </c>
      <c r="Q74" s="70">
        <v>1.7614049999999999</v>
      </c>
      <c r="R74" s="169">
        <f t="shared" si="10"/>
        <v>1323.930773</v>
      </c>
      <c r="S74" s="73"/>
      <c r="T74" s="124" t="s">
        <v>291</v>
      </c>
    </row>
    <row r="75" spans="1:20" s="74" customFormat="1" ht="12.75" customHeight="1">
      <c r="A75" s="194">
        <v>42095</v>
      </c>
      <c r="B75" s="60">
        <v>1104.3656439999997</v>
      </c>
      <c r="C75" s="71">
        <v>138.63580699999997</v>
      </c>
      <c r="D75" s="71">
        <v>8.7028000000000008E-2</v>
      </c>
      <c r="E75" s="71">
        <v>0.1416</v>
      </c>
      <c r="F75" s="71">
        <v>0.23278099999998858</v>
      </c>
      <c r="G75" s="58">
        <v>0</v>
      </c>
      <c r="H75" s="58">
        <v>0</v>
      </c>
      <c r="I75" s="71">
        <v>6.4178999999999995</v>
      </c>
      <c r="J75" s="71">
        <v>2.3097120000000002</v>
      </c>
      <c r="K75" s="71">
        <v>20.627599000000004</v>
      </c>
      <c r="L75" s="71">
        <v>0</v>
      </c>
      <c r="M75" s="58">
        <v>1.4861410000000002</v>
      </c>
      <c r="N75" s="373">
        <f t="shared" si="9"/>
        <v>169.93856799999998</v>
      </c>
      <c r="O75" s="66">
        <v>165.38304600000001</v>
      </c>
      <c r="P75" s="58">
        <v>21.620004000000002</v>
      </c>
      <c r="Q75" s="70">
        <v>5.4222399999999995</v>
      </c>
      <c r="R75" s="169">
        <f t="shared" si="10"/>
        <v>1466.7295019999999</v>
      </c>
      <c r="S75" s="73"/>
      <c r="T75" s="124" t="s">
        <v>291</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18.636694999999996</v>
      </c>
      <c r="L76" s="71">
        <v>0</v>
      </c>
      <c r="M76" s="58">
        <v>2.9912690000000004</v>
      </c>
      <c r="N76" s="373">
        <f t="shared" si="9"/>
        <v>211.86079299999997</v>
      </c>
      <c r="O76" s="66">
        <v>165.38304600000001</v>
      </c>
      <c r="P76" s="58">
        <v>21.620004000000002</v>
      </c>
      <c r="Q76" s="70">
        <v>1.944396</v>
      </c>
      <c r="R76" s="169">
        <f t="shared" si="10"/>
        <v>1319.7191740000003</v>
      </c>
      <c r="S76" s="73"/>
      <c r="T76" s="124" t="s">
        <v>291</v>
      </c>
    </row>
    <row r="77" spans="1:20" s="74" customFormat="1" ht="12.75" customHeight="1">
      <c r="A77" s="194">
        <v>42156</v>
      </c>
      <c r="B77" s="60">
        <v>938.23936200000003</v>
      </c>
      <c r="C77" s="71">
        <v>180.98571900000002</v>
      </c>
      <c r="D77" s="71">
        <v>8.9535000000000003E-2</v>
      </c>
      <c r="E77" s="71">
        <v>0.1148</v>
      </c>
      <c r="F77" s="71">
        <v>4.6160999999983687E-2</v>
      </c>
      <c r="G77" s="58">
        <v>0</v>
      </c>
      <c r="H77" s="58">
        <v>0</v>
      </c>
      <c r="I77" s="71">
        <v>20.421088999999998</v>
      </c>
      <c r="J77" s="71">
        <v>30.1328</v>
      </c>
      <c r="K77" s="71">
        <v>23.812725999999991</v>
      </c>
      <c r="L77" s="71">
        <v>0</v>
      </c>
      <c r="M77" s="58">
        <v>3.3711600000000002</v>
      </c>
      <c r="N77" s="373">
        <f t="shared" si="9"/>
        <v>258.97399000000001</v>
      </c>
      <c r="O77" s="66">
        <v>165.38304600000001</v>
      </c>
      <c r="P77" s="58">
        <v>21.620004000000002</v>
      </c>
      <c r="Q77" s="70">
        <v>0.39827699999999999</v>
      </c>
      <c r="R77" s="169">
        <f t="shared" si="10"/>
        <v>1384.614679</v>
      </c>
      <c r="S77" s="73"/>
      <c r="T77" s="124" t="s">
        <v>291</v>
      </c>
    </row>
    <row r="78" spans="1:20" s="74" customFormat="1" ht="12.75" customHeight="1">
      <c r="A78" s="194">
        <v>42186</v>
      </c>
      <c r="B78" s="60">
        <v>1360.3673130000002</v>
      </c>
      <c r="C78" s="71">
        <v>107.36906100000002</v>
      </c>
      <c r="D78" s="71">
        <v>0.66385699999999992</v>
      </c>
      <c r="E78" s="71">
        <v>0.1008</v>
      </c>
      <c r="F78" s="71">
        <v>0.13359800000000632</v>
      </c>
      <c r="G78" s="58">
        <v>0</v>
      </c>
      <c r="H78" s="58">
        <v>0</v>
      </c>
      <c r="I78" s="71">
        <v>1.5397890000000001</v>
      </c>
      <c r="J78" s="71">
        <v>9.8229120000000005</v>
      </c>
      <c r="K78" s="71">
        <v>19.466232000000002</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1318.6582629999998</v>
      </c>
      <c r="C79" s="71">
        <v>184.40024899999997</v>
      </c>
      <c r="D79" s="71">
        <v>15.4809</v>
      </c>
      <c r="E79" s="71">
        <v>1.4007700000000001</v>
      </c>
      <c r="F79" s="71">
        <v>0.19999799999999368</v>
      </c>
      <c r="G79" s="58">
        <v>0</v>
      </c>
      <c r="H79" s="58">
        <v>0</v>
      </c>
      <c r="I79" s="71">
        <v>1.6117999999999999</v>
      </c>
      <c r="J79" s="71">
        <v>25.656403000000001</v>
      </c>
      <c r="K79" s="71">
        <v>38.524785999999978</v>
      </c>
      <c r="L79" s="71">
        <v>0</v>
      </c>
      <c r="M79" s="58">
        <v>0.24175300000000002</v>
      </c>
      <c r="N79" s="373">
        <f t="shared" si="9"/>
        <v>267.51665899999995</v>
      </c>
      <c r="O79" s="66">
        <v>165.38304600000001</v>
      </c>
      <c r="P79" s="58">
        <v>21.620004000000002</v>
      </c>
      <c r="Q79" s="70">
        <v>7.395257</v>
      </c>
      <c r="R79" s="169">
        <f t="shared" si="10"/>
        <v>1780.5732289999996</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v>
      </c>
      <c r="L80" s="71">
        <v>0</v>
      </c>
      <c r="M80" s="58">
        <v>4.1901029999999997</v>
      </c>
      <c r="N80" s="373">
        <f t="shared" si="9"/>
        <v>217.17593699999998</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10.838735999999995</v>
      </c>
      <c r="L81" s="71">
        <v>0</v>
      </c>
      <c r="M81" s="58">
        <v>3.2906689999999998</v>
      </c>
      <c r="N81" s="373">
        <f t="shared" si="9"/>
        <v>205.35495700000001</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11.507768</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129.47848100000002</v>
      </c>
      <c r="D83" s="71">
        <v>0.99072500000000008</v>
      </c>
      <c r="E83" s="71">
        <v>4.5600000000000002E-2</v>
      </c>
      <c r="F83" s="71">
        <v>0.18379699999999843</v>
      </c>
      <c r="G83" s="58">
        <v>0</v>
      </c>
      <c r="H83" s="58">
        <v>0</v>
      </c>
      <c r="I83" s="71">
        <v>1.152058</v>
      </c>
      <c r="J83" s="71">
        <v>0.81200099999999997</v>
      </c>
      <c r="K83" s="71">
        <v>24.287098999999998</v>
      </c>
      <c r="L83" s="71">
        <v>3.8503000000000003E-2</v>
      </c>
      <c r="M83" s="58">
        <v>10.310495999999999</v>
      </c>
      <c r="N83" s="373">
        <f t="shared" ref="N83:N118" si="11">SUM(C83:M83)</f>
        <v>167.29876000000002</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9.2690640000000002</v>
      </c>
      <c r="J84" s="71">
        <v>1.0805579999999999</v>
      </c>
      <c r="K84" s="71">
        <v>17.45033500000001</v>
      </c>
      <c r="L84" s="71">
        <v>0.73972599999999999</v>
      </c>
      <c r="M84" s="58">
        <v>3.9826499999999996</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1183.5894540000002</v>
      </c>
      <c r="C86" s="71">
        <v>168.06301499999998</v>
      </c>
      <c r="D86" s="71">
        <v>0.29926599999999998</v>
      </c>
      <c r="E86" s="71">
        <v>0.1164</v>
      </c>
      <c r="F86" s="71">
        <v>0.18451999999999202</v>
      </c>
      <c r="G86" s="58">
        <v>0</v>
      </c>
      <c r="H86" s="58">
        <v>0</v>
      </c>
      <c r="I86" s="71">
        <v>12.001001</v>
      </c>
      <c r="J86" s="71">
        <v>3.4844750000000002</v>
      </c>
      <c r="K86" s="71">
        <v>20.069739000000002</v>
      </c>
      <c r="L86" s="71">
        <v>0.61643800000000004</v>
      </c>
      <c r="M86" s="58">
        <v>0.63177499999999998</v>
      </c>
      <c r="N86" s="373">
        <f t="shared" si="11"/>
        <v>205.46662899999995</v>
      </c>
      <c r="O86" s="66">
        <v>165.38304600000001</v>
      </c>
      <c r="P86" s="58">
        <v>22.347376000000001</v>
      </c>
      <c r="Q86" s="70">
        <v>2.5978279999999998</v>
      </c>
      <c r="R86" s="169">
        <f t="shared" si="12"/>
        <v>1579.384333</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15.191079000000002</v>
      </c>
      <c r="L87" s="71">
        <v>0</v>
      </c>
      <c r="M87" s="58">
        <v>4.6265840000000003</v>
      </c>
      <c r="N87" s="373">
        <f t="shared" si="11"/>
        <v>230.72199799999999</v>
      </c>
      <c r="O87" s="66">
        <v>165.38304600000001</v>
      </c>
      <c r="P87" s="58">
        <v>23.682362000000001</v>
      </c>
      <c r="Q87" s="70">
        <v>6.4187940000000001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2.8654900000000003</v>
      </c>
      <c r="J88" s="71">
        <v>50.964485999999994</v>
      </c>
      <c r="K88" s="71">
        <v>48.093237000000009</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221.92454300000003</v>
      </c>
      <c r="D89" s="71">
        <v>0.27761799999999998</v>
      </c>
      <c r="E89" s="71">
        <v>0.1004</v>
      </c>
      <c r="F89" s="71">
        <v>0</v>
      </c>
      <c r="G89" s="58">
        <v>0</v>
      </c>
      <c r="H89" s="58">
        <v>0</v>
      </c>
      <c r="I89" s="71">
        <v>11.554556</v>
      </c>
      <c r="J89" s="71">
        <v>30.339682</v>
      </c>
      <c r="K89" s="71">
        <v>11.820384999999998</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183.64214600000003</v>
      </c>
      <c r="D90" s="71">
        <v>0.61946000000000001</v>
      </c>
      <c r="E90" s="71">
        <v>8.6800000000000002E-2</v>
      </c>
      <c r="F90" s="71">
        <v>0.12399999999999523</v>
      </c>
      <c r="G90" s="58">
        <v>0</v>
      </c>
      <c r="H90" s="58">
        <v>0</v>
      </c>
      <c r="I90" s="71">
        <v>3.8806220000000002</v>
      </c>
      <c r="J90" s="71">
        <v>25.481008999999997</v>
      </c>
      <c r="K90" s="71">
        <v>27.443536999999996</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167.70654099999999</v>
      </c>
      <c r="D91" s="71">
        <v>22.667853000000001</v>
      </c>
      <c r="E91" s="71">
        <v>0.2288</v>
      </c>
      <c r="F91" s="71">
        <v>0.19399900000001935</v>
      </c>
      <c r="G91" s="58">
        <v>0</v>
      </c>
      <c r="H91" s="58">
        <v>0</v>
      </c>
      <c r="I91" s="71">
        <v>23.963096</v>
      </c>
      <c r="J91" s="71">
        <v>6.5781700000000001</v>
      </c>
      <c r="K91" s="71">
        <v>44.548452000000005</v>
      </c>
      <c r="L91" s="71">
        <v>0</v>
      </c>
      <c r="M91" s="58">
        <v>12.437643</v>
      </c>
      <c r="N91" s="373">
        <f t="shared" si="11"/>
        <v>278.32455400000003</v>
      </c>
      <c r="O91" s="66">
        <v>165.38304600000001</v>
      </c>
      <c r="P91" s="58">
        <v>22.795947000000002</v>
      </c>
      <c r="Q91" s="70">
        <v>0.80136899999999989</v>
      </c>
      <c r="R91" s="169">
        <f t="shared" si="12"/>
        <v>1769.7475449999999</v>
      </c>
      <c r="S91" s="73"/>
      <c r="T91" s="123">
        <v>9071.8346520000014</v>
      </c>
    </row>
    <row r="92" spans="1:20" s="74" customFormat="1" ht="12.75" customHeight="1">
      <c r="A92" s="194">
        <v>42614</v>
      </c>
      <c r="B92" s="60">
        <v>942.93886100000009</v>
      </c>
      <c r="C92" s="71">
        <v>266.70293900000001</v>
      </c>
      <c r="D92" s="71">
        <v>0.56162500000000004</v>
      </c>
      <c r="E92" s="71">
        <v>4.5600000000000002E-2</v>
      </c>
      <c r="F92" s="71">
        <v>0.23952399999998875</v>
      </c>
      <c r="G92" s="58">
        <v>0</v>
      </c>
      <c r="H92" s="58">
        <v>0</v>
      </c>
      <c r="I92" s="71">
        <v>11.099207</v>
      </c>
      <c r="J92" s="71">
        <v>3.7540979999999999</v>
      </c>
      <c r="K92" s="71">
        <v>22.968585000000008</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295.90471200000002</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3">
        <f t="shared" si="11"/>
        <v>519.29345499999999</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19.916948999999999</v>
      </c>
      <c r="L94" s="71">
        <v>0</v>
      </c>
      <c r="M94" s="58">
        <v>6.0862069999999999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1.0736419999999998</v>
      </c>
      <c r="J95" s="71">
        <v>12.118283999999999</v>
      </c>
      <c r="K95" s="71">
        <v>29.773340000000008</v>
      </c>
      <c r="L95" s="71">
        <v>7.9199999999999995E-4</v>
      </c>
      <c r="M95" s="58">
        <v>14.639106</v>
      </c>
      <c r="N95" s="373">
        <f t="shared" si="11"/>
        <v>238.11241699999999</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160.48650000000004</v>
      </c>
      <c r="D96" s="71">
        <v>4.2033610000000001</v>
      </c>
      <c r="E96" s="71">
        <v>9.1200000000000003E-2</v>
      </c>
      <c r="F96" s="71">
        <v>10.680401000000018</v>
      </c>
      <c r="G96" s="58">
        <v>0</v>
      </c>
      <c r="H96" s="58">
        <v>0</v>
      </c>
      <c r="I96" s="71">
        <v>6.9719880000000005</v>
      </c>
      <c r="J96" s="71">
        <v>38.442796000000001</v>
      </c>
      <c r="K96" s="71">
        <v>18.941300000000016</v>
      </c>
      <c r="L96" s="71">
        <v>1.0336999999999999E-2</v>
      </c>
      <c r="M96" s="58">
        <v>6.4999700000000002</v>
      </c>
      <c r="N96" s="373">
        <f t="shared" si="11"/>
        <v>246.32785300000003</v>
      </c>
      <c r="O96" s="66">
        <v>165.38304600000001</v>
      </c>
      <c r="P96" s="58">
        <v>21.620004000000002</v>
      </c>
      <c r="Q96" s="70">
        <v>1.8906020000000001</v>
      </c>
      <c r="R96" s="169">
        <f t="shared" si="12"/>
        <v>1230.804228</v>
      </c>
      <c r="S96" s="73"/>
      <c r="T96" s="123">
        <v>9808.2331520000007</v>
      </c>
    </row>
    <row r="97" spans="1:20" s="74" customFormat="1" ht="12.75" customHeight="1">
      <c r="A97" s="194">
        <v>42767</v>
      </c>
      <c r="B97" s="60">
        <v>806.65716800000007</v>
      </c>
      <c r="C97" s="71">
        <v>160.85586299999997</v>
      </c>
      <c r="D97" s="71">
        <v>23.123957999999998</v>
      </c>
      <c r="E97" s="71">
        <v>0.21</v>
      </c>
      <c r="F97" s="71">
        <v>0.26364300000000185</v>
      </c>
      <c r="G97" s="58">
        <v>0</v>
      </c>
      <c r="H97" s="58">
        <v>0</v>
      </c>
      <c r="I97" s="71">
        <v>0.41217799999999999</v>
      </c>
      <c r="J97" s="71">
        <v>16.977471000000001</v>
      </c>
      <c r="K97" s="71">
        <v>16.341362000000004</v>
      </c>
      <c r="L97" s="71">
        <v>0</v>
      </c>
      <c r="M97" s="58">
        <v>7.3640579999999991</v>
      </c>
      <c r="N97" s="373">
        <f t="shared" si="11"/>
        <v>225.54853299999999</v>
      </c>
      <c r="O97" s="66">
        <v>165.38304600000001</v>
      </c>
      <c r="P97" s="58">
        <v>21.773648000000001</v>
      </c>
      <c r="Q97" s="70">
        <v>1.230594</v>
      </c>
      <c r="R97" s="169">
        <f t="shared" si="12"/>
        <v>1220.5929890000002</v>
      </c>
      <c r="S97" s="73"/>
      <c r="T97" s="123">
        <v>8865.7455219999993</v>
      </c>
    </row>
    <row r="98" spans="1:20" s="74" customFormat="1" ht="12.75" customHeight="1">
      <c r="A98" s="194">
        <v>42795</v>
      </c>
      <c r="B98" s="60">
        <v>1359.1883839999998</v>
      </c>
      <c r="C98" s="71">
        <v>95.953664000000003</v>
      </c>
      <c r="D98" s="71">
        <v>30.658256999999999</v>
      </c>
      <c r="E98" s="71">
        <v>0.08</v>
      </c>
      <c r="F98" s="71">
        <v>14.764198999999991</v>
      </c>
      <c r="G98" s="58">
        <v>0</v>
      </c>
      <c r="H98" s="58">
        <v>0</v>
      </c>
      <c r="I98" s="71">
        <v>1.9151640000000001</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1219.9355049999999</v>
      </c>
      <c r="C100" s="71">
        <v>180.96695199999999</v>
      </c>
      <c r="D100" s="71">
        <v>14.523797</v>
      </c>
      <c r="E100" s="71">
        <v>4.7600000000000003E-2</v>
      </c>
      <c r="F100" s="71">
        <v>33.131970999999993</v>
      </c>
      <c r="G100" s="58">
        <v>0</v>
      </c>
      <c r="H100" s="58">
        <v>0</v>
      </c>
      <c r="I100" s="71">
        <v>0.33559499999999998</v>
      </c>
      <c r="J100" s="71">
        <v>4.0680020000000008</v>
      </c>
      <c r="K100" s="71">
        <v>36.635936999999998</v>
      </c>
      <c r="L100" s="71">
        <v>0</v>
      </c>
      <c r="M100" s="58">
        <v>4.7135480000000003</v>
      </c>
      <c r="N100" s="373">
        <f t="shared" si="11"/>
        <v>274.42340200000001</v>
      </c>
      <c r="O100" s="66">
        <v>165.38304600000001</v>
      </c>
      <c r="P100" s="58">
        <v>21.862231999999999</v>
      </c>
      <c r="Q100" s="67">
        <v>1.696636</v>
      </c>
      <c r="R100" s="169">
        <f t="shared" si="12"/>
        <v>1683.3008209999996</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24.156519999999993</v>
      </c>
      <c r="K101" s="71">
        <v>17.529949999999992</v>
      </c>
      <c r="L101" s="71">
        <v>0</v>
      </c>
      <c r="M101" s="58">
        <v>14.447602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214.96127299999998</v>
      </c>
      <c r="D102" s="71">
        <v>14.708409</v>
      </c>
      <c r="E102" s="71">
        <v>9.128E-2</v>
      </c>
      <c r="F102" s="71">
        <v>24.11166399999999</v>
      </c>
      <c r="G102" s="58">
        <v>0</v>
      </c>
      <c r="H102" s="58">
        <v>0</v>
      </c>
      <c r="I102" s="71">
        <v>0.40751999999999999</v>
      </c>
      <c r="J102" s="71">
        <v>11.931018</v>
      </c>
      <c r="K102" s="71">
        <v>30.970130000000001</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268.58105600000005</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356.74507800000003</v>
      </c>
      <c r="O103" s="66">
        <v>165.38304600000001</v>
      </c>
      <c r="P103" s="58">
        <v>21.620004000000002</v>
      </c>
      <c r="Q103" s="67">
        <v>1.12626</v>
      </c>
      <c r="R103" s="169">
        <f t="shared" si="12"/>
        <v>1582.0150230000002</v>
      </c>
      <c r="S103" s="73"/>
      <c r="T103" s="123">
        <v>11269.804630000001</v>
      </c>
    </row>
    <row r="104" spans="1:20" s="74" customFormat="1" ht="12.75" customHeight="1">
      <c r="A104" s="194">
        <v>42979</v>
      </c>
      <c r="B104" s="60">
        <v>1227.9902709999999</v>
      </c>
      <c r="C104" s="71">
        <v>208.378095</v>
      </c>
      <c r="D104" s="71">
        <v>18.967200000000002</v>
      </c>
      <c r="E104" s="71">
        <v>6.8400000000000002E-2</v>
      </c>
      <c r="F104" s="71">
        <v>15.092472000000015</v>
      </c>
      <c r="G104" s="58">
        <v>0</v>
      </c>
      <c r="H104" s="58">
        <v>0</v>
      </c>
      <c r="I104" s="71">
        <v>1.471981</v>
      </c>
      <c r="J104" s="71">
        <v>15.646344000000001</v>
      </c>
      <c r="K104" s="71">
        <v>14.710666000000002</v>
      </c>
      <c r="L104" s="71">
        <v>7.7300000000000003E-4</v>
      </c>
      <c r="M104" s="58">
        <v>6.9606450000000004</v>
      </c>
      <c r="N104" s="373">
        <f t="shared" si="11"/>
        <v>281.29657600000002</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32.136987000000019</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15.445888999999999</v>
      </c>
      <c r="K106" s="71">
        <v>21.606376999999995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810.72727100000009</v>
      </c>
      <c r="C107" s="71">
        <v>264.65422500000005</v>
      </c>
      <c r="D107" s="71">
        <v>9.6476000000000006</v>
      </c>
      <c r="E107" s="71">
        <v>0.17119999999999999</v>
      </c>
      <c r="F107" s="71">
        <v>0.24634399999999346</v>
      </c>
      <c r="G107" s="58">
        <v>0</v>
      </c>
      <c r="H107" s="58">
        <v>0</v>
      </c>
      <c r="I107" s="71">
        <v>2.3889839999999998</v>
      </c>
      <c r="J107" s="71">
        <v>6.6305699999999996</v>
      </c>
      <c r="K107" s="71">
        <v>36.919521000000003</v>
      </c>
      <c r="L107" s="71">
        <v>0</v>
      </c>
      <c r="M107" s="58">
        <v>17.861706000000002</v>
      </c>
      <c r="N107" s="373">
        <f t="shared" si="11"/>
        <v>338.52015000000006</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259.75370099999992</v>
      </c>
      <c r="D108" s="71">
        <v>10.697132</v>
      </c>
      <c r="E108" s="71">
        <v>0.18280000000000002</v>
      </c>
      <c r="F108" s="71">
        <v>16.02429699999999</v>
      </c>
      <c r="G108" s="58">
        <v>0</v>
      </c>
      <c r="H108" s="58">
        <v>0</v>
      </c>
      <c r="I108" s="71">
        <v>0.66644999999999999</v>
      </c>
      <c r="J108" s="71">
        <v>16.192931999999999</v>
      </c>
      <c r="K108" s="71">
        <v>14.552862999999995</v>
      </c>
      <c r="L108" s="71">
        <v>1.9550000000000001E-2</v>
      </c>
      <c r="M108" s="58">
        <v>59.138072000000001</v>
      </c>
      <c r="N108" s="373">
        <f t="shared" si="11"/>
        <v>377.2277969999999</v>
      </c>
      <c r="O108" s="66">
        <v>165.38304600000001</v>
      </c>
      <c r="P108" s="58">
        <v>21.620004000000002</v>
      </c>
      <c r="Q108" s="67">
        <v>0.42566399999999999</v>
      </c>
      <c r="R108" s="169">
        <f t="shared" si="12"/>
        <v>1825.4109410000001</v>
      </c>
      <c r="S108" s="73"/>
      <c r="T108" s="123">
        <v>12085.015803999999</v>
      </c>
    </row>
    <row r="109" spans="1:20" s="74" customFormat="1" ht="12.75" customHeight="1">
      <c r="A109" s="194">
        <v>43132</v>
      </c>
      <c r="B109" s="60">
        <v>926.3374500000001</v>
      </c>
      <c r="C109" s="71">
        <v>11.463876000000001</v>
      </c>
      <c r="D109" s="71">
        <v>0</v>
      </c>
      <c r="E109" s="71">
        <v>6.8400000000000002E-2</v>
      </c>
      <c r="F109" s="71">
        <v>20.024991000000028</v>
      </c>
      <c r="G109" s="58">
        <v>0</v>
      </c>
      <c r="H109" s="58">
        <v>0</v>
      </c>
      <c r="I109" s="71">
        <v>26.160112000000002</v>
      </c>
      <c r="J109" s="71">
        <v>6.9814939999999996</v>
      </c>
      <c r="K109" s="71">
        <v>15.396164999999998</v>
      </c>
      <c r="L109" s="71">
        <v>0</v>
      </c>
      <c r="M109" s="58">
        <v>39.253692000000001</v>
      </c>
      <c r="N109" s="373">
        <f t="shared" si="11"/>
        <v>119.34873000000003</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34.75713099999998</v>
      </c>
      <c r="L110" s="71">
        <v>0</v>
      </c>
      <c r="M110" s="58">
        <v>6.5203689999999996</v>
      </c>
      <c r="N110" s="373">
        <f t="shared" si="11"/>
        <v>299.33033299999994</v>
      </c>
      <c r="O110" s="66">
        <v>165.38304600000001</v>
      </c>
      <c r="P110" s="58">
        <v>21.620004000000002</v>
      </c>
      <c r="Q110" s="67">
        <v>3.0116320000000001</v>
      </c>
      <c r="R110" s="169">
        <f t="shared" si="12"/>
        <v>1867.092907</v>
      </c>
      <c r="S110" s="73"/>
      <c r="T110" s="123">
        <v>11647.221022</v>
      </c>
    </row>
    <row r="111" spans="1:20" s="74" customFormat="1" ht="12.75" customHeight="1">
      <c r="A111" s="194">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v>
      </c>
      <c r="C112" s="71">
        <v>182.64349799999997</v>
      </c>
      <c r="D112" s="71">
        <v>8.7449999999999992</v>
      </c>
      <c r="E112" s="71">
        <v>0.13639999999999999</v>
      </c>
      <c r="F112" s="71">
        <v>12.487818000000004</v>
      </c>
      <c r="G112" s="58">
        <v>0</v>
      </c>
      <c r="H112" s="58">
        <v>0</v>
      </c>
      <c r="I112" s="71">
        <v>3.7656000000000001</v>
      </c>
      <c r="J112" s="71">
        <v>1.6089470000000001</v>
      </c>
      <c r="K112" s="71">
        <v>12.360570000000001</v>
      </c>
      <c r="L112" s="71">
        <v>0</v>
      </c>
      <c r="M112" s="58">
        <v>13.522615999999999</v>
      </c>
      <c r="N112" s="373">
        <f t="shared" si="11"/>
        <v>235.27044899999999</v>
      </c>
      <c r="O112" s="66">
        <v>165.38304600000001</v>
      </c>
      <c r="P112" s="58">
        <v>21.620004000000002</v>
      </c>
      <c r="Q112" s="67">
        <v>1.0445609999999999</v>
      </c>
      <c r="R112" s="169">
        <f t="shared" si="12"/>
        <v>1524.0802669999998</v>
      </c>
      <c r="S112" s="73"/>
      <c r="T112" s="123">
        <v>10564.604674</v>
      </c>
    </row>
    <row r="113" spans="1:20" s="74" customFormat="1" ht="12.75" customHeight="1">
      <c r="A113" s="194">
        <v>43252</v>
      </c>
      <c r="B113" s="60">
        <v>1154.0984220000003</v>
      </c>
      <c r="C113" s="71">
        <v>267.00258299999996</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3">
        <f t="shared" si="11"/>
        <v>358.16974499999998</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v>
      </c>
      <c r="C114" s="71">
        <v>187.090034</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278.05946699999998</v>
      </c>
      <c r="O114" s="66">
        <v>165.38304600000001</v>
      </c>
      <c r="P114" s="58">
        <v>21.620004000000002</v>
      </c>
      <c r="Q114" s="67">
        <v>5.6732820000000013</v>
      </c>
      <c r="R114" s="169">
        <f t="shared" si="12"/>
        <v>1482.0051249999999</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15.332351999999998</v>
      </c>
      <c r="K115" s="71">
        <v>35.512200000000021</v>
      </c>
      <c r="L115" s="71">
        <v>0.20547900000000002</v>
      </c>
      <c r="M115" s="58">
        <v>221.59692900000002</v>
      </c>
      <c r="N115" s="373">
        <f t="shared" si="11"/>
        <v>493.33329500000002</v>
      </c>
      <c r="O115" s="66">
        <v>165.38584599999999</v>
      </c>
      <c r="P115" s="58">
        <v>21.620004000000002</v>
      </c>
      <c r="Q115" s="67">
        <v>0.57874599999999998</v>
      </c>
      <c r="R115" s="169">
        <f t="shared" si="12"/>
        <v>1948.8841989999999</v>
      </c>
      <c r="S115" s="73"/>
      <c r="T115" s="123">
        <v>13550.993543</v>
      </c>
    </row>
    <row r="116" spans="1:20" s="74" customFormat="1" ht="12.75" customHeight="1">
      <c r="A116" s="194">
        <f>DATE(YEAR(A115),MONTH(A115)+1,DAY(A115))</f>
        <v>43344</v>
      </c>
      <c r="B116" s="60">
        <v>1050.226568</v>
      </c>
      <c r="C116" s="71">
        <v>247.58499799999996</v>
      </c>
      <c r="D116" s="71">
        <v>29.308940999999997</v>
      </c>
      <c r="E116" s="71">
        <v>0.29120000000000001</v>
      </c>
      <c r="F116" s="71">
        <v>3.7047999999998638E-2</v>
      </c>
      <c r="G116" s="58">
        <v>0</v>
      </c>
      <c r="H116" s="58">
        <v>0</v>
      </c>
      <c r="I116" s="71">
        <v>0.37570100000000001</v>
      </c>
      <c r="J116" s="71">
        <v>26.956493999999999</v>
      </c>
      <c r="K116" s="71">
        <v>26.286884999999998</v>
      </c>
      <c r="L116" s="71">
        <v>6.4578999999999998E-2</v>
      </c>
      <c r="M116" s="58">
        <v>49.955751000000006</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33" si="13">DATE(YEAR(A116),MONTH(A116)+1,DAY(A116))</f>
        <v>43374</v>
      </c>
      <c r="B117" s="60">
        <v>1197.1496079999999</v>
      </c>
      <c r="C117" s="71">
        <v>124.21735499999998</v>
      </c>
      <c r="D117" s="71">
        <v>22.514427999999999</v>
      </c>
      <c r="E117" s="71">
        <v>7.7599999999999988E-2</v>
      </c>
      <c r="F117" s="71">
        <v>1.7799999999994043E-2</v>
      </c>
      <c r="G117" s="58">
        <v>0</v>
      </c>
      <c r="H117" s="58">
        <v>0</v>
      </c>
      <c r="I117" s="71">
        <v>37.729296999999995</v>
      </c>
      <c r="J117" s="71">
        <v>14.876867000000003</v>
      </c>
      <c r="K117" s="71">
        <v>14.237889000000006</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1576.0405949999997</v>
      </c>
      <c r="C118" s="71">
        <v>78.446529999999996</v>
      </c>
      <c r="D118" s="71">
        <v>10.400060000000002</v>
      </c>
      <c r="E118" s="71">
        <v>0.29239999999999999</v>
      </c>
      <c r="F118" s="71">
        <v>1.724899999999252E-2</v>
      </c>
      <c r="G118" s="58">
        <v>0</v>
      </c>
      <c r="H118" s="58">
        <v>0</v>
      </c>
      <c r="I118" s="71">
        <v>24.945284000000001</v>
      </c>
      <c r="J118" s="71">
        <v>7.035787</v>
      </c>
      <c r="K118" s="71">
        <v>24.16658</v>
      </c>
      <c r="L118" s="71">
        <v>2.1429E-2</v>
      </c>
      <c r="M118" s="58">
        <v>6.593934</v>
      </c>
      <c r="N118" s="373">
        <f t="shared" si="11"/>
        <v>151.919253</v>
      </c>
      <c r="O118" s="66">
        <v>165.38304600000001</v>
      </c>
      <c r="P118" s="58">
        <v>21.620004000000002</v>
      </c>
      <c r="Q118" s="67">
        <v>0.63846799999999992</v>
      </c>
      <c r="R118" s="169">
        <f t="shared" si="12"/>
        <v>1915.6013659999999</v>
      </c>
      <c r="S118" s="73"/>
      <c r="T118" s="123">
        <v>14185.41063</v>
      </c>
    </row>
    <row r="119" spans="1:20" s="74" customFormat="1" ht="12.75" customHeight="1">
      <c r="A119" s="194">
        <f t="shared" si="13"/>
        <v>43435</v>
      </c>
      <c r="B119" s="60">
        <v>1195.4251629999999</v>
      </c>
      <c r="C119" s="71">
        <v>537.4332290000001</v>
      </c>
      <c r="D119" s="71">
        <v>0.15815899999999999</v>
      </c>
      <c r="E119" s="71">
        <v>0.1188</v>
      </c>
      <c r="F119" s="71">
        <v>5.1207169999999849</v>
      </c>
      <c r="G119" s="58">
        <v>0</v>
      </c>
      <c r="H119" s="58">
        <v>0</v>
      </c>
      <c r="I119" s="71">
        <v>2.5651999999999999</v>
      </c>
      <c r="J119" s="71">
        <v>31.449784000000005</v>
      </c>
      <c r="K119" s="71">
        <v>19.662431999999999</v>
      </c>
      <c r="L119" s="71">
        <v>0.190802</v>
      </c>
      <c r="M119" s="58">
        <v>24.506775000000001</v>
      </c>
      <c r="N119" s="373">
        <f t="shared" ref="N119:N120" si="14">SUM(C119:M119)</f>
        <v>621.20589799999993</v>
      </c>
      <c r="O119" s="66">
        <v>165.38304600000001</v>
      </c>
      <c r="P119" s="58">
        <v>21.669654000000001</v>
      </c>
      <c r="Q119" s="67">
        <v>6.5070520000000007</v>
      </c>
      <c r="R119" s="169">
        <f t="shared" ref="R119:R120" si="15">SUM(B119,N119,O119,P119,Q119)</f>
        <v>2010.1908129999997</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16.231266000000005</v>
      </c>
      <c r="L120" s="71">
        <v>0</v>
      </c>
      <c r="M120" s="58">
        <v>32.872099999999996</v>
      </c>
      <c r="N120" s="373">
        <f t="shared" si="14"/>
        <v>304.931263</v>
      </c>
      <c r="O120" s="66">
        <v>165.38304600000001</v>
      </c>
      <c r="P120" s="58">
        <v>21.620004000000002</v>
      </c>
      <c r="Q120" s="67">
        <v>6.1825159999999997</v>
      </c>
      <c r="R120" s="169">
        <f t="shared" si="15"/>
        <v>1819.6531439999999</v>
      </c>
      <c r="S120" s="73"/>
      <c r="T120" s="123">
        <v>13561.761391</v>
      </c>
    </row>
    <row r="121" spans="1:20" s="74" customFormat="1" ht="12.75" customHeight="1">
      <c r="A121" s="194">
        <f t="shared" si="13"/>
        <v>43497</v>
      </c>
      <c r="B121" s="60">
        <v>1112.394047</v>
      </c>
      <c r="C121" s="71">
        <v>119.82674899999999</v>
      </c>
      <c r="D121" s="71">
        <v>26.739971999999998</v>
      </c>
      <c r="E121" s="71">
        <v>0.1416</v>
      </c>
      <c r="F121" s="71">
        <v>1.2499999999988631E-2</v>
      </c>
      <c r="G121" s="58">
        <v>0</v>
      </c>
      <c r="H121" s="58">
        <v>0</v>
      </c>
      <c r="I121" s="71">
        <v>8.2823700000000002</v>
      </c>
      <c r="J121" s="71">
        <v>11.175974</v>
      </c>
      <c r="K121" s="71">
        <v>27.261527000000001</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1513.3338760000001</v>
      </c>
      <c r="S121" s="73"/>
      <c r="T121" s="123">
        <v>12277.093283</v>
      </c>
    </row>
    <row r="122" spans="1:20" s="74" customFormat="1" ht="12.75" customHeight="1">
      <c r="A122" s="194">
        <f t="shared" si="13"/>
        <v>43525</v>
      </c>
      <c r="B122" s="60">
        <v>950.20402100000001</v>
      </c>
      <c r="C122" s="71">
        <v>290.60344699999996</v>
      </c>
      <c r="D122" s="71">
        <v>14.032216</v>
      </c>
      <c r="E122" s="71">
        <v>0.31519999999999998</v>
      </c>
      <c r="F122" s="71">
        <v>0.1279999999999859</v>
      </c>
      <c r="G122" s="58">
        <v>0</v>
      </c>
      <c r="H122" s="58">
        <v>0</v>
      </c>
      <c r="I122" s="71">
        <v>1.7349919999999999</v>
      </c>
      <c r="J122" s="71">
        <v>2.2295240000000005</v>
      </c>
      <c r="K122" s="71">
        <v>16.188036999999998</v>
      </c>
      <c r="L122" s="71">
        <v>0</v>
      </c>
      <c r="M122" s="58">
        <v>34.575969000000001</v>
      </c>
      <c r="N122" s="373">
        <f t="shared" si="16"/>
        <v>359.80738499999995</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1485.0669400000002</v>
      </c>
      <c r="C123" s="71">
        <v>443.62293300000005</v>
      </c>
      <c r="D123" s="71">
        <v>3.5629540000000004</v>
      </c>
      <c r="E123" s="71">
        <v>1.6E-2</v>
      </c>
      <c r="F123" s="71">
        <v>7.9999999999813554E-3</v>
      </c>
      <c r="G123" s="58">
        <v>0</v>
      </c>
      <c r="H123" s="58">
        <v>0</v>
      </c>
      <c r="I123" s="71">
        <v>1.5526040000000001</v>
      </c>
      <c r="J123" s="71">
        <v>78.56027499999999</v>
      </c>
      <c r="K123" s="71">
        <v>2.468449000000001</v>
      </c>
      <c r="L123" s="71">
        <v>0</v>
      </c>
      <c r="M123" s="58">
        <v>14.355326</v>
      </c>
      <c r="N123" s="373">
        <f t="shared" ref="N123" si="18">SUM(C123:M123)</f>
        <v>544.14654099999996</v>
      </c>
      <c r="O123" s="66">
        <v>165.38304600000001</v>
      </c>
      <c r="P123" s="58">
        <v>21.717886000000004</v>
      </c>
      <c r="Q123" s="67">
        <v>1.6297999999999999</v>
      </c>
      <c r="R123" s="169">
        <f t="shared" ref="R123" si="19">SUM(B123,N123,O123,P123,Q123)</f>
        <v>2217.9442130000002</v>
      </c>
      <c r="S123" s="73"/>
      <c r="T123" s="123">
        <v>14038.745457000001</v>
      </c>
    </row>
    <row r="124" spans="1:20" s="74" customFormat="1" ht="12.75" customHeight="1">
      <c r="A124" s="194">
        <f t="shared" si="13"/>
        <v>43586</v>
      </c>
      <c r="B124" s="60">
        <v>1125.5853369999998</v>
      </c>
      <c r="C124" s="71">
        <v>129.50294700000001</v>
      </c>
      <c r="D124" s="71">
        <v>0.18302000000000002</v>
      </c>
      <c r="E124" s="71">
        <v>0.1072</v>
      </c>
      <c r="F124" s="71">
        <v>1.4799999999979718E-2</v>
      </c>
      <c r="G124" s="58">
        <v>0</v>
      </c>
      <c r="H124" s="58">
        <v>0</v>
      </c>
      <c r="I124" s="71">
        <v>3.4830199999999998</v>
      </c>
      <c r="J124" s="71">
        <v>12.459105000000001</v>
      </c>
      <c r="K124" s="71">
        <v>30.134666999999997</v>
      </c>
      <c r="L124" s="71">
        <v>0</v>
      </c>
      <c r="M124" s="58">
        <v>7.8008990000000002</v>
      </c>
      <c r="N124" s="373">
        <f t="shared" ref="N124" si="20">SUM(C124:M124)</f>
        <v>183.68565799999999</v>
      </c>
      <c r="O124" s="66">
        <v>165.38304600000001</v>
      </c>
      <c r="P124" s="58">
        <v>21.620004000000002</v>
      </c>
      <c r="Q124" s="67">
        <v>1.3004339999999999</v>
      </c>
      <c r="R124" s="169">
        <f t="shared" ref="R124" si="21">SUM(B124,N124,O124,P124,Q124)</f>
        <v>1497.5744789999999</v>
      </c>
      <c r="S124" s="73"/>
      <c r="T124" s="123">
        <v>13831.623761000001</v>
      </c>
    </row>
    <row r="125" spans="1:20" s="74" customFormat="1" ht="12.75" customHeight="1">
      <c r="A125" s="194">
        <f t="shared" si="13"/>
        <v>43617</v>
      </c>
      <c r="B125" s="60">
        <v>1446.360011</v>
      </c>
      <c r="C125" s="71">
        <v>378.47347300000001</v>
      </c>
      <c r="D125" s="71">
        <v>41.863767999999993</v>
      </c>
      <c r="E125" s="71">
        <v>0.11026400000000001</v>
      </c>
      <c r="F125" s="71">
        <v>12.802522999999979</v>
      </c>
      <c r="G125" s="58">
        <v>0</v>
      </c>
      <c r="H125" s="58">
        <v>0</v>
      </c>
      <c r="I125" s="71">
        <v>18.328568000000001</v>
      </c>
      <c r="J125" s="71">
        <v>3.3715419999999998</v>
      </c>
      <c r="K125" s="71">
        <v>19.822778000000024</v>
      </c>
      <c r="L125" s="71">
        <v>0</v>
      </c>
      <c r="M125" s="58">
        <v>29.337773999999996</v>
      </c>
      <c r="N125" s="373">
        <f t="shared" ref="N125" si="22">SUM(C125:M125)</f>
        <v>504.11068999999998</v>
      </c>
      <c r="O125" s="66">
        <v>165.38304600000001</v>
      </c>
      <c r="P125" s="58">
        <v>21.718754000000001</v>
      </c>
      <c r="Q125" s="67">
        <v>2.4928729999999995</v>
      </c>
      <c r="R125" s="169">
        <f t="shared" ref="R125" si="23">SUM(B125,N125,O125,P125,Q125)</f>
        <v>2140.0653740000002</v>
      </c>
      <c r="S125" s="73"/>
      <c r="T125" s="123">
        <v>13399.833326</v>
      </c>
    </row>
    <row r="126" spans="1:20" s="74" customFormat="1" ht="12.75" customHeight="1">
      <c r="A126" s="194">
        <f t="shared" si="13"/>
        <v>43647</v>
      </c>
      <c r="B126" s="60">
        <v>1072.5040060000001</v>
      </c>
      <c r="C126" s="71">
        <v>460.64139899999998</v>
      </c>
      <c r="D126" s="71">
        <v>0.159964</v>
      </c>
      <c r="E126" s="71">
        <v>9.1200000000000003E-2</v>
      </c>
      <c r="F126" s="71">
        <v>4.399999999998272E-2</v>
      </c>
      <c r="G126" s="58">
        <v>0</v>
      </c>
      <c r="H126" s="58">
        <v>0</v>
      </c>
      <c r="I126" s="71">
        <v>1.1026530000000001</v>
      </c>
      <c r="J126" s="71">
        <v>27.566417999999999</v>
      </c>
      <c r="K126" s="71">
        <v>31.667663000000005</v>
      </c>
      <c r="L126" s="71">
        <v>0</v>
      </c>
      <c r="M126" s="58">
        <v>8.6001069999999995</v>
      </c>
      <c r="N126" s="373">
        <f t="shared" ref="N126" si="24">SUM(C126:M126)</f>
        <v>529.87340399999994</v>
      </c>
      <c r="O126" s="66">
        <v>165.38304600000001</v>
      </c>
      <c r="P126" s="58">
        <v>22.411763999999998</v>
      </c>
      <c r="Q126" s="67">
        <v>2.139621</v>
      </c>
      <c r="R126" s="169">
        <f t="shared" ref="R126" si="25">SUM(B126,N126,O126,P126,Q126)</f>
        <v>1792.311841</v>
      </c>
      <c r="S126" s="73"/>
      <c r="T126" s="123">
        <v>15116.989325999999</v>
      </c>
    </row>
    <row r="127" spans="1:20" s="74" customFormat="1" ht="12.75" customHeight="1">
      <c r="A127" s="194">
        <f t="shared" si="13"/>
        <v>43678</v>
      </c>
      <c r="B127" s="60">
        <v>1475.5299869999999</v>
      </c>
      <c r="C127" s="71">
        <v>382.94378599999999</v>
      </c>
      <c r="D127" s="71">
        <v>21.543599999999998</v>
      </c>
      <c r="E127" s="71">
        <v>4.5600000000000002E-2</v>
      </c>
      <c r="F127" s="71">
        <v>10.522799999999989</v>
      </c>
      <c r="G127" s="58">
        <v>0</v>
      </c>
      <c r="H127" s="58">
        <v>0</v>
      </c>
      <c r="I127" s="71">
        <v>1.0752949999999999</v>
      </c>
      <c r="J127" s="71">
        <v>27.512132999999999</v>
      </c>
      <c r="K127" s="71">
        <v>18.818051000000011</v>
      </c>
      <c r="L127" s="71">
        <v>0</v>
      </c>
      <c r="M127" s="58">
        <v>10.877338</v>
      </c>
      <c r="N127" s="373">
        <f t="shared" ref="N127" si="26">SUM(C127:M127)</f>
        <v>473.33860300000003</v>
      </c>
      <c r="O127" s="66">
        <v>165.38304600000001</v>
      </c>
      <c r="P127" s="58">
        <v>21.620004000000002</v>
      </c>
      <c r="Q127" s="67">
        <v>1.238165</v>
      </c>
      <c r="R127" s="169">
        <f t="shared" ref="R127" si="27">SUM(B127,N127,O127,P127,Q127)</f>
        <v>2137.1098050000001</v>
      </c>
      <c r="S127" s="73"/>
      <c r="T127" s="123">
        <v>15371.698022</v>
      </c>
    </row>
    <row r="128" spans="1:20" s="74" customFormat="1" ht="12.75" customHeight="1">
      <c r="A128" s="194">
        <f t="shared" si="13"/>
        <v>43709</v>
      </c>
      <c r="B128" s="60">
        <v>1639.9159239999999</v>
      </c>
      <c r="C128" s="71">
        <v>522.08893899999998</v>
      </c>
      <c r="D128" s="71">
        <v>16.989732</v>
      </c>
      <c r="E128" s="71">
        <v>4.5600000000000002E-2</v>
      </c>
      <c r="F128" s="71">
        <v>19.75154599999999</v>
      </c>
      <c r="G128" s="58">
        <v>0</v>
      </c>
      <c r="H128" s="58">
        <v>0</v>
      </c>
      <c r="I128" s="71">
        <v>19.973887999999999</v>
      </c>
      <c r="J128" s="71">
        <v>14.084261999999997</v>
      </c>
      <c r="K128" s="71">
        <v>36.741839999999975</v>
      </c>
      <c r="L128" s="71">
        <v>0.20547900000000002</v>
      </c>
      <c r="M128" s="58">
        <v>40.527868000000005</v>
      </c>
      <c r="N128" s="373">
        <f t="shared" ref="N128" si="28">SUM(C128:M128)</f>
        <v>670.40915399999994</v>
      </c>
      <c r="O128" s="66">
        <v>165.38304600000001</v>
      </c>
      <c r="P128" s="58">
        <v>21.688003999999999</v>
      </c>
      <c r="Q128" s="67">
        <v>0.590387</v>
      </c>
      <c r="R128" s="169">
        <f t="shared" ref="R128" si="29">SUM(B128,N128,O128,P128,Q128)</f>
        <v>2497.9865150000001</v>
      </c>
      <c r="S128" s="73"/>
      <c r="T128" s="123">
        <v>13463.505542999999</v>
      </c>
    </row>
    <row r="129" spans="1:20" s="74" customFormat="1" ht="12.75" customHeight="1">
      <c r="A129" s="194">
        <f t="shared" si="13"/>
        <v>43739</v>
      </c>
      <c r="B129" s="60">
        <v>1517.4761889999997</v>
      </c>
      <c r="C129" s="71">
        <v>377.21191099999999</v>
      </c>
      <c r="D129" s="71">
        <v>0.89715200000000006</v>
      </c>
      <c r="E129" s="71">
        <v>7.1400000000000005E-2</v>
      </c>
      <c r="F129" s="71">
        <v>19.414863999999994</v>
      </c>
      <c r="G129" s="58">
        <v>0</v>
      </c>
      <c r="H129" s="58">
        <v>0</v>
      </c>
      <c r="I129" s="71">
        <v>14.805788</v>
      </c>
      <c r="J129" s="71">
        <v>4.2223429999999995</v>
      </c>
      <c r="K129" s="71">
        <v>2.0858650000000005</v>
      </c>
      <c r="L129" s="71">
        <v>1.5802E-2</v>
      </c>
      <c r="M129" s="58">
        <v>62.676843999999996</v>
      </c>
      <c r="N129" s="373">
        <f t="shared" ref="N129" si="30">SUM(C129:M129)</f>
        <v>481.40196900000007</v>
      </c>
      <c r="O129" s="66">
        <v>165.38304600000001</v>
      </c>
      <c r="P129" s="58">
        <v>21.723004</v>
      </c>
      <c r="Q129" s="67">
        <v>5.8762449999999991</v>
      </c>
      <c r="R129" s="169">
        <f t="shared" ref="R129" si="31">SUM(B129,N129,O129,P129,Q129)</f>
        <v>2191.8604529999998</v>
      </c>
      <c r="S129" s="73"/>
      <c r="T129" s="123">
        <v>13810.943477999999</v>
      </c>
    </row>
    <row r="130" spans="1:20" s="74" customFormat="1" ht="12.75" customHeight="1">
      <c r="A130" s="194">
        <f t="shared" si="13"/>
        <v>43770</v>
      </c>
      <c r="B130" s="60">
        <v>1651.6502169999997</v>
      </c>
      <c r="C130" s="71">
        <v>540.50610600000005</v>
      </c>
      <c r="D130" s="71">
        <v>1.6011000000000004E-2</v>
      </c>
      <c r="E130" s="71">
        <v>3.8799999999999994E-2</v>
      </c>
      <c r="F130" s="71">
        <v>10.12339399999999</v>
      </c>
      <c r="G130" s="58">
        <v>0</v>
      </c>
      <c r="H130" s="58">
        <v>0</v>
      </c>
      <c r="I130" s="71">
        <v>17.159714000000001</v>
      </c>
      <c r="J130" s="71">
        <v>1.488194</v>
      </c>
      <c r="K130" s="71">
        <v>1.5628930000000008</v>
      </c>
      <c r="L130" s="71">
        <v>2.1000000000000002E-5</v>
      </c>
      <c r="M130" s="58">
        <v>11.703638000000002</v>
      </c>
      <c r="N130" s="373">
        <f t="shared" ref="N130" si="32">SUM(C130:M130)</f>
        <v>582.59877100000006</v>
      </c>
      <c r="O130" s="66">
        <v>165.38304600000001</v>
      </c>
      <c r="P130" s="58">
        <v>21.620004000000002</v>
      </c>
      <c r="Q130" s="67">
        <v>3.1125979999999998</v>
      </c>
      <c r="R130" s="169">
        <f t="shared" ref="R130" si="33">SUM(B130,N130,O130,P130,Q130)</f>
        <v>2424.3646359999998</v>
      </c>
      <c r="S130" s="73"/>
      <c r="T130" s="123">
        <v>14169.785717000001</v>
      </c>
    </row>
    <row r="131" spans="1:20" s="74" customFormat="1" ht="12.75" customHeight="1">
      <c r="A131" s="194">
        <f t="shared" si="13"/>
        <v>43800</v>
      </c>
      <c r="B131" s="60">
        <v>1544.1532820000002</v>
      </c>
      <c r="C131" s="71">
        <v>504.84233</v>
      </c>
      <c r="D131" s="71">
        <v>10.769492</v>
      </c>
      <c r="E131" s="71">
        <v>6.8400000000000002E-2</v>
      </c>
      <c r="F131" s="71">
        <v>6.8119999999964875E-3</v>
      </c>
      <c r="G131" s="58">
        <v>0</v>
      </c>
      <c r="H131" s="58">
        <v>0</v>
      </c>
      <c r="I131" s="71">
        <v>1.9359600000000001</v>
      </c>
      <c r="J131" s="71">
        <v>2.1735800000000003</v>
      </c>
      <c r="K131" s="71">
        <v>27.806057999999993</v>
      </c>
      <c r="L131" s="71">
        <v>9.4920000000000004E-3</v>
      </c>
      <c r="M131" s="58">
        <v>16.911056000000002</v>
      </c>
      <c r="N131" s="373">
        <f t="shared" ref="N131" si="34">SUM(C131:M131)</f>
        <v>564.52318000000002</v>
      </c>
      <c r="O131" s="66">
        <v>165.38304600000001</v>
      </c>
      <c r="P131" s="58">
        <v>21.620004000000002</v>
      </c>
      <c r="Q131" s="67">
        <v>2.0136660000000002</v>
      </c>
      <c r="R131" s="169">
        <f t="shared" ref="R131" si="35">SUM(B131,N131,O131,P131,Q131)</f>
        <v>2297.693178</v>
      </c>
      <c r="S131" s="73"/>
      <c r="T131" s="123">
        <v>15350.832783</v>
      </c>
    </row>
    <row r="132" spans="1:20" s="74" customFormat="1" ht="12.75" customHeight="1">
      <c r="A132" s="194">
        <f t="shared" si="13"/>
        <v>43831</v>
      </c>
      <c r="B132" s="60">
        <v>1518.0427829999999</v>
      </c>
      <c r="C132" s="71">
        <v>320.58580700000005</v>
      </c>
      <c r="D132" s="71">
        <v>7.1928999999999998</v>
      </c>
      <c r="E132" s="71">
        <v>6.8400000000000002E-2</v>
      </c>
      <c r="F132" s="71">
        <v>9.9999999999909051E-3</v>
      </c>
      <c r="G132" s="58">
        <v>0</v>
      </c>
      <c r="H132" s="58">
        <v>0</v>
      </c>
      <c r="I132" s="71">
        <v>0.33329599999999998</v>
      </c>
      <c r="J132" s="71">
        <v>49.085312999999992</v>
      </c>
      <c r="K132" s="71">
        <v>14.773452999999996</v>
      </c>
      <c r="L132" s="71">
        <v>0</v>
      </c>
      <c r="M132" s="58">
        <v>35.034144999999995</v>
      </c>
      <c r="N132" s="373">
        <f t="shared" ref="N132" si="36">SUM(C132:M132)</f>
        <v>427.08331400000009</v>
      </c>
      <c r="O132" s="66">
        <v>165.38304600000001</v>
      </c>
      <c r="P132" s="58">
        <v>21.713035999999999</v>
      </c>
      <c r="Q132" s="67">
        <v>0.91612699999999991</v>
      </c>
      <c r="R132" s="169">
        <f t="shared" ref="R132" si="37">SUM(B132,N132,O132,P132,Q132)</f>
        <v>2133.1383059999998</v>
      </c>
      <c r="S132" s="73"/>
      <c r="T132" s="123">
        <v>15864.225043</v>
      </c>
    </row>
    <row r="133" spans="1:20" s="74" customFormat="1" ht="12.75" customHeight="1">
      <c r="A133" s="194">
        <f t="shared" si="13"/>
        <v>43862</v>
      </c>
      <c r="B133" s="60">
        <v>840.418091</v>
      </c>
      <c r="C133" s="71">
        <v>429.25450799999999</v>
      </c>
      <c r="D133" s="71">
        <v>12.342159000000002</v>
      </c>
      <c r="E133" s="71">
        <v>4.5600000000000002E-2</v>
      </c>
      <c r="F133" s="71">
        <v>6.3505999999989626E-2</v>
      </c>
      <c r="G133" s="58">
        <v>0</v>
      </c>
      <c r="H133" s="58">
        <v>0</v>
      </c>
      <c r="I133" s="71">
        <v>5.8089729999999999</v>
      </c>
      <c r="J133" s="71">
        <v>34.412610999999998</v>
      </c>
      <c r="K133" s="71">
        <v>20.877188</v>
      </c>
      <c r="L133" s="71">
        <v>0</v>
      </c>
      <c r="M133" s="58">
        <v>24.304338999999999</v>
      </c>
      <c r="N133" s="373">
        <f t="shared" ref="N133" si="38">SUM(C133:M133)</f>
        <v>527.10888399999988</v>
      </c>
      <c r="O133" s="66">
        <v>165.38304600000001</v>
      </c>
      <c r="P133" s="58">
        <v>21.745904000000003</v>
      </c>
      <c r="Q133" s="67">
        <v>1.5585089999999999</v>
      </c>
      <c r="R133" s="169">
        <f t="shared" ref="R133" si="39">SUM(B133,N133,O133,P133,Q133)</f>
        <v>1556.2144339999998</v>
      </c>
      <c r="S133" s="73"/>
      <c r="T133" s="123">
        <v>13561.363109</v>
      </c>
    </row>
    <row r="134" spans="1:20" s="65" customFormat="1" ht="12.75" customHeight="1">
      <c r="A134" s="76" t="s">
        <v>45</v>
      </c>
      <c r="B134" s="76"/>
      <c r="C134" s="77"/>
      <c r="D134" s="77"/>
      <c r="E134" s="77"/>
      <c r="F134" s="77"/>
      <c r="G134" s="77"/>
      <c r="H134" s="77"/>
      <c r="I134" s="77"/>
      <c r="J134" s="77"/>
      <c r="K134" s="77"/>
      <c r="L134" s="77"/>
      <c r="M134" s="63" t="str">
        <f>IF(SUM(C134:L134)&lt;&gt;0,SUM(C134:L134),"")</f>
        <v/>
      </c>
      <c r="N134" s="76"/>
      <c r="O134" s="75"/>
      <c r="P134" s="77"/>
      <c r="Q134" s="78"/>
      <c r="R134" s="78"/>
      <c r="S134" s="72"/>
      <c r="T134" s="76"/>
    </row>
    <row r="135" spans="1:20" s="65" customFormat="1" ht="12.75" customHeight="1">
      <c r="A135" s="194" t="s">
        <v>46</v>
      </c>
      <c r="B135" s="79">
        <f>((B16-B15)/B15)</f>
        <v>0.13079640328297967</v>
      </c>
      <c r="C135" s="81">
        <f>((C16-C15)/C15)</f>
        <v>0.30117207902502341</v>
      </c>
      <c r="D135" s="81">
        <f>((D16-D15)/D15)</f>
        <v>0.3659253361525675</v>
      </c>
      <c r="E135" s="81">
        <f>((E16-E15)/E15)</f>
        <v>0.2056322836307356</v>
      </c>
      <c r="F135" s="81">
        <f>((F16-F15)/F15)</f>
        <v>-0.87092385080265311</v>
      </c>
      <c r="G135" s="81" t="s">
        <v>291</v>
      </c>
      <c r="H135" s="81" t="s">
        <v>291</v>
      </c>
      <c r="I135" s="81">
        <f t="shared" ref="I135:R135" si="40">((I16-I15)/I15)</f>
        <v>0.30595596430688959</v>
      </c>
      <c r="J135" s="81">
        <f t="shared" si="40"/>
        <v>-9.4131992398268804E-2</v>
      </c>
      <c r="K135" s="81">
        <f t="shared" si="40"/>
        <v>-7.6198043427970399E-3</v>
      </c>
      <c r="L135" s="81">
        <f t="shared" si="40"/>
        <v>4.0310759216373535</v>
      </c>
      <c r="M135" s="81">
        <f t="shared" si="40"/>
        <v>0.27486157184108101</v>
      </c>
      <c r="N135" s="79">
        <f t="shared" si="40"/>
        <v>0.20429065984056674</v>
      </c>
      <c r="O135" s="80">
        <f t="shared" si="40"/>
        <v>1.6147858919363458E-2</v>
      </c>
      <c r="P135" s="81">
        <f t="shared" si="40"/>
        <v>-4.8274426338084644E-3</v>
      </c>
      <c r="Q135" s="252">
        <f t="shared" si="40"/>
        <v>0.35390053828830664</v>
      </c>
      <c r="R135" s="252">
        <f t="shared" si="40"/>
        <v>0.13114691606421372</v>
      </c>
      <c r="S135" s="72"/>
      <c r="T135" s="79">
        <f>((T16-T15)/T15)</f>
        <v>0.21250694823005128</v>
      </c>
    </row>
    <row r="136" spans="1:20" s="65" customFormat="1" ht="12.75" customHeight="1">
      <c r="A136" s="197" t="s">
        <v>47</v>
      </c>
      <c r="B136" s="82">
        <f>((SUM(B120:B131)-SUM(B108:B119))/SUM(B108:B119))</f>
        <v>0.17187489951280396</v>
      </c>
      <c r="C136" s="84">
        <f>((SUM(C120:C131)-SUM(C108:C119))/SUM(C108:C119))</f>
        <v>0.79903189209202707</v>
      </c>
      <c r="D136" s="84">
        <f>((SUM(D120:D131)-SUM(D108:D119))/SUM(D108:D119))</f>
        <v>-0.10399750063727049</v>
      </c>
      <c r="E136" s="84">
        <f>((SUM(E120:E131)-SUM(E108:E119))/SUM(E108:E119))</f>
        <v>-0.37319768601635744</v>
      </c>
      <c r="F136" s="84">
        <f>((SUM(F120:F131)-SUM(F108:F119))/SUM(F108:F119))</f>
        <v>-0.22035434840704771</v>
      </c>
      <c r="G136" s="81" t="s">
        <v>291</v>
      </c>
      <c r="H136" s="81" t="s">
        <v>291</v>
      </c>
      <c r="I136" s="84">
        <f t="shared" ref="I136:R136" si="41">((SUM(I120:I131)-SUM(I108:I119))/SUM(I108:I119))</f>
        <v>-0.27375690634419503</v>
      </c>
      <c r="J136" s="84">
        <f t="shared" si="41"/>
        <v>-0.27025142172282174</v>
      </c>
      <c r="K136" s="84">
        <f t="shared" si="41"/>
        <v>-0.1307998000820392</v>
      </c>
      <c r="L136" s="84">
        <f t="shared" si="41"/>
        <v>-0.54010349932946611</v>
      </c>
      <c r="M136" s="84">
        <f t="shared" si="41"/>
        <v>-0.4572502496709786</v>
      </c>
      <c r="N136" s="82">
        <f t="shared" si="41"/>
        <v>0.392240254971775</v>
      </c>
      <c r="O136" s="83">
        <f t="shared" si="41"/>
        <v>1.6144968480094533E-2</v>
      </c>
      <c r="P136" s="84">
        <f t="shared" si="41"/>
        <v>4.2766322075724174E-3</v>
      </c>
      <c r="Q136" s="253">
        <f t="shared" si="41"/>
        <v>0.15578955922601562</v>
      </c>
      <c r="R136" s="253">
        <f t="shared" si="41"/>
        <v>0.19718356238260834</v>
      </c>
      <c r="S136" s="72"/>
      <c r="T136" s="82">
        <f>((SUM(T120:T131)-SUM(T108:T119))/SUM(T108:T119))</f>
        <v>0.10865441680532073</v>
      </c>
    </row>
    <row r="137" spans="1:20" s="65" customFormat="1">
      <c r="A137" s="744" t="s">
        <v>578</v>
      </c>
      <c r="B137" s="745"/>
      <c r="C137" s="745"/>
      <c r="D137" s="745"/>
      <c r="E137" s="745"/>
      <c r="F137" s="745"/>
      <c r="G137" s="745"/>
      <c r="H137" s="745"/>
      <c r="I137" s="745"/>
      <c r="J137" s="745"/>
      <c r="K137" s="745"/>
      <c r="L137" s="745"/>
      <c r="M137" s="745"/>
      <c r="N137" s="745"/>
      <c r="O137" s="745"/>
      <c r="P137" s="745"/>
      <c r="Q137" s="745"/>
      <c r="R137" s="745"/>
    </row>
    <row r="138" spans="1:20" s="65" customFormat="1">
      <c r="A138" s="699" t="s">
        <v>440</v>
      </c>
      <c r="B138" s="699"/>
      <c r="C138" s="699"/>
      <c r="D138" s="699"/>
      <c r="E138" s="699"/>
      <c r="F138" s="699"/>
      <c r="G138" s="699"/>
      <c r="H138" s="699"/>
      <c r="I138" s="699"/>
      <c r="J138" s="699"/>
      <c r="K138" s="699"/>
      <c r="L138" s="699"/>
      <c r="M138" s="699"/>
      <c r="N138" s="699"/>
      <c r="O138" s="699"/>
      <c r="P138" s="699"/>
      <c r="Q138" s="699"/>
      <c r="R138" s="699"/>
      <c r="T138" s="454"/>
    </row>
    <row r="139" spans="1:20">
      <c r="A139" s="743" t="s">
        <v>579</v>
      </c>
      <c r="B139" s="743"/>
      <c r="C139" s="743"/>
      <c r="D139" s="743"/>
      <c r="E139" s="743"/>
      <c r="F139" s="743"/>
      <c r="G139" s="743"/>
      <c r="H139" s="743"/>
      <c r="I139" s="743"/>
      <c r="J139" s="743"/>
      <c r="K139" s="743"/>
      <c r="L139" s="743"/>
      <c r="M139" s="743"/>
      <c r="N139" s="743"/>
      <c r="O139" s="743"/>
      <c r="P139" s="743"/>
      <c r="Q139" s="743"/>
      <c r="R139" s="743"/>
    </row>
    <row r="140" spans="1:20">
      <c r="A140" s="699" t="s">
        <v>432</v>
      </c>
      <c r="B140" s="699"/>
      <c r="C140" s="699"/>
      <c r="D140" s="699"/>
      <c r="E140" s="699"/>
      <c r="F140" s="699"/>
      <c r="G140" s="699"/>
      <c r="H140" s="699"/>
      <c r="I140" s="699"/>
      <c r="J140" s="699"/>
      <c r="K140" s="699"/>
      <c r="L140" s="699"/>
      <c r="M140" s="699"/>
      <c r="N140" s="699"/>
      <c r="O140" s="699"/>
      <c r="P140" s="699"/>
      <c r="Q140" s="699"/>
      <c r="R140" s="699"/>
      <c r="T140" s="419"/>
    </row>
    <row r="141" spans="1:20">
      <c r="A141" s="743" t="s">
        <v>576</v>
      </c>
      <c r="B141" s="743"/>
      <c r="C141" s="743"/>
      <c r="D141" s="743"/>
      <c r="E141" s="743"/>
      <c r="F141" s="743"/>
      <c r="G141" s="743"/>
      <c r="H141" s="743"/>
      <c r="I141" s="743"/>
      <c r="J141" s="743"/>
      <c r="K141" s="743"/>
      <c r="L141" s="743"/>
      <c r="M141" s="743"/>
      <c r="N141" s="743"/>
      <c r="O141" s="743"/>
      <c r="P141" s="743"/>
      <c r="Q141" s="743"/>
      <c r="R141" s="743"/>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41:R141"/>
    <mergeCell ref="T4:T6"/>
    <mergeCell ref="A137:R137"/>
    <mergeCell ref="F4:F6"/>
    <mergeCell ref="H4:H6"/>
    <mergeCell ref="R4:R6"/>
    <mergeCell ref="A140:R140"/>
    <mergeCell ref="Q5:Q6"/>
    <mergeCell ref="J4:J6"/>
    <mergeCell ref="P5:P6"/>
    <mergeCell ref="N4:N6"/>
    <mergeCell ref="A138:R138"/>
    <mergeCell ref="A139:R139"/>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activeCell="F53" sqref="F53"/>
      <selection pane="topRight" activeCell="F53" sqref="F53"/>
      <selection pane="bottomLeft" activeCell="F53" sqref="F53"/>
      <selection pane="bottomRight" activeCell="F53" sqref="F53"/>
    </sheetView>
  </sheetViews>
  <sheetFormatPr defaultColWidth="9.140625"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39" t="s">
        <v>0</v>
      </c>
      <c r="B1" s="739"/>
      <c r="C1" s="739"/>
      <c r="D1" s="739"/>
      <c r="E1" s="739"/>
      <c r="F1" s="739"/>
      <c r="G1" s="739"/>
      <c r="H1" s="739"/>
      <c r="I1" s="739"/>
      <c r="J1" s="739"/>
      <c r="K1" s="739"/>
      <c r="L1" s="739"/>
      <c r="M1" s="739"/>
      <c r="N1" s="739"/>
      <c r="O1" s="113"/>
    </row>
    <row r="2" spans="1:16" s="55" customFormat="1" ht="12.75" customHeight="1">
      <c r="A2" s="740"/>
      <c r="B2" s="740"/>
      <c r="C2" s="740"/>
      <c r="D2" s="740"/>
      <c r="E2" s="740"/>
      <c r="F2" s="740"/>
      <c r="G2" s="740"/>
      <c r="H2" s="740"/>
      <c r="I2" s="740"/>
      <c r="J2" s="740"/>
      <c r="K2" s="740"/>
      <c r="L2" s="740"/>
      <c r="M2" s="740"/>
      <c r="N2" s="740"/>
    </row>
    <row r="3" spans="1:16" s="55" customFormat="1" ht="15">
      <c r="A3" s="738">
        <f>Contents!A2</f>
        <v>43862</v>
      </c>
      <c r="B3" s="738"/>
      <c r="C3" s="738"/>
      <c r="D3" s="738"/>
      <c r="E3" s="738"/>
      <c r="F3" s="738"/>
      <c r="G3" s="738"/>
      <c r="H3" s="738"/>
      <c r="I3" s="738"/>
      <c r="J3" s="738"/>
      <c r="K3" s="738"/>
      <c r="L3" s="738"/>
      <c r="M3" s="738"/>
      <c r="N3" s="738"/>
    </row>
    <row r="4" spans="1:16" s="55" customFormat="1" ht="15">
      <c r="A4" s="741" t="s">
        <v>84</v>
      </c>
      <c r="B4" s="741"/>
      <c r="C4" s="741"/>
      <c r="D4" s="741"/>
      <c r="E4" s="741"/>
      <c r="F4" s="741"/>
      <c r="G4" s="741"/>
      <c r="H4" s="741"/>
      <c r="I4" s="741"/>
      <c r="J4" s="741"/>
      <c r="K4" s="741"/>
      <c r="L4" s="741"/>
      <c r="M4" s="741"/>
      <c r="N4" s="741"/>
    </row>
    <row r="5" spans="1:16" s="56" customFormat="1" ht="12.75" customHeight="1">
      <c r="A5" s="380"/>
      <c r="B5" s="723" t="s">
        <v>73</v>
      </c>
      <c r="C5" s="732" t="s">
        <v>65</v>
      </c>
      <c r="D5" s="732" t="s">
        <v>54</v>
      </c>
      <c r="E5" s="732" t="s">
        <v>55</v>
      </c>
      <c r="F5" s="732" t="s">
        <v>56</v>
      </c>
      <c r="G5" s="732" t="s">
        <v>85</v>
      </c>
      <c r="H5" s="732" t="s">
        <v>231</v>
      </c>
      <c r="I5" s="732" t="s">
        <v>77</v>
      </c>
      <c r="J5" s="732" t="s">
        <v>61</v>
      </c>
      <c r="K5" s="732" t="s">
        <v>62</v>
      </c>
      <c r="L5" s="728" t="s">
        <v>63</v>
      </c>
      <c r="M5" s="723" t="s">
        <v>78</v>
      </c>
      <c r="N5" s="723" t="s">
        <v>562</v>
      </c>
      <c r="P5" s="723" t="s">
        <v>415</v>
      </c>
    </row>
    <row r="6" spans="1:16" s="56" customFormat="1" ht="12.75" customHeight="1">
      <c r="A6" s="381"/>
      <c r="B6" s="724"/>
      <c r="C6" s="733"/>
      <c r="D6" s="733"/>
      <c r="E6" s="733"/>
      <c r="F6" s="733"/>
      <c r="G6" s="733"/>
      <c r="H6" s="733"/>
      <c r="I6" s="733"/>
      <c r="J6" s="733"/>
      <c r="K6" s="733"/>
      <c r="L6" s="742"/>
      <c r="M6" s="724"/>
      <c r="N6" s="724"/>
      <c r="P6" s="724"/>
    </row>
    <row r="7" spans="1:16" s="56" customFormat="1" ht="12.75" customHeight="1">
      <c r="A7" s="381"/>
      <c r="B7" s="724"/>
      <c r="C7" s="733"/>
      <c r="D7" s="733"/>
      <c r="E7" s="733"/>
      <c r="F7" s="733"/>
      <c r="G7" s="733"/>
      <c r="H7" s="733"/>
      <c r="I7" s="733"/>
      <c r="J7" s="733"/>
      <c r="K7" s="733"/>
      <c r="L7" s="742"/>
      <c r="M7" s="724"/>
      <c r="N7" s="724"/>
      <c r="P7" s="724"/>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840.42349399999978</v>
      </c>
      <c r="C9" s="432">
        <f t="shared" si="0"/>
        <v>429.25450800000004</v>
      </c>
      <c r="D9" s="432">
        <f t="shared" si="0"/>
        <v>12.342159000000001</v>
      </c>
      <c r="E9" s="432">
        <f t="shared" si="0"/>
        <v>4.5600000000000002E-2</v>
      </c>
      <c r="F9" s="432">
        <f>SUM(F10:F230)</f>
        <v>165.446552</v>
      </c>
      <c r="G9" s="432">
        <f t="shared" ref="G9:N9" si="1">SUM(G10:G326)</f>
        <v>0</v>
      </c>
      <c r="H9" s="432">
        <f t="shared" si="1"/>
        <v>7.0066279999999983</v>
      </c>
      <c r="I9" s="432">
        <f t="shared" si="1"/>
        <v>56.158515000000001</v>
      </c>
      <c r="J9" s="432">
        <f t="shared" si="1"/>
        <v>21.236688999999998</v>
      </c>
      <c r="K9" s="432">
        <f t="shared" si="1"/>
        <v>0</v>
      </c>
      <c r="L9" s="433">
        <f t="shared" si="1"/>
        <v>24.261118999999997</v>
      </c>
      <c r="M9" s="433">
        <f t="shared" si="1"/>
        <v>715.75176999999996</v>
      </c>
      <c r="N9" s="433">
        <f t="shared" si="1"/>
        <v>1556.175264</v>
      </c>
      <c r="P9" s="443">
        <f t="shared" ref="P9" si="2">SUM(P10:P230)</f>
        <v>13561.363109</v>
      </c>
    </row>
    <row r="10" spans="1:16" ht="12.75" customHeight="1">
      <c r="A10" s="334" t="s">
        <v>435</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358</v>
      </c>
      <c r="B15" s="341">
        <v>2E-3</v>
      </c>
      <c r="C15" s="326">
        <v>0</v>
      </c>
      <c r="D15" s="326">
        <v>0</v>
      </c>
      <c r="E15" s="326">
        <v>0</v>
      </c>
      <c r="F15" s="326">
        <v>0</v>
      </c>
      <c r="G15" s="326">
        <v>0</v>
      </c>
      <c r="H15" s="326">
        <v>0</v>
      </c>
      <c r="I15" s="326">
        <v>0</v>
      </c>
      <c r="J15" s="326">
        <v>0</v>
      </c>
      <c r="K15" s="326">
        <v>0</v>
      </c>
      <c r="L15" s="326">
        <v>0</v>
      </c>
      <c r="M15" s="341">
        <f t="shared" si="3"/>
        <v>0</v>
      </c>
      <c r="N15" s="339">
        <f t="shared" si="4"/>
        <v>2E-3</v>
      </c>
      <c r="P15" s="341">
        <v>0</v>
      </c>
    </row>
    <row r="16" spans="1:16"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339</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401</v>
      </c>
      <c r="B24" s="341">
        <v>0</v>
      </c>
      <c r="C24" s="326">
        <v>0</v>
      </c>
      <c r="D24" s="326">
        <v>0</v>
      </c>
      <c r="E24" s="326">
        <v>0</v>
      </c>
      <c r="F24" s="326">
        <v>0</v>
      </c>
      <c r="G24" s="326">
        <v>0</v>
      </c>
      <c r="H24" s="326">
        <v>0</v>
      </c>
      <c r="I24" s="326">
        <v>0</v>
      </c>
      <c r="J24" s="326">
        <v>0</v>
      </c>
      <c r="K24" s="326">
        <v>0</v>
      </c>
      <c r="L24" s="326">
        <v>0</v>
      </c>
      <c r="M24" s="341">
        <f t="shared" si="3"/>
        <v>0</v>
      </c>
      <c r="N24" s="339">
        <f t="shared" si="4"/>
        <v>0</v>
      </c>
      <c r="P24" s="341">
        <v>0</v>
      </c>
    </row>
    <row r="25" spans="1:16"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3.5999999999999994E-5</v>
      </c>
      <c r="K27" s="326">
        <v>0</v>
      </c>
      <c r="L27" s="326">
        <v>0</v>
      </c>
      <c r="M27" s="341">
        <f t="shared" si="3"/>
        <v>3.5999999999999994E-5</v>
      </c>
      <c r="N27" s="339">
        <f t="shared" si="4"/>
        <v>3.5999999999999994E-5</v>
      </c>
      <c r="P27" s="341">
        <v>0</v>
      </c>
    </row>
    <row r="28" spans="1:16"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328</v>
      </c>
      <c r="B35" s="341">
        <v>0</v>
      </c>
      <c r="C35" s="326">
        <v>0</v>
      </c>
      <c r="D35" s="326">
        <v>0</v>
      </c>
      <c r="E35" s="326">
        <v>0</v>
      </c>
      <c r="F35" s="326">
        <v>0</v>
      </c>
      <c r="G35" s="326">
        <v>0</v>
      </c>
      <c r="H35" s="326">
        <v>0</v>
      </c>
      <c r="I35" s="326">
        <v>0</v>
      </c>
      <c r="J35" s="326">
        <v>0</v>
      </c>
      <c r="K35" s="326">
        <v>0</v>
      </c>
      <c r="L35" s="326">
        <v>2.1624999999999998E-2</v>
      </c>
      <c r="M35" s="341">
        <f t="shared" si="3"/>
        <v>2.1624999999999998E-2</v>
      </c>
      <c r="N35" s="339">
        <f t="shared" si="4"/>
        <v>2.1624999999999998E-2</v>
      </c>
      <c r="P35" s="341">
        <v>0</v>
      </c>
    </row>
    <row r="36" spans="1:16"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412</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405</v>
      </c>
      <c r="B41" s="341">
        <v>0.19083699999999998</v>
      </c>
      <c r="C41" s="326">
        <v>0</v>
      </c>
      <c r="D41" s="326">
        <v>0</v>
      </c>
      <c r="E41" s="326">
        <v>0</v>
      </c>
      <c r="F41" s="326">
        <v>0</v>
      </c>
      <c r="G41" s="326">
        <v>0</v>
      </c>
      <c r="H41" s="326">
        <v>0</v>
      </c>
      <c r="I41" s="326">
        <v>0</v>
      </c>
      <c r="J41" s="326">
        <v>0</v>
      </c>
      <c r="K41" s="326">
        <v>0</v>
      </c>
      <c r="L41" s="326">
        <v>0</v>
      </c>
      <c r="M41" s="341">
        <f t="shared" si="3"/>
        <v>0</v>
      </c>
      <c r="N41" s="339">
        <f t="shared" si="4"/>
        <v>0.19083699999999998</v>
      </c>
      <c r="P41" s="341">
        <v>0</v>
      </c>
    </row>
    <row r="42" spans="1:16"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2.1080999999999999E-2</v>
      </c>
      <c r="K43" s="326">
        <v>0</v>
      </c>
      <c r="L43" s="326">
        <v>0</v>
      </c>
      <c r="M43" s="341">
        <f t="shared" si="3"/>
        <v>2.1080999999999999E-2</v>
      </c>
      <c r="N43" s="339">
        <f t="shared" si="4"/>
        <v>2.1080999999999999E-2</v>
      </c>
      <c r="P43" s="341">
        <v>0</v>
      </c>
    </row>
    <row r="44" spans="1:16"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0</v>
      </c>
      <c r="M46" s="341">
        <f t="shared" si="3"/>
        <v>0</v>
      </c>
      <c r="N46" s="339">
        <f t="shared" si="4"/>
        <v>0</v>
      </c>
      <c r="P46" s="341">
        <v>0</v>
      </c>
    </row>
    <row r="47" spans="1:16" ht="12.75" customHeight="1">
      <c r="A47" s="335" t="s">
        <v>635</v>
      </c>
      <c r="B47" s="341">
        <v>50.76831</v>
      </c>
      <c r="C47" s="326">
        <v>0</v>
      </c>
      <c r="D47" s="326">
        <v>0</v>
      </c>
      <c r="E47" s="326">
        <v>0</v>
      </c>
      <c r="F47" s="326">
        <v>0</v>
      </c>
      <c r="G47" s="326">
        <v>0</v>
      </c>
      <c r="H47" s="326">
        <v>0</v>
      </c>
      <c r="I47" s="326">
        <v>0</v>
      </c>
      <c r="J47" s="326">
        <v>5.4979E-2</v>
      </c>
      <c r="K47" s="326">
        <v>0</v>
      </c>
      <c r="L47" s="326">
        <v>6</v>
      </c>
      <c r="M47" s="341">
        <f t="shared" si="3"/>
        <v>6.0549790000000003</v>
      </c>
      <c r="N47" s="339">
        <f t="shared" si="4"/>
        <v>56.823289000000003</v>
      </c>
      <c r="P47" s="341">
        <v>0</v>
      </c>
    </row>
    <row r="48" spans="1:16" ht="12.75" customHeight="1">
      <c r="A48" s="335" t="s">
        <v>391</v>
      </c>
      <c r="B48" s="341">
        <v>0</v>
      </c>
      <c r="C48" s="326">
        <v>0</v>
      </c>
      <c r="D48" s="326">
        <v>0</v>
      </c>
      <c r="E48" s="326">
        <v>0</v>
      </c>
      <c r="F48" s="326">
        <v>0</v>
      </c>
      <c r="G48" s="326">
        <v>0</v>
      </c>
      <c r="H48" s="326">
        <v>0</v>
      </c>
      <c r="I48" s="326">
        <v>0</v>
      </c>
      <c r="J48" s="326">
        <v>0</v>
      </c>
      <c r="K48" s="326">
        <v>0</v>
      </c>
      <c r="L48" s="326">
        <v>8.9999999999999985E-6</v>
      </c>
      <c r="M48" s="341">
        <f t="shared" si="3"/>
        <v>8.9999999999999985E-6</v>
      </c>
      <c r="N48" s="339">
        <f t="shared" si="4"/>
        <v>8.9999999999999985E-6</v>
      </c>
      <c r="P48" s="341">
        <v>0</v>
      </c>
    </row>
    <row r="49" spans="1:16" ht="12.75" customHeight="1">
      <c r="A49" s="335" t="s">
        <v>347</v>
      </c>
      <c r="B49" s="341">
        <v>0</v>
      </c>
      <c r="C49" s="326">
        <v>0</v>
      </c>
      <c r="D49" s="326">
        <v>0.32200000000000001</v>
      </c>
      <c r="E49" s="326">
        <v>0</v>
      </c>
      <c r="F49" s="326">
        <v>0</v>
      </c>
      <c r="G49" s="326">
        <v>0</v>
      </c>
      <c r="H49" s="326">
        <v>0</v>
      </c>
      <c r="I49" s="326">
        <v>0</v>
      </c>
      <c r="J49" s="326">
        <v>0</v>
      </c>
      <c r="K49" s="326">
        <v>0</v>
      </c>
      <c r="L49" s="326">
        <v>17.925294999999998</v>
      </c>
      <c r="M49" s="341">
        <f t="shared" si="3"/>
        <v>18.247294999999998</v>
      </c>
      <c r="N49" s="339">
        <f t="shared" si="4"/>
        <v>18.247294999999998</v>
      </c>
      <c r="P49" s="341">
        <v>0</v>
      </c>
    </row>
    <row r="50" spans="1:16" ht="12.75" customHeight="1">
      <c r="A50" s="335" t="s">
        <v>392</v>
      </c>
      <c r="B50" s="341">
        <v>0</v>
      </c>
      <c r="C50" s="326">
        <v>0</v>
      </c>
      <c r="D50" s="326">
        <v>0.02</v>
      </c>
      <c r="E50" s="326">
        <v>0</v>
      </c>
      <c r="F50" s="326">
        <v>0</v>
      </c>
      <c r="G50" s="326">
        <v>0</v>
      </c>
      <c r="H50" s="326">
        <v>0</v>
      </c>
      <c r="I50" s="326">
        <v>0</v>
      </c>
      <c r="J50" s="326">
        <v>0</v>
      </c>
      <c r="K50" s="326">
        <v>0</v>
      </c>
      <c r="L50" s="326">
        <v>0</v>
      </c>
      <c r="M50" s="341">
        <f t="shared" si="3"/>
        <v>0.02</v>
      </c>
      <c r="N50" s="339">
        <f t="shared" si="4"/>
        <v>0.02</v>
      </c>
      <c r="P50" s="341">
        <v>0</v>
      </c>
    </row>
    <row r="51" spans="1:16"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1.6840000000000002E-3</v>
      </c>
      <c r="K61" s="326">
        <v>0</v>
      </c>
      <c r="L61" s="326">
        <v>0</v>
      </c>
      <c r="M61" s="341">
        <f t="shared" si="3"/>
        <v>1.6840000000000002E-3</v>
      </c>
      <c r="N61" s="339">
        <f t="shared" si="4"/>
        <v>1.6840000000000002E-3</v>
      </c>
      <c r="P61" s="341">
        <v>0</v>
      </c>
    </row>
    <row r="62" spans="1:16"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483</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327</v>
      </c>
      <c r="B66" s="341">
        <v>1.23E-3</v>
      </c>
      <c r="C66" s="326">
        <v>0</v>
      </c>
      <c r="D66" s="326">
        <v>0</v>
      </c>
      <c r="E66" s="326">
        <v>0</v>
      </c>
      <c r="F66" s="326">
        <v>0</v>
      </c>
      <c r="G66" s="326">
        <v>0</v>
      </c>
      <c r="H66" s="326">
        <v>0</v>
      </c>
      <c r="I66" s="326">
        <v>0</v>
      </c>
      <c r="J66" s="326">
        <v>7.45E-4</v>
      </c>
      <c r="K66" s="326">
        <v>0</v>
      </c>
      <c r="L66" s="326">
        <v>0</v>
      </c>
      <c r="M66" s="341">
        <f t="shared" si="3"/>
        <v>7.45E-4</v>
      </c>
      <c r="N66" s="339">
        <f t="shared" si="4"/>
        <v>1.9750000000000002E-3</v>
      </c>
      <c r="P66" s="341">
        <v>0</v>
      </c>
    </row>
    <row r="67" spans="1:16"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485</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348</v>
      </c>
      <c r="B73" s="341">
        <v>1.66E-3</v>
      </c>
      <c r="C73" s="326">
        <v>0</v>
      </c>
      <c r="D73" s="326">
        <v>0</v>
      </c>
      <c r="E73" s="326">
        <v>4.5600000000000002E-2</v>
      </c>
      <c r="F73" s="326">
        <v>0</v>
      </c>
      <c r="G73" s="326">
        <v>0</v>
      </c>
      <c r="H73" s="326">
        <v>0</v>
      </c>
      <c r="I73" s="326">
        <v>0</v>
      </c>
      <c r="J73" s="326">
        <v>1.5427E-2</v>
      </c>
      <c r="K73" s="326">
        <v>0</v>
      </c>
      <c r="L73" s="326">
        <v>1E-3</v>
      </c>
      <c r="M73" s="341">
        <f t="shared" si="3"/>
        <v>6.2026999999999999E-2</v>
      </c>
      <c r="N73" s="339">
        <f t="shared" si="4"/>
        <v>6.3686999999999994E-2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5.5500000000000002E-3</v>
      </c>
      <c r="K75" s="326">
        <v>0</v>
      </c>
      <c r="L75" s="326">
        <v>0</v>
      </c>
      <c r="M75" s="341">
        <f t="shared" ref="M75:M138" si="5">SUM(C75:L75)</f>
        <v>5.5500000000000002E-3</v>
      </c>
      <c r="N75" s="339">
        <f t="shared" ref="N75:N138" si="6">SUM(B75,M75)</f>
        <v>5.5500000000000002E-3</v>
      </c>
      <c r="P75" s="341">
        <v>0</v>
      </c>
    </row>
    <row r="76" spans="1:16"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351</v>
      </c>
      <c r="B78" s="341">
        <v>9.6499999999999993E-4</v>
      </c>
      <c r="C78" s="326">
        <v>0</v>
      </c>
      <c r="D78" s="326">
        <v>0</v>
      </c>
      <c r="E78" s="326">
        <v>0</v>
      </c>
      <c r="F78" s="326">
        <v>0</v>
      </c>
      <c r="G78" s="326">
        <v>0</v>
      </c>
      <c r="H78" s="326">
        <v>0</v>
      </c>
      <c r="I78" s="326">
        <v>0</v>
      </c>
      <c r="J78" s="326">
        <v>0</v>
      </c>
      <c r="K78" s="326">
        <v>0</v>
      </c>
      <c r="L78" s="326">
        <v>0</v>
      </c>
      <c r="M78" s="341">
        <f t="shared" si="5"/>
        <v>0</v>
      </c>
      <c r="N78" s="339">
        <f t="shared" si="6"/>
        <v>9.6499999999999993E-4</v>
      </c>
      <c r="P78" s="341">
        <v>0</v>
      </c>
    </row>
    <row r="79" spans="1:16"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490</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5.8049999999999994E-3</v>
      </c>
      <c r="K82" s="326">
        <v>0</v>
      </c>
      <c r="L82" s="326">
        <v>0</v>
      </c>
      <c r="M82" s="341">
        <f t="shared" si="5"/>
        <v>5.8049999999999994E-3</v>
      </c>
      <c r="N82" s="339">
        <f t="shared" si="6"/>
        <v>5.8049999999999994E-3</v>
      </c>
      <c r="P82" s="341">
        <v>0</v>
      </c>
    </row>
    <row r="83" spans="1:16" ht="12.75" customHeight="1">
      <c r="A83" s="335" t="s">
        <v>353</v>
      </c>
      <c r="B83" s="341">
        <v>0</v>
      </c>
      <c r="C83" s="326">
        <v>0</v>
      </c>
      <c r="D83" s="326">
        <v>0</v>
      </c>
      <c r="E83" s="326">
        <v>0</v>
      </c>
      <c r="F83" s="326">
        <v>0</v>
      </c>
      <c r="G83" s="326">
        <v>0</v>
      </c>
      <c r="H83" s="326">
        <v>0</v>
      </c>
      <c r="I83" s="326">
        <v>0</v>
      </c>
      <c r="J83" s="326">
        <v>6.0000000000000002E-6</v>
      </c>
      <c r="K83" s="326">
        <v>0</v>
      </c>
      <c r="L83" s="326">
        <v>0</v>
      </c>
      <c r="M83" s="341">
        <f t="shared" si="5"/>
        <v>6.0000000000000002E-6</v>
      </c>
      <c r="N83" s="339">
        <f t="shared" si="6"/>
        <v>6.0000000000000002E-6</v>
      </c>
      <c r="P83" s="341">
        <v>0</v>
      </c>
    </row>
    <row r="84" spans="1:16"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492</v>
      </c>
      <c r="B87" s="341">
        <v>0</v>
      </c>
      <c r="C87" s="326">
        <v>0</v>
      </c>
      <c r="D87" s="326">
        <v>0</v>
      </c>
      <c r="E87" s="326">
        <v>0</v>
      </c>
      <c r="F87" s="326">
        <v>0</v>
      </c>
      <c r="G87" s="326">
        <v>0</v>
      </c>
      <c r="H87" s="326">
        <v>0</v>
      </c>
      <c r="I87" s="326">
        <v>0</v>
      </c>
      <c r="J87" s="326">
        <v>6.0800000000000003E-4</v>
      </c>
      <c r="K87" s="326">
        <v>0</v>
      </c>
      <c r="L87" s="326">
        <v>0</v>
      </c>
      <c r="M87" s="341">
        <f t="shared" si="5"/>
        <v>6.0800000000000003E-4</v>
      </c>
      <c r="N87" s="339">
        <f t="shared" si="6"/>
        <v>6.0800000000000003E-4</v>
      </c>
      <c r="P87" s="341">
        <v>0</v>
      </c>
    </row>
    <row r="88" spans="1:16"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494</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498</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390</v>
      </c>
      <c r="B94" s="341">
        <v>0</v>
      </c>
      <c r="C94" s="326">
        <v>0</v>
      </c>
      <c r="D94" s="326">
        <v>0</v>
      </c>
      <c r="E94" s="326">
        <v>0</v>
      </c>
      <c r="F94" s="326">
        <v>0</v>
      </c>
      <c r="G94" s="326">
        <v>0</v>
      </c>
      <c r="H94" s="326">
        <v>0</v>
      </c>
      <c r="I94" s="326">
        <v>0</v>
      </c>
      <c r="J94" s="326">
        <v>4.7469999999999995E-3</v>
      </c>
      <c r="K94" s="326">
        <v>0</v>
      </c>
      <c r="L94" s="326">
        <v>0</v>
      </c>
      <c r="M94" s="341">
        <f t="shared" si="5"/>
        <v>4.7469999999999995E-3</v>
      </c>
      <c r="N94" s="339">
        <f t="shared" si="6"/>
        <v>4.7469999999999995E-3</v>
      </c>
      <c r="P94" s="341">
        <v>0</v>
      </c>
    </row>
    <row r="95" spans="1:16"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313</v>
      </c>
      <c r="B97" s="341">
        <v>1.4526189999999999</v>
      </c>
      <c r="C97" s="326">
        <v>0</v>
      </c>
      <c r="D97" s="326">
        <v>0</v>
      </c>
      <c r="E97" s="326">
        <v>0</v>
      </c>
      <c r="F97" s="326">
        <v>0</v>
      </c>
      <c r="G97" s="326">
        <v>0</v>
      </c>
      <c r="H97" s="326">
        <v>0</v>
      </c>
      <c r="I97" s="326">
        <v>7.1749999999999994E-2</v>
      </c>
      <c r="J97" s="326">
        <v>1.7252E-2</v>
      </c>
      <c r="K97" s="326">
        <v>0</v>
      </c>
      <c r="L97" s="326">
        <v>0</v>
      </c>
      <c r="M97" s="341">
        <f t="shared" si="5"/>
        <v>8.9001999999999998E-2</v>
      </c>
      <c r="N97" s="339">
        <f t="shared" si="6"/>
        <v>1.5416209999999999</v>
      </c>
      <c r="P97" s="341">
        <v>0</v>
      </c>
    </row>
    <row r="98" spans="1:16" ht="12.75" customHeight="1">
      <c r="A98" s="335" t="s">
        <v>318</v>
      </c>
      <c r="B98" s="341">
        <v>123.042061</v>
      </c>
      <c r="C98" s="326">
        <v>41.228070000000002</v>
      </c>
      <c r="D98" s="326">
        <v>0</v>
      </c>
      <c r="E98" s="326">
        <v>0</v>
      </c>
      <c r="F98" s="326">
        <v>0</v>
      </c>
      <c r="G98" s="326">
        <v>0</v>
      </c>
      <c r="H98" s="326">
        <v>0</v>
      </c>
      <c r="I98" s="326">
        <v>0</v>
      </c>
      <c r="J98" s="326">
        <v>4.3958999999999998E-2</v>
      </c>
      <c r="K98" s="326">
        <v>0</v>
      </c>
      <c r="L98" s="326">
        <v>0</v>
      </c>
      <c r="M98" s="341">
        <f t="shared" si="5"/>
        <v>41.272029000000003</v>
      </c>
      <c r="N98" s="339">
        <f t="shared" si="6"/>
        <v>164.31409000000002</v>
      </c>
      <c r="P98" s="341">
        <v>0</v>
      </c>
    </row>
    <row r="99" spans="1:16" ht="12.75" customHeight="1">
      <c r="A99" s="335" t="s">
        <v>309</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4.6300000000000003E-4</v>
      </c>
      <c r="M103" s="341">
        <f t="shared" si="5"/>
        <v>4.6300000000000003E-4</v>
      </c>
      <c r="N103" s="339">
        <f t="shared" si="6"/>
        <v>4.6300000000000003E-4</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35.119</v>
      </c>
      <c r="C106" s="326">
        <v>0</v>
      </c>
      <c r="D106" s="326">
        <v>0</v>
      </c>
      <c r="E106" s="326">
        <v>0</v>
      </c>
      <c r="F106" s="326">
        <v>0</v>
      </c>
      <c r="G106" s="326">
        <v>0</v>
      </c>
      <c r="H106" s="326">
        <v>0</v>
      </c>
      <c r="I106" s="326">
        <v>0</v>
      </c>
      <c r="J106" s="326">
        <v>1.482E-2</v>
      </c>
      <c r="K106" s="326">
        <v>0</v>
      </c>
      <c r="L106" s="326">
        <v>2.0479999999999999E-3</v>
      </c>
      <c r="M106" s="341">
        <f t="shared" si="5"/>
        <v>1.6868000000000001E-2</v>
      </c>
      <c r="N106" s="339">
        <f t="shared" si="6"/>
        <v>35.135868000000002</v>
      </c>
      <c r="P106" s="341">
        <v>0</v>
      </c>
    </row>
    <row r="107" spans="1:16" ht="12.75" customHeight="1">
      <c r="A107" s="335" t="s">
        <v>502</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362</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355</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373</v>
      </c>
      <c r="B111" s="341">
        <v>0</v>
      </c>
      <c r="C111" s="326">
        <v>0</v>
      </c>
      <c r="D111" s="326">
        <v>0</v>
      </c>
      <c r="E111" s="326">
        <v>0</v>
      </c>
      <c r="F111" s="326">
        <v>0</v>
      </c>
      <c r="G111" s="326">
        <v>0</v>
      </c>
      <c r="H111" s="326">
        <v>0</v>
      </c>
      <c r="I111" s="326">
        <v>0</v>
      </c>
      <c r="J111" s="326">
        <v>4.5573999999999996E-2</v>
      </c>
      <c r="K111" s="326">
        <v>0</v>
      </c>
      <c r="L111" s="326">
        <v>0</v>
      </c>
      <c r="M111" s="341">
        <f t="shared" si="5"/>
        <v>4.5573999999999996E-2</v>
      </c>
      <c r="N111" s="339">
        <f t="shared" si="6"/>
        <v>4.5573999999999996E-2</v>
      </c>
      <c r="P111" s="341">
        <v>0</v>
      </c>
    </row>
    <row r="112" spans="1:16"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356</v>
      </c>
      <c r="B114" s="341">
        <v>0</v>
      </c>
      <c r="C114" s="326">
        <v>0</v>
      </c>
      <c r="D114" s="326">
        <v>0</v>
      </c>
      <c r="E114" s="326">
        <v>0</v>
      </c>
      <c r="F114" s="326">
        <v>0</v>
      </c>
      <c r="G114" s="326">
        <v>0</v>
      </c>
      <c r="H114" s="326">
        <v>0</v>
      </c>
      <c r="I114" s="326">
        <v>0</v>
      </c>
      <c r="J114" s="326">
        <v>1.9000000000000001E-5</v>
      </c>
      <c r="K114" s="326">
        <v>0</v>
      </c>
      <c r="L114" s="326">
        <v>0</v>
      </c>
      <c r="M114" s="341">
        <f t="shared" si="5"/>
        <v>1.9000000000000001E-5</v>
      </c>
      <c r="N114" s="339">
        <f t="shared" si="6"/>
        <v>1.9000000000000001E-5</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403</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311</v>
      </c>
      <c r="B125" s="341">
        <v>169.02933000000002</v>
      </c>
      <c r="C125" s="326">
        <v>0</v>
      </c>
      <c r="D125" s="326">
        <v>0</v>
      </c>
      <c r="E125" s="326">
        <v>0</v>
      </c>
      <c r="F125" s="326">
        <v>0</v>
      </c>
      <c r="G125" s="326">
        <v>0</v>
      </c>
      <c r="H125" s="326">
        <v>0</v>
      </c>
      <c r="I125" s="326">
        <v>4.1755E-2</v>
      </c>
      <c r="J125" s="326">
        <v>2.3126910000000001</v>
      </c>
      <c r="K125" s="326">
        <v>0</v>
      </c>
      <c r="L125" s="326">
        <v>0</v>
      </c>
      <c r="M125" s="341">
        <f t="shared" si="5"/>
        <v>2.3544460000000003</v>
      </c>
      <c r="N125" s="339">
        <f t="shared" si="6"/>
        <v>171.38377600000001</v>
      </c>
      <c r="P125" s="341">
        <v>0</v>
      </c>
    </row>
    <row r="126" spans="1:16"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506</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402</v>
      </c>
      <c r="B129" s="341">
        <v>0</v>
      </c>
      <c r="C129" s="326">
        <v>0</v>
      </c>
      <c r="D129" s="326">
        <v>0</v>
      </c>
      <c r="E129" s="326">
        <v>0</v>
      </c>
      <c r="F129" s="326">
        <v>0</v>
      </c>
      <c r="G129" s="326">
        <v>0</v>
      </c>
      <c r="H129" s="326">
        <v>4.7696099999999992</v>
      </c>
      <c r="I129" s="326">
        <v>0</v>
      </c>
      <c r="J129" s="326">
        <v>0</v>
      </c>
      <c r="K129" s="326">
        <v>0</v>
      </c>
      <c r="L129" s="326">
        <v>0</v>
      </c>
      <c r="M129" s="341">
        <f t="shared" si="5"/>
        <v>4.7696099999999992</v>
      </c>
      <c r="N129" s="339">
        <f t="shared" si="6"/>
        <v>4.7696099999999992</v>
      </c>
      <c r="P129" s="341">
        <v>0</v>
      </c>
    </row>
    <row r="130" spans="1:16" ht="12.75" customHeight="1">
      <c r="A130" s="335" t="s">
        <v>410</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406</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400</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511</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357</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359</v>
      </c>
      <c r="B140" s="341">
        <v>4.6899999999999997E-2</v>
      </c>
      <c r="C140" s="326">
        <v>0</v>
      </c>
      <c r="D140" s="326">
        <v>0</v>
      </c>
      <c r="E140" s="326">
        <v>0</v>
      </c>
      <c r="F140" s="326">
        <v>0</v>
      </c>
      <c r="G140" s="326">
        <v>0</v>
      </c>
      <c r="H140" s="326">
        <v>0</v>
      </c>
      <c r="I140" s="326">
        <v>0</v>
      </c>
      <c r="J140" s="326">
        <v>0</v>
      </c>
      <c r="K140" s="326">
        <v>0</v>
      </c>
      <c r="L140" s="326">
        <v>0</v>
      </c>
      <c r="M140" s="341">
        <f t="shared" si="7"/>
        <v>0</v>
      </c>
      <c r="N140" s="339">
        <f t="shared" si="8"/>
        <v>4.6899999999999997E-2</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352</v>
      </c>
      <c r="B142" s="341">
        <v>0</v>
      </c>
      <c r="C142" s="326">
        <v>0</v>
      </c>
      <c r="D142" s="326">
        <v>0</v>
      </c>
      <c r="E142" s="326">
        <v>0</v>
      </c>
      <c r="F142" s="326">
        <v>0</v>
      </c>
      <c r="G142" s="326">
        <v>0</v>
      </c>
      <c r="H142" s="326">
        <v>0.28037699999999999</v>
      </c>
      <c r="I142" s="326">
        <v>0</v>
      </c>
      <c r="J142" s="326">
        <v>1.354E-2</v>
      </c>
      <c r="K142" s="326">
        <v>0</v>
      </c>
      <c r="L142" s="326">
        <v>0</v>
      </c>
      <c r="M142" s="341">
        <f t="shared" si="7"/>
        <v>0.29391699999999998</v>
      </c>
      <c r="N142" s="339">
        <f t="shared" si="8"/>
        <v>0.29391699999999998</v>
      </c>
      <c r="P142" s="341">
        <v>0</v>
      </c>
    </row>
    <row r="143" spans="1:16" ht="12.75" customHeight="1">
      <c r="A143" s="335" t="s">
        <v>512</v>
      </c>
      <c r="B143" s="341">
        <v>0</v>
      </c>
      <c r="C143" s="326">
        <v>0</v>
      </c>
      <c r="D143" s="326">
        <v>0</v>
      </c>
      <c r="E143" s="326">
        <v>0</v>
      </c>
      <c r="F143" s="326">
        <v>0</v>
      </c>
      <c r="G143" s="326">
        <v>0</v>
      </c>
      <c r="H143" s="326">
        <v>0</v>
      </c>
      <c r="I143" s="326">
        <v>0</v>
      </c>
      <c r="J143" s="326">
        <v>0</v>
      </c>
      <c r="K143" s="326">
        <v>0</v>
      </c>
      <c r="L143" s="326">
        <v>0</v>
      </c>
      <c r="M143" s="341">
        <f t="shared" si="7"/>
        <v>0</v>
      </c>
      <c r="N143" s="339">
        <f t="shared" si="8"/>
        <v>0</v>
      </c>
      <c r="P143" s="341">
        <v>0</v>
      </c>
    </row>
    <row r="144" spans="1:16" ht="12.75" customHeight="1">
      <c r="A144" s="335" t="s">
        <v>194</v>
      </c>
      <c r="B144" s="341">
        <v>0</v>
      </c>
      <c r="C144" s="326">
        <v>0</v>
      </c>
      <c r="D144" s="326">
        <v>0</v>
      </c>
      <c r="E144" s="326">
        <v>0</v>
      </c>
      <c r="F144" s="326">
        <v>0</v>
      </c>
      <c r="G144" s="326">
        <v>0</v>
      </c>
      <c r="H144" s="326">
        <v>0</v>
      </c>
      <c r="I144" s="326">
        <v>0</v>
      </c>
      <c r="J144" s="326">
        <v>8.0600000000000008E-4</v>
      </c>
      <c r="K144" s="326">
        <v>0</v>
      </c>
      <c r="L144" s="326">
        <v>0</v>
      </c>
      <c r="M144" s="341">
        <f t="shared" si="7"/>
        <v>8.0600000000000008E-4</v>
      </c>
      <c r="N144" s="339">
        <f t="shared" si="8"/>
        <v>8.0600000000000008E-4</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342</v>
      </c>
      <c r="B146" s="341">
        <v>0</v>
      </c>
      <c r="C146" s="326">
        <v>0</v>
      </c>
      <c r="D146" s="326">
        <v>0</v>
      </c>
      <c r="E146" s="326">
        <v>0</v>
      </c>
      <c r="F146" s="326">
        <v>0</v>
      </c>
      <c r="G146" s="326">
        <v>0</v>
      </c>
      <c r="H146" s="326">
        <v>3.0299999999999997E-3</v>
      </c>
      <c r="I146" s="326">
        <v>6.4000000000000001E-2</v>
      </c>
      <c r="J146" s="326">
        <v>5.3173999999999992E-2</v>
      </c>
      <c r="K146" s="326">
        <v>0</v>
      </c>
      <c r="L146" s="326">
        <v>0</v>
      </c>
      <c r="M146" s="341">
        <f t="shared" si="7"/>
        <v>0.12020400000000001</v>
      </c>
      <c r="N146" s="339">
        <f t="shared" si="8"/>
        <v>0.12020400000000001</v>
      </c>
      <c r="P146" s="341">
        <v>0</v>
      </c>
    </row>
    <row r="147" spans="1:16" ht="12.75" customHeight="1">
      <c r="A147" s="335" t="s">
        <v>195</v>
      </c>
      <c r="B147" s="341">
        <v>0.57620599999999988</v>
      </c>
      <c r="C147" s="326">
        <v>0</v>
      </c>
      <c r="D147" s="326">
        <v>1.5899999999999996E-4</v>
      </c>
      <c r="E147" s="326">
        <v>0</v>
      </c>
      <c r="F147" s="326">
        <v>0</v>
      </c>
      <c r="G147" s="326">
        <v>0</v>
      </c>
      <c r="H147" s="326">
        <v>6.4000000000000005E-4</v>
      </c>
      <c r="I147" s="326">
        <v>2.7106000000000002E-2</v>
      </c>
      <c r="J147" s="326">
        <v>0.78622000000000003</v>
      </c>
      <c r="K147" s="326">
        <v>0</v>
      </c>
      <c r="L147" s="326">
        <v>6.6646999999999998E-2</v>
      </c>
      <c r="M147" s="341">
        <f t="shared" si="7"/>
        <v>0.880772</v>
      </c>
      <c r="N147" s="339">
        <f t="shared" si="8"/>
        <v>1.4569779999999999</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306.55941200000001</v>
      </c>
      <c r="C152" s="326">
        <v>323.63870100000003</v>
      </c>
      <c r="D152" s="326">
        <v>0</v>
      </c>
      <c r="E152" s="326">
        <v>0</v>
      </c>
      <c r="F152" s="326">
        <v>0</v>
      </c>
      <c r="G152" s="326">
        <v>0</v>
      </c>
      <c r="H152" s="326">
        <v>0</v>
      </c>
      <c r="I152" s="326">
        <v>0</v>
      </c>
      <c r="J152" s="326">
        <v>0</v>
      </c>
      <c r="K152" s="326">
        <v>0</v>
      </c>
      <c r="L152" s="326">
        <v>0</v>
      </c>
      <c r="M152" s="341">
        <f t="shared" si="7"/>
        <v>323.63870100000003</v>
      </c>
      <c r="N152" s="339">
        <f t="shared" si="8"/>
        <v>630.19811300000003</v>
      </c>
      <c r="P152" s="341">
        <v>13561.363109</v>
      </c>
    </row>
    <row r="153" spans="1:16" ht="12.75" customHeight="1">
      <c r="A153" s="335" t="s">
        <v>366</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336</v>
      </c>
      <c r="B155" s="341">
        <v>0</v>
      </c>
      <c r="C155" s="326">
        <v>0</v>
      </c>
      <c r="D155" s="326">
        <v>0</v>
      </c>
      <c r="E155" s="326">
        <v>0</v>
      </c>
      <c r="F155" s="326">
        <v>0</v>
      </c>
      <c r="G155" s="326">
        <v>0</v>
      </c>
      <c r="H155" s="326">
        <v>0</v>
      </c>
      <c r="I155" s="326">
        <v>0</v>
      </c>
      <c r="J155" s="326">
        <v>1.8716E-2</v>
      </c>
      <c r="K155" s="326">
        <v>0</v>
      </c>
      <c r="L155" s="326">
        <v>0</v>
      </c>
      <c r="M155" s="341">
        <f t="shared" si="7"/>
        <v>1.8716E-2</v>
      </c>
      <c r="N155" s="339">
        <f t="shared" si="8"/>
        <v>1.8716E-2</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314</v>
      </c>
      <c r="B160" s="341">
        <v>0.44062899999999999</v>
      </c>
      <c r="C160" s="326">
        <v>0</v>
      </c>
      <c r="D160" s="326">
        <v>0</v>
      </c>
      <c r="E160" s="326">
        <v>0</v>
      </c>
      <c r="F160" s="326">
        <v>0</v>
      </c>
      <c r="G160" s="326">
        <v>0</v>
      </c>
      <c r="H160" s="326">
        <v>3.4000000000000002E-2</v>
      </c>
      <c r="I160" s="326">
        <v>0</v>
      </c>
      <c r="J160" s="326">
        <v>0.24764000000000003</v>
      </c>
      <c r="K160" s="326">
        <v>0</v>
      </c>
      <c r="L160" s="326">
        <v>3.8549999999999999E-3</v>
      </c>
      <c r="M160" s="341">
        <f t="shared" si="7"/>
        <v>0.285495</v>
      </c>
      <c r="N160" s="339">
        <f t="shared" si="8"/>
        <v>0.72612399999999999</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341</v>
      </c>
      <c r="B163" s="341">
        <v>7.1930000000000008E-2</v>
      </c>
      <c r="C163" s="326">
        <v>0</v>
      </c>
      <c r="D163" s="326">
        <v>0</v>
      </c>
      <c r="E163" s="326">
        <v>0</v>
      </c>
      <c r="F163" s="326">
        <v>0</v>
      </c>
      <c r="G163" s="326">
        <v>0</v>
      </c>
      <c r="H163" s="326">
        <v>0</v>
      </c>
      <c r="I163" s="326">
        <v>0</v>
      </c>
      <c r="J163" s="326">
        <v>3.57E-4</v>
      </c>
      <c r="K163" s="326">
        <v>0</v>
      </c>
      <c r="L163" s="326">
        <v>8.2399999999999997E-4</v>
      </c>
      <c r="M163" s="341">
        <f t="shared" si="7"/>
        <v>1.181E-3</v>
      </c>
      <c r="N163" s="339">
        <f t="shared" si="8"/>
        <v>7.3111000000000009E-2</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335</v>
      </c>
      <c r="B167" s="341">
        <v>0</v>
      </c>
      <c r="C167" s="326">
        <v>0</v>
      </c>
      <c r="D167" s="326">
        <v>0</v>
      </c>
      <c r="E167" s="326">
        <v>0</v>
      </c>
      <c r="F167" s="326">
        <v>0</v>
      </c>
      <c r="G167" s="326">
        <v>0</v>
      </c>
      <c r="H167" s="326">
        <v>0</v>
      </c>
      <c r="I167" s="326">
        <v>0</v>
      </c>
      <c r="J167" s="326">
        <v>1.1E-5</v>
      </c>
      <c r="K167" s="326">
        <v>0</v>
      </c>
      <c r="L167" s="326">
        <v>0</v>
      </c>
      <c r="M167" s="341">
        <f t="shared" si="7"/>
        <v>1.1E-5</v>
      </c>
      <c r="N167" s="339">
        <f t="shared" si="8"/>
        <v>1.1E-5</v>
      </c>
      <c r="P167" s="341">
        <v>0</v>
      </c>
    </row>
    <row r="168" spans="1:16" ht="12.75" customHeight="1">
      <c r="A168" s="335" t="s">
        <v>413</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1.7999999999999997E-5</v>
      </c>
      <c r="D174" s="326">
        <v>0</v>
      </c>
      <c r="E174" s="326">
        <v>0</v>
      </c>
      <c r="F174" s="326">
        <v>0</v>
      </c>
      <c r="G174" s="326">
        <v>0</v>
      </c>
      <c r="H174" s="326">
        <v>0</v>
      </c>
      <c r="I174" s="326">
        <v>0</v>
      </c>
      <c r="J174" s="326">
        <v>6.9999999999999999E-6</v>
      </c>
      <c r="K174" s="326">
        <v>0</v>
      </c>
      <c r="L174" s="326">
        <v>0</v>
      </c>
      <c r="M174" s="341">
        <f t="shared" si="7"/>
        <v>2.4999999999999998E-5</v>
      </c>
      <c r="N174" s="339">
        <f t="shared" si="8"/>
        <v>2.4999999999999998E-5</v>
      </c>
      <c r="P174" s="341">
        <v>0</v>
      </c>
    </row>
    <row r="175" spans="1:16" ht="12.75" customHeight="1">
      <c r="A175" s="335" t="s">
        <v>409</v>
      </c>
      <c r="B175" s="341">
        <v>0</v>
      </c>
      <c r="C175" s="326">
        <v>0</v>
      </c>
      <c r="D175" s="326">
        <v>0</v>
      </c>
      <c r="E175" s="326">
        <v>0</v>
      </c>
      <c r="F175" s="326">
        <v>0</v>
      </c>
      <c r="G175" s="326">
        <v>0</v>
      </c>
      <c r="H175" s="326">
        <v>0</v>
      </c>
      <c r="I175" s="326">
        <v>0</v>
      </c>
      <c r="J175" s="326">
        <v>1.9999999999999999E-6</v>
      </c>
      <c r="K175" s="326">
        <v>0</v>
      </c>
      <c r="L175" s="326">
        <v>0</v>
      </c>
      <c r="M175" s="341">
        <f t="shared" si="7"/>
        <v>1.9999999999999999E-6</v>
      </c>
      <c r="N175" s="339">
        <f t="shared" si="8"/>
        <v>1.9999999999999999E-6</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5.4029999999999998E-3</v>
      </c>
      <c r="C178" s="326">
        <v>0</v>
      </c>
      <c r="D178" s="326">
        <v>0</v>
      </c>
      <c r="E178" s="326">
        <v>0</v>
      </c>
      <c r="F178" s="326">
        <v>165.38304600000001</v>
      </c>
      <c r="G178" s="326">
        <v>0</v>
      </c>
      <c r="H178" s="326">
        <v>1.1976549999999999</v>
      </c>
      <c r="I178" s="326">
        <v>21.745904000000003</v>
      </c>
      <c r="J178" s="326">
        <v>0.35955100000000001</v>
      </c>
      <c r="K178" s="326">
        <v>0</v>
      </c>
      <c r="L178" s="326">
        <v>0</v>
      </c>
      <c r="M178" s="341">
        <f t="shared" si="7"/>
        <v>188.68615600000001</v>
      </c>
      <c r="N178" s="339">
        <f t="shared" si="8"/>
        <v>188.69155900000001</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25.020313999999999</v>
      </c>
      <c r="C180" s="326">
        <v>64.387719000000004</v>
      </c>
      <c r="D180" s="326">
        <v>12</v>
      </c>
      <c r="E180" s="326">
        <v>0</v>
      </c>
      <c r="F180" s="326">
        <v>0</v>
      </c>
      <c r="G180" s="326">
        <v>0</v>
      </c>
      <c r="H180" s="326">
        <v>0.42131599999999997</v>
      </c>
      <c r="I180" s="326">
        <v>34</v>
      </c>
      <c r="J180" s="326">
        <v>16.904213000000002</v>
      </c>
      <c r="K180" s="326">
        <v>0</v>
      </c>
      <c r="L180" s="326">
        <v>0</v>
      </c>
      <c r="M180" s="341">
        <f t="shared" si="7"/>
        <v>127.71324800000001</v>
      </c>
      <c r="N180" s="339">
        <f t="shared" si="8"/>
        <v>152.73356200000001</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3.5299999999999996E-4</v>
      </c>
      <c r="M182" s="341">
        <f t="shared" si="7"/>
        <v>3.5299999999999996E-4</v>
      </c>
      <c r="N182" s="339">
        <f t="shared" si="8"/>
        <v>3.5299999999999996E-4</v>
      </c>
      <c r="P182" s="341">
        <v>0</v>
      </c>
    </row>
    <row r="183" spans="1:16" ht="12.75" customHeight="1">
      <c r="A183" s="335" t="s">
        <v>349</v>
      </c>
      <c r="B183" s="341">
        <v>6.1200000000000004E-3</v>
      </c>
      <c r="C183" s="326">
        <v>0</v>
      </c>
      <c r="D183" s="326">
        <v>0</v>
      </c>
      <c r="E183" s="326">
        <v>0</v>
      </c>
      <c r="F183" s="326">
        <v>0</v>
      </c>
      <c r="G183" s="326">
        <v>0</v>
      </c>
      <c r="H183" s="326">
        <v>0</v>
      </c>
      <c r="I183" s="326">
        <v>0</v>
      </c>
      <c r="J183" s="326">
        <v>3.5589999999999997E-3</v>
      </c>
      <c r="K183" s="326">
        <v>0</v>
      </c>
      <c r="L183" s="326">
        <v>0</v>
      </c>
      <c r="M183" s="341">
        <f t="shared" si="7"/>
        <v>3.5589999999999997E-3</v>
      </c>
      <c r="N183" s="339">
        <f t="shared" si="8"/>
        <v>9.6790000000000001E-3</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0</v>
      </c>
      <c r="C185" s="326">
        <v>0</v>
      </c>
      <c r="D185" s="326">
        <v>0</v>
      </c>
      <c r="E185" s="326">
        <v>0</v>
      </c>
      <c r="F185" s="326">
        <v>0</v>
      </c>
      <c r="G185" s="326">
        <v>0</v>
      </c>
      <c r="H185" s="326">
        <v>0</v>
      </c>
      <c r="I185" s="326">
        <v>0</v>
      </c>
      <c r="J185" s="326">
        <v>9.6901000000000001E-2</v>
      </c>
      <c r="K185" s="326">
        <v>0</v>
      </c>
      <c r="L185" s="326">
        <v>0.17299999999999999</v>
      </c>
      <c r="M185" s="341">
        <f t="shared" si="7"/>
        <v>0.269901</v>
      </c>
      <c r="N185" s="339">
        <f t="shared" si="8"/>
        <v>0.269901</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323</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9.9999999999999995E-7</v>
      </c>
      <c r="K202" s="326">
        <v>0</v>
      </c>
      <c r="L202" s="326">
        <v>0</v>
      </c>
      <c r="M202" s="341">
        <f t="shared" si="7"/>
        <v>9.9999999999999995E-7</v>
      </c>
      <c r="N202" s="339">
        <f t="shared" si="8"/>
        <v>9.9999999999999995E-7</v>
      </c>
      <c r="P202" s="341">
        <v>0</v>
      </c>
    </row>
    <row r="203" spans="1:16" ht="12.75" customHeight="1">
      <c r="A203" s="335" t="s">
        <v>322</v>
      </c>
      <c r="B203" s="341">
        <v>125.34169899999999</v>
      </c>
      <c r="C203" s="326">
        <v>0</v>
      </c>
      <c r="D203" s="326">
        <v>0</v>
      </c>
      <c r="E203" s="326">
        <v>0</v>
      </c>
      <c r="F203" s="326">
        <v>0</v>
      </c>
      <c r="G203" s="326">
        <v>0</v>
      </c>
      <c r="H203" s="326">
        <v>0</v>
      </c>
      <c r="I203" s="326">
        <v>0.17599999999999999</v>
      </c>
      <c r="J203" s="326">
        <v>3.1253000000000003E-2</v>
      </c>
      <c r="K203" s="326">
        <v>0</v>
      </c>
      <c r="L203" s="326">
        <v>0</v>
      </c>
      <c r="M203" s="341">
        <f t="shared" ref="M203:M230" si="9">SUM(C203:L203)</f>
        <v>0.20725299999999999</v>
      </c>
      <c r="N203" s="339">
        <f t="shared" ref="N203:N230" si="10">SUM(B203,M203)</f>
        <v>125.54895199999999</v>
      </c>
      <c r="P203" s="341">
        <v>0</v>
      </c>
    </row>
    <row r="204" spans="1:16" ht="12.75" customHeight="1">
      <c r="A204" s="335" t="s">
        <v>394</v>
      </c>
      <c r="B204" s="341">
        <v>0</v>
      </c>
      <c r="C204" s="326">
        <v>0</v>
      </c>
      <c r="D204" s="326">
        <v>0</v>
      </c>
      <c r="E204" s="326">
        <v>0</v>
      </c>
      <c r="F204" s="326">
        <v>3.3506000000000001E-2</v>
      </c>
      <c r="G204" s="326">
        <v>0</v>
      </c>
      <c r="H204" s="326">
        <v>0.3</v>
      </c>
      <c r="I204" s="326">
        <v>0</v>
      </c>
      <c r="J204" s="326">
        <v>0</v>
      </c>
      <c r="K204" s="326">
        <v>0</v>
      </c>
      <c r="L204" s="326">
        <v>0</v>
      </c>
      <c r="M204" s="341">
        <f t="shared" si="9"/>
        <v>0.33350599999999997</v>
      </c>
      <c r="N204" s="339">
        <f t="shared" si="10"/>
        <v>0.33350599999999997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8.9999999999999992E-5</v>
      </c>
      <c r="C206" s="326">
        <v>0</v>
      </c>
      <c r="D206" s="326">
        <v>0</v>
      </c>
      <c r="E206" s="326">
        <v>0</v>
      </c>
      <c r="F206" s="326">
        <v>0</v>
      </c>
      <c r="G206" s="326">
        <v>0</v>
      </c>
      <c r="H206" s="326">
        <v>0</v>
      </c>
      <c r="I206" s="326">
        <v>0</v>
      </c>
      <c r="J206" s="326">
        <v>0</v>
      </c>
      <c r="K206" s="326">
        <v>0</v>
      </c>
      <c r="L206" s="326">
        <v>0</v>
      </c>
      <c r="M206" s="341">
        <f t="shared" si="9"/>
        <v>0</v>
      </c>
      <c r="N206" s="339">
        <f t="shared" si="10"/>
        <v>8.9999999999999992E-5</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9.6000000000000002E-2</v>
      </c>
      <c r="C215" s="326">
        <v>0</v>
      </c>
      <c r="D215" s="326">
        <v>0</v>
      </c>
      <c r="E215" s="326">
        <v>0</v>
      </c>
      <c r="F215" s="326">
        <v>0</v>
      </c>
      <c r="G215" s="326">
        <v>0</v>
      </c>
      <c r="H215" s="326">
        <v>0</v>
      </c>
      <c r="I215" s="326">
        <v>0</v>
      </c>
      <c r="J215" s="326">
        <v>7.2923000000000002E-2</v>
      </c>
      <c r="K215" s="326">
        <v>0</v>
      </c>
      <c r="L215" s="326">
        <v>0</v>
      </c>
      <c r="M215" s="341">
        <f t="shared" si="9"/>
        <v>7.2923000000000002E-2</v>
      </c>
      <c r="N215" s="339">
        <f t="shared" si="10"/>
        <v>0.16892299999999999</v>
      </c>
      <c r="P215" s="341">
        <v>0</v>
      </c>
    </row>
    <row r="216" spans="1:16" ht="12.75" customHeight="1">
      <c r="A216" s="335" t="s">
        <v>211</v>
      </c>
      <c r="B216" s="341">
        <v>0</v>
      </c>
      <c r="C216" s="326">
        <v>0</v>
      </c>
      <c r="D216" s="326">
        <v>0</v>
      </c>
      <c r="E216" s="326">
        <v>0</v>
      </c>
      <c r="F216" s="326">
        <v>0.03</v>
      </c>
      <c r="G216" s="326">
        <v>0</v>
      </c>
      <c r="H216" s="326">
        <v>0</v>
      </c>
      <c r="I216" s="326">
        <v>0</v>
      </c>
      <c r="J216" s="326">
        <v>1.2210000000000001E-3</v>
      </c>
      <c r="K216" s="326">
        <v>0</v>
      </c>
      <c r="L216" s="326">
        <v>0</v>
      </c>
      <c r="M216" s="341">
        <f t="shared" si="9"/>
        <v>3.1220999999999999E-2</v>
      </c>
      <c r="N216" s="339">
        <f t="shared" si="10"/>
        <v>3.1220999999999999E-2</v>
      </c>
      <c r="P216" s="341">
        <v>0</v>
      </c>
    </row>
    <row r="217" spans="1:16" ht="12.75" customHeight="1">
      <c r="A217" s="335" t="s">
        <v>317</v>
      </c>
      <c r="B217" s="341">
        <v>0.184</v>
      </c>
      <c r="C217" s="326">
        <v>0</v>
      </c>
      <c r="D217" s="326">
        <v>0</v>
      </c>
      <c r="E217" s="326">
        <v>0</v>
      </c>
      <c r="F217" s="326">
        <v>0</v>
      </c>
      <c r="G217" s="326">
        <v>0</v>
      </c>
      <c r="H217" s="326">
        <v>0</v>
      </c>
      <c r="I217" s="326">
        <v>0</v>
      </c>
      <c r="J217" s="326">
        <v>0.10015300000000002</v>
      </c>
      <c r="K217" s="326">
        <v>0</v>
      </c>
      <c r="L217" s="326">
        <v>0</v>
      </c>
      <c r="M217" s="341">
        <f t="shared" si="9"/>
        <v>0.10015300000000002</v>
      </c>
      <c r="N217" s="339">
        <f t="shared" si="10"/>
        <v>0.28415299999999999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0</v>
      </c>
      <c r="C220" s="326">
        <v>0</v>
      </c>
      <c r="D220" s="326">
        <v>0</v>
      </c>
      <c r="E220" s="326">
        <v>0</v>
      </c>
      <c r="F220" s="326">
        <v>0</v>
      </c>
      <c r="G220" s="326">
        <v>0</v>
      </c>
      <c r="H220" s="326">
        <v>0</v>
      </c>
      <c r="I220" s="326">
        <v>3.2000000000000001E-2</v>
      </c>
      <c r="J220" s="326">
        <v>9.77E-4</v>
      </c>
      <c r="K220" s="326">
        <v>0</v>
      </c>
      <c r="L220" s="326">
        <v>6.6000000000000003E-2</v>
      </c>
      <c r="M220" s="341">
        <f t="shared" si="9"/>
        <v>9.8977000000000009E-2</v>
      </c>
      <c r="N220" s="339">
        <f t="shared" si="10"/>
        <v>9.8977000000000009E-2</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2.4667789999999998</v>
      </c>
      <c r="C222" s="326">
        <v>0</v>
      </c>
      <c r="D222" s="326">
        <v>0</v>
      </c>
      <c r="E222" s="326">
        <v>0</v>
      </c>
      <c r="F222" s="326">
        <v>0</v>
      </c>
      <c r="G222" s="326">
        <v>0</v>
      </c>
      <c r="H222" s="326">
        <v>0</v>
      </c>
      <c r="I222" s="326">
        <v>0</v>
      </c>
      <c r="J222" s="326">
        <v>4.7999999999999996E-4</v>
      </c>
      <c r="K222" s="326">
        <v>0</v>
      </c>
      <c r="L222" s="326">
        <v>0</v>
      </c>
      <c r="M222" s="341">
        <f t="shared" si="9"/>
        <v>4.7999999999999996E-4</v>
      </c>
      <c r="N222" s="339">
        <f t="shared" si="10"/>
        <v>2.4672589999999999</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6" t="s">
        <v>580</v>
      </c>
      <c r="B231" s="756"/>
      <c r="C231" s="756"/>
      <c r="D231" s="756"/>
      <c r="E231" s="756"/>
      <c r="F231" s="756"/>
      <c r="G231" s="756"/>
      <c r="H231" s="756"/>
      <c r="I231" s="756"/>
      <c r="J231" s="756"/>
      <c r="K231" s="756"/>
      <c r="L231" s="756"/>
      <c r="M231" s="756"/>
      <c r="N231" s="756"/>
      <c r="P231" s="61"/>
    </row>
    <row r="232" spans="1:16">
      <c r="A232" s="755" t="s">
        <v>581</v>
      </c>
      <c r="B232" s="755"/>
      <c r="C232" s="755"/>
      <c r="D232" s="755"/>
      <c r="E232" s="755"/>
      <c r="F232" s="755"/>
      <c r="G232" s="755"/>
      <c r="H232" s="755"/>
      <c r="I232" s="755"/>
      <c r="J232" s="755"/>
      <c r="K232" s="755"/>
      <c r="L232" s="755"/>
      <c r="M232" s="755"/>
      <c r="N232" s="755"/>
      <c r="P232" s="61"/>
    </row>
    <row r="233" spans="1:16" ht="12.75" customHeight="1">
      <c r="A233" s="711" t="s">
        <v>582</v>
      </c>
      <c r="B233" s="711"/>
      <c r="C233" s="711"/>
      <c r="D233" s="711"/>
      <c r="E233" s="711"/>
      <c r="F233" s="711"/>
      <c r="G233" s="711"/>
      <c r="H233" s="711"/>
      <c r="I233" s="711"/>
      <c r="J233" s="711"/>
      <c r="K233" s="711"/>
      <c r="L233" s="711"/>
      <c r="M233" s="711"/>
      <c r="N233" s="711"/>
      <c r="P233" s="61"/>
    </row>
    <row r="234" spans="1:16" ht="12.75" customHeight="1">
      <c r="A234" s="754" t="s">
        <v>583</v>
      </c>
      <c r="B234" s="754"/>
      <c r="C234" s="754"/>
      <c r="D234" s="754"/>
      <c r="E234" s="754"/>
      <c r="F234" s="754"/>
      <c r="G234" s="754"/>
      <c r="H234" s="754"/>
      <c r="I234" s="754"/>
      <c r="J234" s="754"/>
      <c r="K234" s="754"/>
      <c r="L234" s="754"/>
      <c r="M234" s="754"/>
      <c r="N234" s="754"/>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activeCell="F53" sqref="F53"/>
      <selection pane="topRight" activeCell="F53" sqref="F53"/>
      <selection pane="bottomLeft" activeCell="F53" sqref="F53"/>
      <selection pane="bottomRight" activeCell="F53" sqref="F53"/>
    </sheetView>
  </sheetViews>
  <sheetFormatPr defaultColWidth="9.140625"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39" t="s">
        <v>0</v>
      </c>
      <c r="B1" s="739"/>
      <c r="C1" s="739"/>
      <c r="D1" s="739"/>
      <c r="E1" s="739"/>
      <c r="F1" s="739"/>
      <c r="G1" s="739"/>
      <c r="H1" s="739"/>
      <c r="I1" s="739"/>
      <c r="J1" s="739"/>
      <c r="K1" s="739"/>
      <c r="L1" s="739"/>
      <c r="M1" s="739"/>
      <c r="N1" s="739"/>
      <c r="O1" s="113"/>
    </row>
    <row r="2" spans="1:17" s="55" customFormat="1" ht="12.75" customHeight="1">
      <c r="A2" s="740"/>
      <c r="B2" s="740"/>
      <c r="C2" s="740"/>
      <c r="D2" s="740"/>
      <c r="E2" s="740"/>
      <c r="F2" s="740"/>
      <c r="G2" s="740"/>
      <c r="H2" s="740"/>
      <c r="I2" s="740"/>
      <c r="J2" s="740"/>
      <c r="K2" s="740"/>
      <c r="L2" s="740"/>
      <c r="M2" s="740"/>
      <c r="N2" s="740"/>
    </row>
    <row r="3" spans="1:17" s="55" customFormat="1" ht="15">
      <c r="A3" s="738" t="s">
        <v>701</v>
      </c>
      <c r="B3" s="738"/>
      <c r="C3" s="738"/>
      <c r="D3" s="738"/>
      <c r="E3" s="738"/>
      <c r="F3" s="738"/>
      <c r="G3" s="738"/>
      <c r="H3" s="738"/>
      <c r="I3" s="738"/>
      <c r="J3" s="738"/>
      <c r="K3" s="738"/>
      <c r="L3" s="738"/>
      <c r="M3" s="738"/>
      <c r="N3" s="738"/>
    </row>
    <row r="4" spans="1:17" s="55" customFormat="1" ht="15">
      <c r="A4" s="741" t="s">
        <v>86</v>
      </c>
      <c r="B4" s="741"/>
      <c r="C4" s="741"/>
      <c r="D4" s="741"/>
      <c r="E4" s="741"/>
      <c r="F4" s="741"/>
      <c r="G4" s="741"/>
      <c r="H4" s="741"/>
      <c r="I4" s="741"/>
      <c r="J4" s="741"/>
      <c r="K4" s="741"/>
      <c r="L4" s="741"/>
      <c r="M4" s="741"/>
      <c r="N4" s="741"/>
    </row>
    <row r="5" spans="1:17" ht="12.75" customHeight="1">
      <c r="A5" s="380"/>
      <c r="B5" s="723" t="s">
        <v>73</v>
      </c>
      <c r="C5" s="732" t="s">
        <v>65</v>
      </c>
      <c r="D5" s="732" t="s">
        <v>54</v>
      </c>
      <c r="E5" s="732" t="s">
        <v>55</v>
      </c>
      <c r="F5" s="732" t="s">
        <v>56</v>
      </c>
      <c r="G5" s="732" t="s">
        <v>85</v>
      </c>
      <c r="H5" s="732" t="s">
        <v>231</v>
      </c>
      <c r="I5" s="732" t="s">
        <v>77</v>
      </c>
      <c r="J5" s="732" t="s">
        <v>61</v>
      </c>
      <c r="K5" s="732" t="s">
        <v>62</v>
      </c>
      <c r="L5" s="732" t="s">
        <v>63</v>
      </c>
      <c r="M5" s="723" t="s">
        <v>78</v>
      </c>
      <c r="N5" s="723" t="s">
        <v>562</v>
      </c>
      <c r="P5" s="723" t="s">
        <v>415</v>
      </c>
    </row>
    <row r="6" spans="1:17" ht="12.75" customHeight="1">
      <c r="A6" s="381"/>
      <c r="B6" s="724"/>
      <c r="C6" s="733"/>
      <c r="D6" s="733"/>
      <c r="E6" s="733"/>
      <c r="F6" s="733"/>
      <c r="G6" s="733"/>
      <c r="H6" s="733"/>
      <c r="I6" s="733"/>
      <c r="J6" s="733"/>
      <c r="K6" s="733"/>
      <c r="L6" s="733"/>
      <c r="M6" s="724"/>
      <c r="N6" s="724"/>
      <c r="P6" s="724"/>
    </row>
    <row r="7" spans="1:17" ht="12.75" customHeight="1">
      <c r="A7" s="381"/>
      <c r="B7" s="724"/>
      <c r="C7" s="733"/>
      <c r="D7" s="733"/>
      <c r="E7" s="733"/>
      <c r="F7" s="733"/>
      <c r="G7" s="733"/>
      <c r="H7" s="733"/>
      <c r="I7" s="733"/>
      <c r="J7" s="733"/>
      <c r="K7" s="733"/>
      <c r="L7" s="733"/>
      <c r="M7" s="724"/>
      <c r="N7" s="724"/>
      <c r="P7" s="724"/>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2973.293353</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466.0579869999998</v>
      </c>
      <c r="M9" s="433">
        <f t="shared" si="1"/>
        <v>6539.5151740000019</v>
      </c>
      <c r="N9" s="433">
        <f t="shared" si="1"/>
        <v>21278.742200000001</v>
      </c>
      <c r="P9" s="443">
        <f t="shared" ref="P9" si="2">SUM(P10:P230)</f>
        <v>162610.03195600002</v>
      </c>
    </row>
    <row r="10" spans="1:17" ht="12.75" customHeight="1">
      <c r="A10" s="437" t="s">
        <v>435</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358</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339</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401</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328</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412</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405</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635</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391</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347</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392</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483</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327</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485</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348</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351</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490</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353</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494</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498</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390</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313</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318</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309</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502</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362</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355</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373</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356</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403</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311</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506</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402</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410</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406</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400</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511</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357</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359</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352</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512</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342</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1437.1041749999997</v>
      </c>
      <c r="C152" s="326">
        <v>1554.815141</v>
      </c>
      <c r="D152" s="326">
        <v>0</v>
      </c>
      <c r="E152" s="326">
        <v>0</v>
      </c>
      <c r="F152" s="326">
        <v>0</v>
      </c>
      <c r="G152" s="326">
        <v>0</v>
      </c>
      <c r="H152" s="326">
        <v>0</v>
      </c>
      <c r="I152" s="326">
        <v>0</v>
      </c>
      <c r="J152" s="326">
        <v>0</v>
      </c>
      <c r="K152" s="326">
        <v>0</v>
      </c>
      <c r="L152" s="326">
        <v>0</v>
      </c>
      <c r="M152" s="341">
        <f t="shared" si="7"/>
        <v>1554.815141</v>
      </c>
      <c r="N152" s="339">
        <f t="shared" si="8"/>
        <v>2991.9193159999995</v>
      </c>
      <c r="P152" s="341">
        <v>162610.03195600002</v>
      </c>
    </row>
    <row r="153" spans="1:16" ht="12.75" customHeight="1">
      <c r="A153" s="335" t="s">
        <v>366</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336</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314</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341</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335</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413</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409</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323</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322</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394</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317</v>
      </c>
      <c r="B217" s="341">
        <v>7.7000000000000007E-4</v>
      </c>
      <c r="C217" s="326">
        <v>0</v>
      </c>
      <c r="D217" s="326">
        <v>2.0000000000000002E-5</v>
      </c>
      <c r="E217" s="326">
        <v>0</v>
      </c>
      <c r="F217" s="326">
        <v>1E-3</v>
      </c>
      <c r="G217" s="326">
        <v>0</v>
      </c>
      <c r="H217" s="326">
        <v>0</v>
      </c>
      <c r="I217" s="326">
        <v>0</v>
      </c>
      <c r="J217" s="326">
        <v>0.25513900000000006</v>
      </c>
      <c r="K217" s="326">
        <v>0</v>
      </c>
      <c r="L217" s="326">
        <v>4.4269999999999995E-3</v>
      </c>
      <c r="M217" s="341">
        <f t="shared" si="9"/>
        <v>0.2605860000000001</v>
      </c>
      <c r="N217" s="339">
        <f t="shared" si="10"/>
        <v>0.26135600000000009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365</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6" t="s">
        <v>580</v>
      </c>
      <c r="B231" s="756"/>
      <c r="C231" s="756"/>
      <c r="D231" s="756"/>
      <c r="E231" s="756"/>
      <c r="F231" s="756"/>
      <c r="G231" s="756"/>
      <c r="H231" s="756"/>
      <c r="I231" s="756"/>
      <c r="J231" s="756"/>
      <c r="K231" s="756"/>
      <c r="L231" s="756"/>
      <c r="M231" s="756"/>
      <c r="N231" s="756"/>
    </row>
    <row r="232" spans="1:16">
      <c r="A232" s="755" t="s">
        <v>581</v>
      </c>
      <c r="B232" s="755"/>
      <c r="C232" s="755"/>
      <c r="D232" s="755"/>
      <c r="E232" s="755"/>
      <c r="F232" s="755"/>
      <c r="G232" s="755"/>
      <c r="H232" s="755"/>
      <c r="I232" s="755"/>
      <c r="J232" s="755"/>
      <c r="K232" s="755"/>
      <c r="L232" s="755"/>
      <c r="M232" s="755"/>
      <c r="N232" s="755"/>
    </row>
    <row r="233" spans="1:16">
      <c r="A233" s="711" t="s">
        <v>582</v>
      </c>
      <c r="B233" s="711"/>
      <c r="C233" s="711"/>
      <c r="D233" s="711"/>
      <c r="E233" s="711"/>
      <c r="F233" s="711"/>
      <c r="G233" s="711"/>
      <c r="H233" s="711"/>
      <c r="I233" s="711"/>
      <c r="J233" s="711"/>
      <c r="K233" s="711"/>
      <c r="L233" s="711"/>
      <c r="M233" s="711"/>
      <c r="N233" s="711"/>
    </row>
    <row r="234" spans="1:16">
      <c r="A234" s="754" t="s">
        <v>583</v>
      </c>
      <c r="B234" s="754"/>
      <c r="C234" s="754"/>
      <c r="D234" s="754"/>
      <c r="E234" s="754"/>
      <c r="F234" s="754"/>
      <c r="G234" s="754"/>
      <c r="H234" s="754"/>
      <c r="I234" s="754"/>
      <c r="J234" s="754"/>
      <c r="K234" s="754"/>
      <c r="L234" s="754"/>
      <c r="M234" s="754"/>
      <c r="N234" s="754"/>
    </row>
    <row r="235" spans="1:16">
      <c r="A235" s="61" t="s">
        <v>569</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activeCell="F53" sqref="F53"/>
      <selection pane="topRight" activeCell="F53" sqref="F53"/>
      <selection pane="bottomLeft" activeCell="F53" sqref="F53"/>
      <selection pane="bottomRight" activeCell="F53" sqref="F53"/>
    </sheetView>
  </sheetViews>
  <sheetFormatPr defaultColWidth="9.140625"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39" t="s">
        <v>0</v>
      </c>
      <c r="B1" s="739"/>
      <c r="C1" s="739"/>
      <c r="D1" s="739"/>
      <c r="E1" s="739"/>
      <c r="F1" s="739"/>
      <c r="G1" s="739"/>
      <c r="H1" s="739"/>
      <c r="I1" s="739"/>
      <c r="J1" s="739"/>
      <c r="K1" s="739"/>
      <c r="L1" s="739"/>
      <c r="M1" s="739"/>
      <c r="N1" s="739"/>
    </row>
    <row r="2" spans="1:16" s="55" customFormat="1" ht="12.75" customHeight="1">
      <c r="A2" s="740"/>
      <c r="B2" s="740"/>
      <c r="C2" s="740"/>
      <c r="D2" s="740"/>
      <c r="E2" s="740"/>
      <c r="F2" s="740"/>
      <c r="G2" s="740"/>
      <c r="H2" s="740"/>
      <c r="I2" s="740"/>
      <c r="J2" s="740"/>
      <c r="K2" s="740"/>
      <c r="L2" s="740"/>
      <c r="M2" s="740"/>
      <c r="N2" s="740"/>
    </row>
    <row r="3" spans="1:16" s="55" customFormat="1" ht="15">
      <c r="A3" s="738" t="s">
        <v>701</v>
      </c>
      <c r="B3" s="738"/>
      <c r="C3" s="738"/>
      <c r="D3" s="738"/>
      <c r="E3" s="738"/>
      <c r="F3" s="738"/>
      <c r="G3" s="738"/>
      <c r="H3" s="738"/>
      <c r="I3" s="738"/>
      <c r="J3" s="738"/>
      <c r="K3" s="738"/>
      <c r="L3" s="738"/>
      <c r="M3" s="738"/>
      <c r="N3" s="738"/>
    </row>
    <row r="4" spans="1:16" s="55" customFormat="1" ht="15">
      <c r="A4" s="741" t="s">
        <v>87</v>
      </c>
      <c r="B4" s="741"/>
      <c r="C4" s="741"/>
      <c r="D4" s="741"/>
      <c r="E4" s="741"/>
      <c r="F4" s="741"/>
      <c r="G4" s="741"/>
      <c r="H4" s="741"/>
      <c r="I4" s="741"/>
      <c r="J4" s="741"/>
      <c r="K4" s="741"/>
      <c r="L4" s="741"/>
      <c r="M4" s="741"/>
      <c r="N4" s="741"/>
    </row>
    <row r="5" spans="1:16" ht="12.75" customHeight="1">
      <c r="A5" s="380"/>
      <c r="B5" s="723" t="s">
        <v>73</v>
      </c>
      <c r="C5" s="732" t="s">
        <v>65</v>
      </c>
      <c r="D5" s="732" t="s">
        <v>54</v>
      </c>
      <c r="E5" s="732" t="s">
        <v>55</v>
      </c>
      <c r="F5" s="732" t="s">
        <v>56</v>
      </c>
      <c r="G5" s="732" t="s">
        <v>85</v>
      </c>
      <c r="H5" s="732" t="s">
        <v>231</v>
      </c>
      <c r="I5" s="732" t="s">
        <v>77</v>
      </c>
      <c r="J5" s="732" t="s">
        <v>61</v>
      </c>
      <c r="K5" s="732" t="s">
        <v>62</v>
      </c>
      <c r="L5" s="732" t="s">
        <v>63</v>
      </c>
      <c r="M5" s="723" t="s">
        <v>78</v>
      </c>
      <c r="N5" s="723" t="s">
        <v>562</v>
      </c>
      <c r="P5" s="723" t="s">
        <v>415</v>
      </c>
    </row>
    <row r="6" spans="1:16" ht="12.75" customHeight="1">
      <c r="A6" s="381"/>
      <c r="B6" s="724"/>
      <c r="C6" s="733"/>
      <c r="D6" s="733"/>
      <c r="E6" s="733"/>
      <c r="F6" s="733"/>
      <c r="G6" s="733"/>
      <c r="H6" s="733"/>
      <c r="I6" s="733"/>
      <c r="J6" s="733"/>
      <c r="K6" s="733"/>
      <c r="L6" s="733"/>
      <c r="M6" s="724"/>
      <c r="N6" s="724"/>
      <c r="P6" s="724"/>
    </row>
    <row r="7" spans="1:16" ht="12.75" customHeight="1">
      <c r="A7" s="381"/>
      <c r="B7" s="724"/>
      <c r="C7" s="733"/>
      <c r="D7" s="733"/>
      <c r="E7" s="733"/>
      <c r="F7" s="733"/>
      <c r="G7" s="733"/>
      <c r="H7" s="733"/>
      <c r="I7" s="733"/>
      <c r="J7" s="733"/>
      <c r="K7" s="733"/>
      <c r="L7" s="733"/>
      <c r="M7" s="724"/>
      <c r="N7" s="724"/>
      <c r="P7" s="724"/>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1166.644288</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74.210279000000028</v>
      </c>
      <c r="M9" s="433">
        <f t="shared" si="1"/>
        <v>3705.9582370000007</v>
      </c>
      <c r="N9" s="433">
        <f t="shared" si="1"/>
        <v>12777.316545999998</v>
      </c>
      <c r="P9" s="443">
        <f t="shared" ref="P9" si="2">SUM(P10:P230)</f>
        <v>49727.220879</v>
      </c>
    </row>
    <row r="10" spans="1:16" s="61" customFormat="1" ht="12.75" customHeight="1">
      <c r="A10" s="335" t="s">
        <v>435</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358</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339</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401</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328</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412</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405</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635</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391</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347</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392</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483</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327</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485</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348</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351</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490</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353</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494</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498</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390</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313</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318</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309</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502</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362</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355</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373</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356</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403</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311</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506</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402</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410</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406</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400</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511</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357</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359</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352</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512</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342</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315</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399</v>
      </c>
      <c r="B152" s="341">
        <v>818.45328800000004</v>
      </c>
      <c r="C152" s="326">
        <v>585.83322399999997</v>
      </c>
      <c r="D152" s="326">
        <v>0</v>
      </c>
      <c r="E152" s="326">
        <v>0</v>
      </c>
      <c r="F152" s="326">
        <v>0</v>
      </c>
      <c r="G152" s="326">
        <v>0</v>
      </c>
      <c r="H152" s="326">
        <v>0</v>
      </c>
      <c r="I152" s="326">
        <v>0</v>
      </c>
      <c r="J152" s="326">
        <v>0</v>
      </c>
      <c r="K152" s="326">
        <v>0</v>
      </c>
      <c r="L152" s="326">
        <v>0</v>
      </c>
      <c r="M152" s="341">
        <f t="shared" si="7"/>
        <v>585.83322399999997</v>
      </c>
      <c r="N152" s="379">
        <f t="shared" si="8"/>
        <v>1404.2865120000001</v>
      </c>
      <c r="P152" s="341">
        <v>49727.220879</v>
      </c>
    </row>
    <row r="153" spans="1:16" ht="12.75" customHeight="1">
      <c r="A153" s="335" t="s">
        <v>366</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336</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320</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516</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314</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518</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341</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519</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335</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413</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321</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354</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409</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393</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310</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349</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324</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323</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521</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530</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367</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322</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394</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361</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312</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317</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350</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325</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396</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365</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6" t="s">
        <v>580</v>
      </c>
      <c r="B231" s="756"/>
      <c r="C231" s="756"/>
      <c r="D231" s="756"/>
      <c r="E231" s="756"/>
      <c r="F231" s="756"/>
      <c r="G231" s="756"/>
      <c r="H231" s="756"/>
      <c r="I231" s="756"/>
      <c r="J231" s="756"/>
      <c r="K231" s="756"/>
      <c r="L231" s="756"/>
      <c r="M231" s="756"/>
      <c r="N231" s="756"/>
    </row>
    <row r="232" spans="1:16">
      <c r="A232" s="755" t="s">
        <v>581</v>
      </c>
      <c r="B232" s="755"/>
      <c r="C232" s="755"/>
      <c r="D232" s="755"/>
      <c r="E232" s="755"/>
      <c r="F232" s="755"/>
      <c r="G232" s="755"/>
      <c r="H232" s="755"/>
      <c r="I232" s="755"/>
      <c r="J232" s="755"/>
      <c r="K232" s="755"/>
      <c r="L232" s="755"/>
      <c r="M232" s="755"/>
      <c r="N232" s="755"/>
    </row>
    <row r="233" spans="1:16">
      <c r="A233" s="711" t="s">
        <v>582</v>
      </c>
      <c r="B233" s="711"/>
      <c r="C233" s="711"/>
      <c r="D233" s="711"/>
      <c r="E233" s="711"/>
      <c r="F233" s="711"/>
      <c r="G233" s="711"/>
      <c r="H233" s="711"/>
      <c r="I233" s="711"/>
      <c r="J233" s="711"/>
      <c r="K233" s="711"/>
      <c r="L233" s="711"/>
      <c r="M233" s="711"/>
      <c r="N233" s="711"/>
    </row>
    <row r="234" spans="1:16">
      <c r="A234" s="754" t="s">
        <v>583</v>
      </c>
      <c r="B234" s="754"/>
      <c r="C234" s="754"/>
      <c r="D234" s="754"/>
      <c r="E234" s="754"/>
      <c r="F234" s="754"/>
      <c r="G234" s="754"/>
      <c r="H234" s="754"/>
      <c r="I234" s="754"/>
      <c r="J234" s="754"/>
      <c r="K234" s="754"/>
      <c r="L234" s="754"/>
      <c r="M234" s="754"/>
      <c r="N234" s="754"/>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43" t="s">
        <v>0</v>
      </c>
      <c r="B1" s="643"/>
      <c r="C1" s="461"/>
      <c r="D1" s="461"/>
      <c r="E1" s="461"/>
      <c r="F1" s="461"/>
      <c r="G1" s="461"/>
      <c r="H1" s="461"/>
      <c r="I1" s="461"/>
      <c r="J1" s="461"/>
      <c r="K1" s="461"/>
      <c r="L1" s="461"/>
      <c r="M1" s="461"/>
      <c r="N1" s="461"/>
      <c r="O1" s="461"/>
    </row>
    <row r="2" spans="1:15" ht="15">
      <c r="A2" s="642">
        <v>43862</v>
      </c>
      <c r="B2" s="642"/>
    </row>
    <row r="3" spans="1:15">
      <c r="A3" s="644" t="str">
        <f>CONCATENATE(A1," ",TEXT(A2,"mmmm yyyy"))</f>
        <v>Australian Petroleum Statistics February 2020</v>
      </c>
      <c r="B3" s="644"/>
    </row>
    <row r="4" spans="1:15" ht="15">
      <c r="A4" s="643" t="s">
        <v>450</v>
      </c>
      <c r="B4" s="643"/>
      <c r="C4" s="643"/>
      <c r="D4" s="643"/>
      <c r="E4" s="643"/>
      <c r="F4" s="643"/>
      <c r="G4" s="643"/>
      <c r="H4" s="643"/>
      <c r="I4" s="643"/>
      <c r="J4" s="643"/>
      <c r="K4" s="643"/>
      <c r="L4" s="643"/>
      <c r="M4" s="643"/>
      <c r="N4" s="643"/>
      <c r="O4" s="643"/>
    </row>
    <row r="5" spans="1:15">
      <c r="A5" s="7" t="s">
        <v>447</v>
      </c>
      <c r="B5" s="7" t="s">
        <v>448</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368</v>
      </c>
      <c r="B20" s="7" t="s">
        <v>369</v>
      </c>
      <c r="C20" s="412"/>
    </row>
    <row r="21" spans="1:3" ht="15">
      <c r="A21" s="415" t="s">
        <v>25</v>
      </c>
      <c r="B21" s="7" t="s">
        <v>26</v>
      </c>
      <c r="C21" s="412"/>
    </row>
    <row r="22" spans="1:3" ht="15">
      <c r="A22" s="415" t="s">
        <v>27</v>
      </c>
      <c r="B22" s="7" t="s">
        <v>597</v>
      </c>
      <c r="C22" s="412"/>
    </row>
    <row r="23" spans="1:3" ht="15">
      <c r="A23" s="415" t="s">
        <v>596</v>
      </c>
      <c r="B23" s="7" t="s">
        <v>598</v>
      </c>
      <c r="C23" s="412"/>
    </row>
    <row r="24" spans="1:3" ht="15">
      <c r="A24" s="415" t="s">
        <v>654</v>
      </c>
      <c r="B24" s="7" t="s">
        <v>661</v>
      </c>
      <c r="C24" s="412"/>
    </row>
    <row r="25" spans="1:3" ht="15">
      <c r="A25" s="415" t="s">
        <v>28</v>
      </c>
      <c r="B25" s="7" t="s">
        <v>234</v>
      </c>
      <c r="C25" s="412"/>
    </row>
    <row r="26" spans="1:3" ht="15">
      <c r="A26" s="415" t="s">
        <v>29</v>
      </c>
      <c r="B26" s="7" t="s">
        <v>290</v>
      </c>
      <c r="C26" s="412"/>
    </row>
    <row r="27" spans="1:3" ht="15">
      <c r="A27" s="415" t="s">
        <v>30</v>
      </c>
      <c r="B27" s="7" t="s">
        <v>292</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50"/>
  <sheetViews>
    <sheetView workbookViewId="0">
      <pane ySplit="4" topLeftCell="A5" activePane="bottomLeft" state="frozen"/>
      <selection activeCell="F53" sqref="F53"/>
      <selection pane="bottomLeft" activeCell="F53" sqref="F53"/>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2"/>
      <c r="B2" s="592"/>
      <c r="C2" s="592"/>
    </row>
    <row r="3" spans="1:8">
      <c r="A3" s="594" t="s">
        <v>370</v>
      </c>
      <c r="B3" s="594"/>
      <c r="C3" s="594"/>
      <c r="D3" s="557"/>
      <c r="E3" s="557"/>
      <c r="F3" s="557"/>
      <c r="G3" s="557"/>
      <c r="H3" s="557"/>
    </row>
    <row r="4" spans="1:8">
      <c r="A4" s="595" t="s">
        <v>180</v>
      </c>
      <c r="B4" s="596" t="s">
        <v>684</v>
      </c>
      <c r="C4" s="597" t="s">
        <v>371</v>
      </c>
      <c r="D4" s="598" t="s">
        <v>372</v>
      </c>
    </row>
    <row r="5" spans="1:8" ht="15" customHeight="1">
      <c r="A5" s="757" t="s">
        <v>700</v>
      </c>
      <c r="B5" s="599" t="s">
        <v>193</v>
      </c>
      <c r="C5" s="600">
        <v>21027949331</v>
      </c>
      <c r="D5" s="601">
        <v>29764116</v>
      </c>
    </row>
    <row r="6" spans="1:8" ht="15" customHeight="1">
      <c r="A6" s="758"/>
      <c r="B6" s="602" t="s">
        <v>319</v>
      </c>
      <c r="C6" s="603">
        <v>16533956821</v>
      </c>
      <c r="D6" s="604">
        <v>26560008</v>
      </c>
    </row>
    <row r="7" spans="1:8" ht="15" customHeight="1">
      <c r="A7" s="758"/>
      <c r="B7" s="605" t="s">
        <v>723</v>
      </c>
      <c r="C7" s="603">
        <v>4617512096</v>
      </c>
      <c r="D7" s="604">
        <v>6552878</v>
      </c>
    </row>
    <row r="8" spans="1:8" ht="15" customHeight="1">
      <c r="A8" s="758"/>
      <c r="B8" s="605" t="s">
        <v>551</v>
      </c>
      <c r="C8" s="603">
        <v>2025022856</v>
      </c>
      <c r="D8" s="604">
        <v>3233038</v>
      </c>
    </row>
    <row r="9" spans="1:8" ht="15" customHeight="1">
      <c r="A9" s="758"/>
      <c r="B9" s="605" t="s">
        <v>311</v>
      </c>
      <c r="C9" s="603">
        <v>1082430216</v>
      </c>
      <c r="D9" s="604">
        <v>1433751</v>
      </c>
    </row>
    <row r="10" spans="1:8" ht="15" customHeight="1">
      <c r="A10" s="758"/>
      <c r="B10" s="605" t="s">
        <v>342</v>
      </c>
      <c r="C10" s="603">
        <v>258944</v>
      </c>
      <c r="D10" s="604">
        <v>209</v>
      </c>
    </row>
    <row r="11" spans="1:8" ht="15" customHeight="1">
      <c r="A11" s="758"/>
      <c r="B11" s="602" t="s">
        <v>686</v>
      </c>
      <c r="C11" s="603">
        <v>112151</v>
      </c>
      <c r="D11" s="604">
        <v>64</v>
      </c>
    </row>
    <row r="12" spans="1:8" ht="15" customHeight="1">
      <c r="A12" s="758"/>
      <c r="B12" s="605" t="s">
        <v>195</v>
      </c>
      <c r="C12" s="603">
        <v>11013</v>
      </c>
      <c r="D12" s="604">
        <v>1</v>
      </c>
    </row>
    <row r="13" spans="1:8" ht="15" customHeight="1">
      <c r="A13" s="758"/>
      <c r="B13" s="602" t="s">
        <v>363</v>
      </c>
      <c r="C13" s="603">
        <v>2491</v>
      </c>
      <c r="D13" s="604">
        <v>1</v>
      </c>
    </row>
    <row r="14" spans="1:8" ht="15" customHeight="1">
      <c r="A14" s="758"/>
      <c r="B14" s="605" t="s">
        <v>725</v>
      </c>
      <c r="C14" s="603" t="s">
        <v>689</v>
      </c>
      <c r="D14" s="604" t="s">
        <v>689</v>
      </c>
    </row>
    <row r="15" spans="1:8" ht="15" customHeight="1">
      <c r="A15" s="758"/>
      <c r="B15" s="605" t="s">
        <v>688</v>
      </c>
      <c r="C15" s="603" t="s">
        <v>689</v>
      </c>
      <c r="D15" s="604" t="s">
        <v>689</v>
      </c>
    </row>
    <row r="16" spans="1:8" ht="15" customHeight="1">
      <c r="A16" s="758"/>
      <c r="B16" s="605" t="s">
        <v>726</v>
      </c>
      <c r="C16" s="603" t="s">
        <v>689</v>
      </c>
      <c r="D16" s="604" t="s">
        <v>689</v>
      </c>
    </row>
    <row r="17" spans="1:4" ht="15" customHeight="1">
      <c r="A17" s="758"/>
      <c r="B17" s="605" t="s">
        <v>727</v>
      </c>
      <c r="C17" s="603" t="s">
        <v>689</v>
      </c>
      <c r="D17" s="604" t="s">
        <v>689</v>
      </c>
    </row>
    <row r="18" spans="1:4" ht="15" customHeight="1">
      <c r="A18" s="758"/>
      <c r="B18" s="605" t="s">
        <v>729</v>
      </c>
      <c r="C18" s="603" t="s">
        <v>689</v>
      </c>
      <c r="D18" s="604" t="s">
        <v>689</v>
      </c>
    </row>
    <row r="19" spans="1:4" ht="15" customHeight="1">
      <c r="A19" s="758"/>
      <c r="B19" s="605" t="s">
        <v>691</v>
      </c>
      <c r="C19" s="603" t="s">
        <v>689</v>
      </c>
      <c r="D19" s="604" t="s">
        <v>689</v>
      </c>
    </row>
    <row r="20" spans="1:4" ht="15" customHeight="1">
      <c r="A20" s="758"/>
      <c r="B20" s="605" t="s">
        <v>730</v>
      </c>
      <c r="C20" s="603" t="s">
        <v>689</v>
      </c>
      <c r="D20" s="604" t="s">
        <v>689</v>
      </c>
    </row>
    <row r="21" spans="1:4" ht="15" customHeight="1">
      <c r="A21" s="758"/>
      <c r="B21" s="605" t="s">
        <v>728</v>
      </c>
      <c r="C21" s="603" t="s">
        <v>689</v>
      </c>
      <c r="D21" s="604" t="s">
        <v>689</v>
      </c>
    </row>
    <row r="22" spans="1:4" ht="15" customHeight="1">
      <c r="A22" s="759"/>
      <c r="B22" s="607" t="s">
        <v>692</v>
      </c>
      <c r="C22" s="608">
        <v>49727220879</v>
      </c>
      <c r="D22" s="609">
        <v>74800615</v>
      </c>
    </row>
    <row r="23" spans="1:4">
      <c r="A23" s="757" t="s">
        <v>633</v>
      </c>
      <c r="B23" s="599" t="s">
        <v>193</v>
      </c>
      <c r="C23" s="600">
        <v>14527244948</v>
      </c>
      <c r="D23" s="601">
        <v>27422515.170000002</v>
      </c>
    </row>
    <row r="24" spans="1:4">
      <c r="A24" s="758"/>
      <c r="B24" s="602" t="s">
        <v>319</v>
      </c>
      <c r="C24" s="603">
        <v>9117797517</v>
      </c>
      <c r="D24" s="604">
        <v>19644383.289999999</v>
      </c>
    </row>
    <row r="25" spans="1:4">
      <c r="A25" s="758"/>
      <c r="B25" s="605" t="s">
        <v>685</v>
      </c>
      <c r="C25" s="603">
        <v>3187904895</v>
      </c>
      <c r="D25" s="604">
        <v>6028521.5700000003</v>
      </c>
    </row>
    <row r="26" spans="1:4">
      <c r="A26" s="758"/>
      <c r="B26" s="605" t="s">
        <v>551</v>
      </c>
      <c r="C26" s="603">
        <v>568868238</v>
      </c>
      <c r="D26" s="604">
        <v>1271799.1599999999</v>
      </c>
    </row>
    <row r="27" spans="1:4">
      <c r="A27" s="758"/>
      <c r="B27" s="605" t="s">
        <v>322</v>
      </c>
      <c r="C27" s="603">
        <v>28515152</v>
      </c>
      <c r="D27" s="604">
        <v>76880.45</v>
      </c>
    </row>
    <row r="28" spans="1:4">
      <c r="A28" s="758"/>
      <c r="B28" s="605" t="s">
        <v>342</v>
      </c>
      <c r="C28" s="603">
        <v>278112</v>
      </c>
      <c r="D28" s="604">
        <v>236.77</v>
      </c>
    </row>
    <row r="29" spans="1:4">
      <c r="A29" s="758"/>
      <c r="B29" s="602" t="s">
        <v>686</v>
      </c>
      <c r="C29" s="603">
        <v>291135</v>
      </c>
      <c r="D29" s="604">
        <v>183.97</v>
      </c>
    </row>
    <row r="30" spans="1:4">
      <c r="A30" s="758"/>
      <c r="B30" s="605" t="s">
        <v>195</v>
      </c>
      <c r="C30" s="603">
        <v>5440</v>
      </c>
      <c r="D30" s="604" t="s">
        <v>687</v>
      </c>
    </row>
    <row r="31" spans="1:4">
      <c r="A31" s="758"/>
      <c r="B31" s="602" t="s">
        <v>688</v>
      </c>
      <c r="C31" s="603" t="s">
        <v>689</v>
      </c>
      <c r="D31" s="604" t="s">
        <v>689</v>
      </c>
    </row>
    <row r="32" spans="1:4">
      <c r="A32" s="758"/>
      <c r="B32" s="605" t="s">
        <v>690</v>
      </c>
      <c r="C32" s="603" t="s">
        <v>689</v>
      </c>
      <c r="D32" s="604" t="s">
        <v>689</v>
      </c>
    </row>
    <row r="33" spans="1:4">
      <c r="A33" s="758"/>
      <c r="B33" s="605" t="s">
        <v>691</v>
      </c>
      <c r="C33" s="603" t="s">
        <v>689</v>
      </c>
      <c r="D33" s="606" t="s">
        <v>689</v>
      </c>
    </row>
    <row r="34" spans="1:4">
      <c r="A34" s="759"/>
      <c r="B34" s="607" t="s">
        <v>692</v>
      </c>
      <c r="C34" s="608">
        <v>30906565695</v>
      </c>
      <c r="D34" s="609">
        <v>61690875.100000001</v>
      </c>
    </row>
    <row r="35" spans="1:4">
      <c r="A35" s="757" t="s">
        <v>286</v>
      </c>
      <c r="B35" s="117" t="s">
        <v>193</v>
      </c>
      <c r="C35" s="350">
        <v>11311861984</v>
      </c>
      <c r="D35" s="116">
        <v>24787908</v>
      </c>
    </row>
    <row r="36" spans="1:4">
      <c r="A36" s="758"/>
      <c r="B36" s="117" t="s">
        <v>319</v>
      </c>
      <c r="C36" s="350">
        <v>5703737541</v>
      </c>
      <c r="D36" s="116">
        <v>14971968</v>
      </c>
    </row>
    <row r="37" spans="1:4">
      <c r="A37" s="758"/>
      <c r="B37" s="117" t="s">
        <v>685</v>
      </c>
      <c r="C37" s="350">
        <v>2555235369</v>
      </c>
      <c r="D37" s="116">
        <v>5562136</v>
      </c>
    </row>
    <row r="38" spans="1:4">
      <c r="A38" s="758"/>
      <c r="B38" s="156" t="s">
        <v>310</v>
      </c>
      <c r="C38" s="350">
        <v>1430224657</v>
      </c>
      <c r="D38" s="116">
        <v>3588029</v>
      </c>
    </row>
    <row r="39" spans="1:4">
      <c r="A39" s="758"/>
      <c r="B39" s="117" t="s">
        <v>313</v>
      </c>
      <c r="C39" s="350">
        <v>614706017</v>
      </c>
      <c r="D39" s="116">
        <v>1487972</v>
      </c>
    </row>
    <row r="40" spans="1:4">
      <c r="A40" s="758"/>
      <c r="B40" s="156" t="s">
        <v>322</v>
      </c>
      <c r="C40" s="350">
        <v>139182493</v>
      </c>
      <c r="D40" s="116">
        <v>275430</v>
      </c>
    </row>
    <row r="41" spans="1:4">
      <c r="A41" s="758"/>
      <c r="B41" s="156" t="s">
        <v>312</v>
      </c>
      <c r="C41" s="350">
        <v>49059528</v>
      </c>
      <c r="D41" s="116">
        <v>139388</v>
      </c>
    </row>
    <row r="42" spans="1:4">
      <c r="A42" s="758"/>
      <c r="B42" s="117" t="s">
        <v>338</v>
      </c>
      <c r="C42" s="350">
        <v>20212412</v>
      </c>
      <c r="D42" s="116">
        <v>101390</v>
      </c>
    </row>
    <row r="43" spans="1:4">
      <c r="A43" s="758"/>
      <c r="B43" s="156" t="s">
        <v>207</v>
      </c>
      <c r="C43" s="351">
        <v>27553732</v>
      </c>
      <c r="D43" s="116">
        <v>63020</v>
      </c>
    </row>
    <row r="44" spans="1:4">
      <c r="A44" s="759"/>
      <c r="B44" s="610" t="s">
        <v>692</v>
      </c>
      <c r="C44" s="608">
        <v>22314968592</v>
      </c>
      <c r="D44" s="609">
        <v>52152054</v>
      </c>
    </row>
    <row r="45" spans="1:4">
      <c r="A45" s="611" t="s">
        <v>693</v>
      </c>
    </row>
    <row r="46" spans="1:4">
      <c r="A46" s="612" t="s">
        <v>694</v>
      </c>
    </row>
    <row r="47" spans="1:4">
      <c r="A47" s="614" t="s">
        <v>699</v>
      </c>
    </row>
    <row r="48" spans="1:4">
      <c r="A48" s="613" t="s">
        <v>695</v>
      </c>
    </row>
    <row r="49" spans="1:5">
      <c r="A49" s="614" t="s">
        <v>698</v>
      </c>
    </row>
    <row r="50" spans="1:5" ht="24.75" customHeight="1">
      <c r="A50" s="760" t="s">
        <v>724</v>
      </c>
      <c r="B50" s="760"/>
      <c r="C50" s="760"/>
      <c r="D50" s="760"/>
      <c r="E50" s="760"/>
    </row>
  </sheetData>
  <mergeCells count="4">
    <mergeCell ref="A5:A22"/>
    <mergeCell ref="A23:A34"/>
    <mergeCell ref="A35:A44"/>
    <mergeCell ref="A50:E50"/>
  </mergeCells>
  <pageMargins left="0.7" right="0.7" top="0.75" bottom="0.75" header="0.3" footer="0.3"/>
  <pageSetup paperSize="9"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4"/>
  <sheetViews>
    <sheetView zoomScaleNormal="100" zoomScaleSheetLayoutView="85" workbookViewId="0">
      <pane ySplit="23" topLeftCell="A24" activePane="bottomLeft" state="frozen"/>
      <selection pane="bottomLeft" activeCell="A24" sqref="A24"/>
    </sheetView>
  </sheetViews>
  <sheetFormatPr defaultColWidth="9.140625"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58" t="s">
        <v>0</v>
      </c>
      <c r="B1" s="658"/>
      <c r="C1" s="658"/>
      <c r="D1" s="658"/>
      <c r="E1" s="658"/>
      <c r="F1" s="658"/>
      <c r="G1" s="658"/>
      <c r="H1" s="658"/>
      <c r="I1" s="658"/>
      <c r="J1" s="658"/>
      <c r="K1" s="658"/>
      <c r="L1" s="658"/>
    </row>
    <row r="2" spans="1:25" s="10" customFormat="1" ht="12.75" customHeight="1">
      <c r="A2" s="685"/>
      <c r="B2" s="685"/>
      <c r="C2" s="685"/>
      <c r="D2" s="685"/>
      <c r="E2" s="685"/>
      <c r="F2" s="685"/>
      <c r="G2" s="685"/>
      <c r="H2" s="685"/>
      <c r="I2" s="685"/>
      <c r="J2" s="685"/>
      <c r="K2" s="685"/>
      <c r="L2" s="685"/>
    </row>
    <row r="3" spans="1:25" s="10" customFormat="1" ht="15">
      <c r="A3" s="769" t="s">
        <v>619</v>
      </c>
      <c r="B3" s="769"/>
      <c r="C3" s="769"/>
      <c r="D3" s="769"/>
      <c r="E3" s="769"/>
      <c r="F3" s="769"/>
      <c r="G3" s="769"/>
      <c r="H3" s="769"/>
      <c r="I3" s="769"/>
      <c r="J3" s="769"/>
      <c r="K3" s="769"/>
      <c r="L3" s="769"/>
    </row>
    <row r="4" spans="1:25" s="10" customFormat="1" ht="9" customHeight="1">
      <c r="A4" s="471"/>
      <c r="B4" s="471"/>
      <c r="C4" s="471"/>
      <c r="D4" s="471"/>
      <c r="E4" s="471"/>
      <c r="F4" s="471"/>
      <c r="G4" s="471"/>
      <c r="H4" s="471"/>
      <c r="I4" s="471"/>
      <c r="J4" s="471"/>
      <c r="K4" s="471"/>
      <c r="L4" s="471"/>
    </row>
    <row r="5" spans="1:25" s="475" customFormat="1" ht="23.25" customHeight="1">
      <c r="A5" s="765" t="s">
        <v>710</v>
      </c>
      <c r="B5" s="765"/>
      <c r="C5" s="765"/>
      <c r="D5" s="765"/>
      <c r="E5" s="765"/>
      <c r="F5" s="765"/>
      <c r="G5" s="765"/>
      <c r="H5" s="765"/>
      <c r="I5" s="765"/>
      <c r="J5" s="765"/>
      <c r="K5" s="765"/>
      <c r="L5" s="765"/>
      <c r="M5" s="540"/>
      <c r="N5" s="540"/>
      <c r="O5" s="540"/>
      <c r="P5" s="540"/>
      <c r="Q5" s="540"/>
      <c r="R5" s="540"/>
      <c r="S5" s="540"/>
      <c r="T5" s="540"/>
      <c r="U5" s="540"/>
      <c r="V5" s="540"/>
      <c r="W5" s="540"/>
      <c r="X5" s="540"/>
      <c r="Y5" s="540"/>
    </row>
    <row r="6" spans="1:25" s="475" customFormat="1" ht="23.25" customHeight="1">
      <c r="A6" s="765" t="s">
        <v>624</v>
      </c>
      <c r="B6" s="765"/>
      <c r="C6" s="765"/>
      <c r="D6" s="765"/>
      <c r="E6" s="765"/>
      <c r="F6" s="765"/>
      <c r="G6" s="765"/>
      <c r="H6" s="765"/>
      <c r="I6" s="765"/>
      <c r="J6" s="765"/>
      <c r="K6" s="765"/>
      <c r="L6" s="765"/>
      <c r="M6" s="540"/>
      <c r="N6" s="540"/>
      <c r="O6" s="540"/>
      <c r="P6" s="540"/>
      <c r="Q6" s="540"/>
      <c r="R6" s="540"/>
      <c r="S6" s="540"/>
      <c r="T6" s="540"/>
      <c r="U6" s="540"/>
      <c r="V6" s="540"/>
      <c r="W6" s="540"/>
      <c r="X6" s="540"/>
      <c r="Y6" s="540"/>
    </row>
    <row r="7" spans="1:25" s="475" customFormat="1" ht="23.25" customHeight="1">
      <c r="A7" s="765" t="s">
        <v>620</v>
      </c>
      <c r="B7" s="765"/>
      <c r="C7" s="765"/>
      <c r="D7" s="765"/>
      <c r="E7" s="765"/>
      <c r="F7" s="765"/>
      <c r="G7" s="765"/>
      <c r="H7" s="765"/>
      <c r="I7" s="765"/>
      <c r="J7" s="765"/>
      <c r="K7" s="765"/>
      <c r="L7" s="765"/>
      <c r="M7" s="540"/>
      <c r="N7" s="540"/>
      <c r="O7" s="540"/>
      <c r="P7" s="540"/>
      <c r="Q7" s="540"/>
      <c r="R7" s="540"/>
      <c r="S7" s="540"/>
      <c r="T7" s="540"/>
      <c r="U7" s="540"/>
      <c r="V7" s="540"/>
      <c r="W7" s="540"/>
      <c r="X7" s="540"/>
      <c r="Y7" s="540"/>
    </row>
    <row r="8" spans="1:25" s="473" customFormat="1" ht="10.5" customHeight="1">
      <c r="A8" s="472"/>
      <c r="B8" s="472"/>
      <c r="C8" s="472"/>
      <c r="D8" s="472"/>
      <c r="E8" s="472"/>
      <c r="F8" s="472"/>
      <c r="G8" s="472"/>
      <c r="H8" s="472"/>
      <c r="I8" s="472"/>
      <c r="J8" s="472"/>
      <c r="K8" s="472"/>
      <c r="L8" s="472"/>
    </row>
    <row r="9" spans="1:25" s="10" customFormat="1" ht="15">
      <c r="A9" s="474" t="s">
        <v>607</v>
      </c>
      <c r="B9" s="471"/>
      <c r="C9" s="471"/>
      <c r="D9" s="471"/>
      <c r="E9" s="471"/>
      <c r="F9" s="471"/>
      <c r="G9" s="471"/>
      <c r="H9" s="471"/>
      <c r="I9" s="471"/>
      <c r="J9" s="471"/>
      <c r="K9" s="471"/>
      <c r="L9" s="471"/>
      <c r="N9" s="504" t="s">
        <v>608</v>
      </c>
    </row>
    <row r="10" spans="1:25" s="10" customFormat="1" ht="12.75" customHeight="1">
      <c r="A10" s="687"/>
      <c r="B10" s="763"/>
      <c r="C10" s="694" t="s">
        <v>88</v>
      </c>
      <c r="D10" s="671" t="s">
        <v>65</v>
      </c>
      <c r="E10" s="671" t="s">
        <v>54</v>
      </c>
      <c r="F10" s="671" t="s">
        <v>55</v>
      </c>
      <c r="G10" s="671" t="s">
        <v>56</v>
      </c>
      <c r="H10" s="671" t="s">
        <v>59</v>
      </c>
      <c r="I10" s="671" t="s">
        <v>60</v>
      </c>
      <c r="J10" s="671" t="s">
        <v>61</v>
      </c>
      <c r="K10" s="671" t="s">
        <v>63</v>
      </c>
      <c r="L10" s="694" t="s">
        <v>232</v>
      </c>
      <c r="N10" s="687"/>
      <c r="O10" s="763"/>
      <c r="P10" s="694" t="s">
        <v>88</v>
      </c>
      <c r="Q10" s="671" t="s">
        <v>65</v>
      </c>
      <c r="R10" s="671" t="s">
        <v>54</v>
      </c>
      <c r="S10" s="671" t="s">
        <v>55</v>
      </c>
      <c r="T10" s="671" t="s">
        <v>56</v>
      </c>
      <c r="U10" s="671" t="s">
        <v>59</v>
      </c>
      <c r="V10" s="671" t="s">
        <v>60</v>
      </c>
      <c r="W10" s="671" t="s">
        <v>61</v>
      </c>
      <c r="X10" s="671" t="s">
        <v>63</v>
      </c>
      <c r="Y10" s="694" t="s">
        <v>232</v>
      </c>
    </row>
    <row r="11" spans="1:25">
      <c r="A11" s="688"/>
      <c r="B11" s="764"/>
      <c r="C11" s="695"/>
      <c r="D11" s="672"/>
      <c r="E11" s="672"/>
      <c r="F11" s="672"/>
      <c r="G11" s="672"/>
      <c r="H11" s="672"/>
      <c r="I11" s="672"/>
      <c r="J11" s="672"/>
      <c r="K11" s="672"/>
      <c r="L11" s="695"/>
      <c r="N11" s="688"/>
      <c r="O11" s="764"/>
      <c r="P11" s="695"/>
      <c r="Q11" s="672"/>
      <c r="R11" s="672"/>
      <c r="S11" s="672"/>
      <c r="T11" s="672"/>
      <c r="U11" s="672"/>
      <c r="V11" s="672"/>
      <c r="W11" s="672"/>
      <c r="X11" s="672"/>
      <c r="Y11" s="695"/>
    </row>
    <row r="12" spans="1:25">
      <c r="A12" s="688"/>
      <c r="B12" s="764"/>
      <c r="C12" s="695"/>
      <c r="D12" s="672"/>
      <c r="E12" s="672"/>
      <c r="F12" s="672"/>
      <c r="G12" s="672"/>
      <c r="H12" s="672"/>
      <c r="I12" s="672"/>
      <c r="J12" s="672"/>
      <c r="K12" s="672"/>
      <c r="L12" s="695"/>
      <c r="N12" s="688"/>
      <c r="O12" s="764"/>
      <c r="P12" s="695"/>
      <c r="Q12" s="672"/>
      <c r="R12" s="672"/>
      <c r="S12" s="672"/>
      <c r="T12" s="672"/>
      <c r="U12" s="672"/>
      <c r="V12" s="672"/>
      <c r="W12" s="672"/>
      <c r="X12" s="672"/>
      <c r="Y12" s="695"/>
    </row>
    <row r="13" spans="1:25" ht="12.75" customHeight="1">
      <c r="A13" s="688"/>
      <c r="B13" s="764"/>
      <c r="C13" s="520" t="s">
        <v>628</v>
      </c>
      <c r="D13" s="541" t="s">
        <v>628</v>
      </c>
      <c r="E13" s="506" t="s">
        <v>628</v>
      </c>
      <c r="F13" s="506" t="s">
        <v>628</v>
      </c>
      <c r="G13" s="506" t="s">
        <v>628</v>
      </c>
      <c r="H13" s="506" t="s">
        <v>628</v>
      </c>
      <c r="I13" s="506" t="s">
        <v>628</v>
      </c>
      <c r="J13" s="506" t="s">
        <v>628</v>
      </c>
      <c r="K13" s="506" t="s">
        <v>628</v>
      </c>
      <c r="L13" s="505" t="s">
        <v>642</v>
      </c>
      <c r="N13" s="688"/>
      <c r="O13" s="764"/>
      <c r="P13" s="520" t="s">
        <v>39</v>
      </c>
      <c r="Q13" s="506" t="s">
        <v>39</v>
      </c>
      <c r="R13" s="506" t="s">
        <v>39</v>
      </c>
      <c r="S13" s="506" t="s">
        <v>39</v>
      </c>
      <c r="T13" s="506" t="s">
        <v>39</v>
      </c>
      <c r="U13" s="506" t="s">
        <v>39</v>
      </c>
      <c r="V13" s="506" t="s">
        <v>39</v>
      </c>
      <c r="W13" s="506" t="s">
        <v>39</v>
      </c>
      <c r="X13" s="506" t="s">
        <v>39</v>
      </c>
      <c r="Y13" s="505" t="s">
        <v>643</v>
      </c>
    </row>
    <row r="14" spans="1:25" ht="12.75" customHeight="1">
      <c r="A14" s="280" t="s">
        <v>41</v>
      </c>
      <c r="B14" s="480" t="s">
        <v>611</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233</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611</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233</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611</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233</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611</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233</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611</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233</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611</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233</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286</v>
      </c>
      <c r="B20" s="483" t="s">
        <v>611</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286</v>
      </c>
      <c r="O20" s="483" t="s">
        <v>233</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633</v>
      </c>
      <c r="B21" s="483" t="s">
        <v>611</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1124.0916666666669</v>
      </c>
      <c r="I21" s="493">
        <f t="shared" si="16"/>
        <v>133.35833333333332</v>
      </c>
      <c r="J21" s="493">
        <f t="shared" si="16"/>
        <v>47.258333333333333</v>
      </c>
      <c r="K21" s="493">
        <f t="shared" si="16"/>
        <v>540.30833333333339</v>
      </c>
      <c r="L21" s="494">
        <f>C21+((SUM(D21:K21))*1.065)</f>
        <v>5002.3235416666666</v>
      </c>
      <c r="N21" s="532" t="s">
        <v>633</v>
      </c>
      <c r="O21" s="483" t="s">
        <v>233</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1331.8621642969986</v>
      </c>
      <c r="V21" s="493">
        <f t="shared" si="17"/>
        <v>140.67334739803098</v>
      </c>
      <c r="W21" s="493">
        <f t="shared" si="17"/>
        <v>53.099250936329589</v>
      </c>
      <c r="X21" s="493">
        <f t="shared" si="17"/>
        <v>635.65686274509801</v>
      </c>
      <c r="Y21" s="494">
        <f>P21+((SUM(Q21:X21))*1.065)</f>
        <v>6328.5197766882929</v>
      </c>
    </row>
    <row r="22" spans="1:25" s="478" customFormat="1" ht="12.75" customHeight="1" thickBot="1">
      <c r="A22" s="616" t="s">
        <v>700</v>
      </c>
      <c r="B22" s="483" t="s">
        <v>611</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1359.0583333333334</v>
      </c>
      <c r="I22" s="493">
        <f t="shared" si="18"/>
        <v>196.7166666666667</v>
      </c>
      <c r="J22" s="493">
        <f t="shared" si="18"/>
        <v>48.05833333333333</v>
      </c>
      <c r="K22" s="493">
        <f t="shared" si="18"/>
        <v>669.37500000000011</v>
      </c>
      <c r="L22" s="494">
        <f>C22+((SUM(D22:K22))*1.065)</f>
        <v>5784.1346249999997</v>
      </c>
      <c r="N22" s="616" t="s">
        <v>700</v>
      </c>
      <c r="O22" s="483" t="s">
        <v>233</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1610.2586887835703</v>
      </c>
      <c r="V22" s="493">
        <f t="shared" si="19"/>
        <v>207.5070323488045</v>
      </c>
      <c r="W22" s="493">
        <f t="shared" si="19"/>
        <v>53.99812734082397</v>
      </c>
      <c r="X22" s="493">
        <f t="shared" si="19"/>
        <v>787.49999999999989</v>
      </c>
      <c r="Y22" s="494">
        <f>P22+((SUM(Q22:X22))*1.065)</f>
        <v>7277.9281059622363</v>
      </c>
    </row>
    <row r="23" spans="1:25" ht="27" customHeight="1" thickBot="1">
      <c r="A23" s="140"/>
      <c r="B23" s="50"/>
      <c r="C23" s="51"/>
      <c r="D23" s="52"/>
      <c r="E23" s="52"/>
      <c r="F23" s="52"/>
      <c r="G23" s="52"/>
      <c r="H23" s="52"/>
      <c r="I23" s="52"/>
      <c r="J23" s="52"/>
      <c r="K23" s="52"/>
      <c r="L23" s="53"/>
      <c r="N23" s="761" t="s">
        <v>609</v>
      </c>
      <c r="O23" s="762"/>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610</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6">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1327.8</v>
      </c>
      <c r="I114" s="48">
        <v>165.4</v>
      </c>
      <c r="J114" s="48">
        <v>53.3</v>
      </c>
      <c r="K114" s="48">
        <v>525.70000000000005</v>
      </c>
      <c r="L114" s="49">
        <f t="shared" ref="L114" si="43">SUM(D114:K114)*1.065+C114</f>
        <v>5128.2875000000004</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1573.2227488151659</v>
      </c>
      <c r="V114" s="493">
        <f t="shared" si="39"/>
        <v>174.47257383966246</v>
      </c>
      <c r="W114" s="493">
        <f t="shared" si="40"/>
        <v>59.887640449438202</v>
      </c>
      <c r="X114" s="493">
        <f t="shared" si="41"/>
        <v>618.47058823529414</v>
      </c>
      <c r="Y114" s="494">
        <f t="shared" si="42"/>
        <v>6432.1780658813668</v>
      </c>
      <c r="AA114" s="503"/>
    </row>
    <row r="115" spans="1:27" ht="12.75" customHeight="1">
      <c r="A115" s="43">
        <v>43132</v>
      </c>
      <c r="B115" s="34"/>
      <c r="C115" s="492">
        <v>1691.5</v>
      </c>
      <c r="D115" s="48">
        <v>259</v>
      </c>
      <c r="E115" s="48">
        <v>828.5</v>
      </c>
      <c r="F115" s="48">
        <v>19.2</v>
      </c>
      <c r="G115" s="48">
        <v>449.4</v>
      </c>
      <c r="H115" s="48">
        <v>1178.9000000000001</v>
      </c>
      <c r="I115" s="48">
        <v>166.5</v>
      </c>
      <c r="J115" s="48">
        <v>49.5</v>
      </c>
      <c r="K115" s="48">
        <v>574.9</v>
      </c>
      <c r="L115" s="49">
        <f>SUM(D115:K115)*1.065+C115</f>
        <v>5446.5834999999997</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1396.8009478672986</v>
      </c>
      <c r="V115" s="493">
        <f t="shared" si="39"/>
        <v>175.63291139240508</v>
      </c>
      <c r="W115" s="493">
        <f t="shared" si="40"/>
        <v>55.617977528089888</v>
      </c>
      <c r="X115" s="493">
        <f t="shared" si="41"/>
        <v>676.35294117647061</v>
      </c>
      <c r="Y115" s="494">
        <f t="shared" si="42"/>
        <v>6910.3210080756362</v>
      </c>
      <c r="AA115" s="503"/>
    </row>
    <row r="116" spans="1:27" s="478" customFormat="1" ht="12.75" customHeight="1">
      <c r="A116" s="487">
        <v>43160</v>
      </c>
      <c r="B116" s="483"/>
      <c r="C116" s="492">
        <v>1519</v>
      </c>
      <c r="D116" s="493">
        <v>199.9</v>
      </c>
      <c r="E116" s="493">
        <v>813.9</v>
      </c>
      <c r="F116" s="493">
        <v>18.899999999999999</v>
      </c>
      <c r="G116" s="493">
        <v>449.8</v>
      </c>
      <c r="H116" s="493">
        <v>1307</v>
      </c>
      <c r="I116" s="493">
        <v>166.9</v>
      </c>
      <c r="J116" s="493">
        <v>50.8</v>
      </c>
      <c r="K116" s="493">
        <v>635.9</v>
      </c>
      <c r="L116" s="494">
        <f t="shared" ref="L116" si="44">SUM(D116:K116)*1.065+C116</f>
        <v>5398.9014999999999</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1548.5781990521327</v>
      </c>
      <c r="V116" s="493">
        <f t="shared" si="39"/>
        <v>176.05485232067511</v>
      </c>
      <c r="W116" s="493">
        <f t="shared" si="40"/>
        <v>57.078651685393254</v>
      </c>
      <c r="X116" s="493">
        <f t="shared" si="41"/>
        <v>748.11764705882354</v>
      </c>
      <c r="Y116" s="494">
        <f t="shared" ref="Y116" si="45">SUM(Q116:X116)*1.065+P116</f>
        <v>6799.1498322775678</v>
      </c>
      <c r="AA116" s="503"/>
    </row>
    <row r="117" spans="1:27" s="478" customFormat="1" ht="12.75" customHeight="1">
      <c r="A117" s="487">
        <v>43191</v>
      </c>
      <c r="B117" s="483"/>
      <c r="C117" s="492">
        <v>1664.5</v>
      </c>
      <c r="D117" s="493">
        <v>237.5</v>
      </c>
      <c r="E117" s="493">
        <v>798.1</v>
      </c>
      <c r="F117" s="493">
        <v>20.2</v>
      </c>
      <c r="G117" s="493">
        <v>492.3</v>
      </c>
      <c r="H117" s="493">
        <v>1335.3</v>
      </c>
      <c r="I117" s="493">
        <v>181.7</v>
      </c>
      <c r="J117" s="493">
        <v>50.2</v>
      </c>
      <c r="K117" s="493">
        <v>553.29999999999995</v>
      </c>
      <c r="L117" s="494">
        <f t="shared" ref="L117" si="46">SUM(D117:K117)*1.065+C117</f>
        <v>5571.5589999999993</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1582.1090047393366</v>
      </c>
      <c r="V117" s="493">
        <f t="shared" ref="V117" si="53">I117/V$23</f>
        <v>191.66666666666666</v>
      </c>
      <c r="W117" s="493">
        <f t="shared" ref="W117" si="54">J117/W$23</f>
        <v>56.404494382022477</v>
      </c>
      <c r="X117" s="493">
        <f t="shared" ref="X117" si="55">K117/X$23</f>
        <v>650.94117647058818</v>
      </c>
      <c r="Y117" s="494">
        <f t="shared" ref="Y117" si="56">SUM(Q117:X117)*1.065+P117</f>
        <v>7038.0440544755447</v>
      </c>
      <c r="AA117" s="503"/>
    </row>
    <row r="118" spans="1:27" s="478" customFormat="1" ht="12.75" customHeight="1">
      <c r="A118" s="487">
        <v>43221</v>
      </c>
      <c r="B118" s="483"/>
      <c r="C118" s="492">
        <v>1627.3</v>
      </c>
      <c r="D118" s="493">
        <v>249.2</v>
      </c>
      <c r="E118" s="493">
        <v>941.4</v>
      </c>
      <c r="F118" s="493">
        <v>17.899999999999999</v>
      </c>
      <c r="G118" s="493">
        <v>457.3</v>
      </c>
      <c r="H118" s="493">
        <v>1169.5999999999999</v>
      </c>
      <c r="I118" s="493">
        <v>182.1</v>
      </c>
      <c r="J118" s="493">
        <v>50</v>
      </c>
      <c r="K118" s="493">
        <v>664.1</v>
      </c>
      <c r="L118" s="494">
        <f t="shared" ref="L118" si="57">SUM(D118:K118)*1.065+C118</f>
        <v>5601.4539999999988</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1385.7819905213269</v>
      </c>
      <c r="V118" s="493">
        <f t="shared" ref="V118" si="64">I118/V$23</f>
        <v>192.08860759493672</v>
      </c>
      <c r="W118" s="493">
        <f t="shared" ref="W118" si="65">J118/W$23</f>
        <v>56.179775280898873</v>
      </c>
      <c r="X118" s="493">
        <f t="shared" ref="X118" si="66">K118/X$23</f>
        <v>781.2941176470589</v>
      </c>
      <c r="Y118" s="494">
        <f t="shared" ref="Y118" si="67">SUM(Q118:X118)*1.065+P118</f>
        <v>7102.397988575839</v>
      </c>
      <c r="AA118" s="503"/>
    </row>
    <row r="119" spans="1:27" s="478" customFormat="1" ht="12.75" customHeight="1">
      <c r="A119" s="487">
        <v>43252</v>
      </c>
      <c r="B119" s="483"/>
      <c r="C119" s="492">
        <v>1629.4</v>
      </c>
      <c r="D119" s="493">
        <v>204.7</v>
      </c>
      <c r="E119" s="493">
        <v>925.1</v>
      </c>
      <c r="F119" s="493">
        <v>18.2</v>
      </c>
      <c r="G119" s="493">
        <v>438.8</v>
      </c>
      <c r="H119" s="493">
        <v>1242.2</v>
      </c>
      <c r="I119" s="493">
        <v>230.1</v>
      </c>
      <c r="J119" s="493">
        <v>52.6</v>
      </c>
      <c r="K119" s="493">
        <v>715.8</v>
      </c>
      <c r="L119" s="494">
        <f t="shared" ref="L119" si="68">SUM(D119:K119)*1.065+C119</f>
        <v>5705.6875</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1471.8009478672986</v>
      </c>
      <c r="V119" s="493">
        <f t="shared" ref="V119" si="75">I119/V$23</f>
        <v>242.72151898734177</v>
      </c>
      <c r="W119" s="493">
        <f t="shared" ref="W119" si="76">J119/W$23</f>
        <v>59.101123595505619</v>
      </c>
      <c r="X119" s="493">
        <f t="shared" ref="X119" si="77">K119/X$23</f>
        <v>842.11764705882354</v>
      </c>
      <c r="Y119" s="494">
        <f t="shared" ref="Y119" si="78">SUM(Q119:X119)*1.065+P119</f>
        <v>7184.104112970509</v>
      </c>
      <c r="AA119" s="503"/>
    </row>
    <row r="120" spans="1:27" s="478" customFormat="1" ht="12.75" customHeight="1">
      <c r="A120" s="487">
        <f>DATE(YEAR(A119),MONTH(A119)+1,DAY(A119))</f>
        <v>43282</v>
      </c>
      <c r="B120" s="483"/>
      <c r="C120" s="492">
        <v>1643.3</v>
      </c>
      <c r="D120" s="493">
        <v>202.2</v>
      </c>
      <c r="E120" s="493">
        <v>931.6</v>
      </c>
      <c r="F120" s="493">
        <v>13.2</v>
      </c>
      <c r="G120" s="493">
        <v>479.7</v>
      </c>
      <c r="H120" s="493">
        <v>1396.7</v>
      </c>
      <c r="I120" s="493">
        <v>212.2</v>
      </c>
      <c r="J120" s="493">
        <v>51.4</v>
      </c>
      <c r="K120" s="493">
        <v>709.1</v>
      </c>
      <c r="L120" s="494">
        <f t="shared" ref="L120:L121" si="79">SUM(D120:K120)*1.065+C120</f>
        <v>5899.1464999999998</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1654.8578199052133</v>
      </c>
      <c r="V120" s="493">
        <f t="shared" ref="V120:V121" si="86">I120/V$23</f>
        <v>223.83966244725738</v>
      </c>
      <c r="W120" s="493">
        <f t="shared" ref="W120:W121" si="87">J120/W$23</f>
        <v>57.752808988764045</v>
      </c>
      <c r="X120" s="493">
        <f t="shared" ref="X120:X121" si="88">K120/X$23</f>
        <v>834.23529411764707</v>
      </c>
      <c r="Y120" s="494">
        <f t="shared" ref="Y120:Y121" si="89">SUM(Q120:X120)*1.065+P120</f>
        <v>7418.6007583069495</v>
      </c>
      <c r="AA120" s="503"/>
    </row>
    <row r="121" spans="1:27" s="478" customFormat="1" ht="12.75" customHeight="1">
      <c r="A121" s="487">
        <f>DATE(YEAR(A120),MONTH(A120)+1,DAY(A120))</f>
        <v>43313</v>
      </c>
      <c r="B121" s="483"/>
      <c r="C121" s="492">
        <v>1663.8</v>
      </c>
      <c r="D121" s="493">
        <v>179</v>
      </c>
      <c r="E121" s="493">
        <v>844.7</v>
      </c>
      <c r="F121" s="493">
        <v>17.3</v>
      </c>
      <c r="G121" s="493">
        <v>517</v>
      </c>
      <c r="H121" s="493">
        <v>1284.2</v>
      </c>
      <c r="I121" s="493">
        <v>179.9</v>
      </c>
      <c r="J121" s="493">
        <v>43.9</v>
      </c>
      <c r="K121" s="493">
        <v>695.5</v>
      </c>
      <c r="L121" s="494">
        <f t="shared" si="79"/>
        <v>5669.7974999999997</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1521.5639810426542</v>
      </c>
      <c r="V121" s="493">
        <f t="shared" si="86"/>
        <v>189.76793248945148</v>
      </c>
      <c r="W121" s="493">
        <f t="shared" si="87"/>
        <v>49.325842696629209</v>
      </c>
      <c r="X121" s="493">
        <f t="shared" si="88"/>
        <v>818.23529411764707</v>
      </c>
      <c r="Y121" s="494">
        <f t="shared" si="89"/>
        <v>7124.7623067422355</v>
      </c>
      <c r="AA121" s="503"/>
    </row>
    <row r="122" spans="1:27" s="478" customFormat="1" ht="12.75" customHeight="1">
      <c r="A122" s="487">
        <f>DATE(YEAR(A121),MONTH(A121)+1,DAY(A121))</f>
        <v>43344</v>
      </c>
      <c r="B122" s="483"/>
      <c r="C122" s="492">
        <v>1852.2</v>
      </c>
      <c r="D122" s="493">
        <v>190.2</v>
      </c>
      <c r="E122" s="493">
        <v>790.9</v>
      </c>
      <c r="F122" s="493">
        <v>14.3</v>
      </c>
      <c r="G122" s="493">
        <v>479.4</v>
      </c>
      <c r="H122" s="493">
        <v>1416</v>
      </c>
      <c r="I122" s="493">
        <v>164.6</v>
      </c>
      <c r="J122" s="493">
        <v>44.8</v>
      </c>
      <c r="K122" s="493">
        <v>621.9</v>
      </c>
      <c r="L122" s="494">
        <f t="shared" ref="L122" si="91">SUM(D122:K122)*1.065+C122</f>
        <v>5816.2365</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1677.7251184834124</v>
      </c>
      <c r="V122" s="493">
        <f t="shared" ref="V122" si="98">I122/V$23</f>
        <v>173.62869198312237</v>
      </c>
      <c r="W122" s="493">
        <f t="shared" ref="W122" si="99">J122/W$23</f>
        <v>50.337078651685388</v>
      </c>
      <c r="X122" s="493">
        <f t="shared" ref="X122" si="100">K122/X$23</f>
        <v>731.64705882352939</v>
      </c>
      <c r="Y122" s="494">
        <f t="shared" ref="Y122" si="101">SUM(Q122:X122)*1.065+P122</f>
        <v>7306.4784085369138</v>
      </c>
      <c r="AA122" s="503"/>
    </row>
    <row r="123" spans="1:27" s="478" customFormat="1" ht="12.75" customHeight="1">
      <c r="A123" s="487">
        <f t="shared" ref="A123:A139" si="102">DATE(YEAR(A122),MONTH(A122)+1,DAY(A122))</f>
        <v>43374</v>
      </c>
      <c r="B123" s="483"/>
      <c r="C123" s="492">
        <v>1868.1</v>
      </c>
      <c r="D123" s="493">
        <v>209</v>
      </c>
      <c r="E123" s="493">
        <v>803.5</v>
      </c>
      <c r="F123" s="493">
        <v>15.1</v>
      </c>
      <c r="G123" s="493">
        <v>503.9</v>
      </c>
      <c r="H123" s="493">
        <v>1159.0999999999999</v>
      </c>
      <c r="I123" s="493">
        <v>192.5</v>
      </c>
      <c r="J123" s="493">
        <v>41.5</v>
      </c>
      <c r="K123" s="493">
        <v>729.4</v>
      </c>
      <c r="L123" s="494">
        <f t="shared" ref="L123" si="103">SUM(D123:K123)*1.065+C123</f>
        <v>5759.61</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1373.341232227488</v>
      </c>
      <c r="V123" s="493">
        <f t="shared" ref="V123" si="110">I123/V$23</f>
        <v>203.05907172995782</v>
      </c>
      <c r="W123" s="493">
        <f t="shared" ref="W123" si="111">J123/W$23</f>
        <v>46.629213483146067</v>
      </c>
      <c r="X123" s="493">
        <f t="shared" ref="X123" si="112">K123/X$23</f>
        <v>858.11764705882354</v>
      </c>
      <c r="Y123" s="494">
        <f t="shared" ref="Y123" si="113">SUM(Q123:X123)*1.065+P123</f>
        <v>7253.1793712661874</v>
      </c>
      <c r="AA123" s="503"/>
    </row>
    <row r="124" spans="1:27" s="478" customFormat="1" ht="12.75" customHeight="1">
      <c r="A124" s="487">
        <f t="shared" si="102"/>
        <v>43405</v>
      </c>
      <c r="B124" s="483"/>
      <c r="C124" s="492">
        <v>1413.5</v>
      </c>
      <c r="D124" s="493">
        <v>262.7</v>
      </c>
      <c r="E124" s="493">
        <v>695.7</v>
      </c>
      <c r="F124" s="493">
        <v>14.6</v>
      </c>
      <c r="G124" s="493">
        <v>410.7</v>
      </c>
      <c r="H124" s="493">
        <v>1133.5</v>
      </c>
      <c r="I124" s="493">
        <v>231.4</v>
      </c>
      <c r="J124" s="493">
        <v>45.8</v>
      </c>
      <c r="K124" s="493">
        <v>750.9</v>
      </c>
      <c r="L124" s="494">
        <f t="shared" ref="L124" si="114">SUM(D124:K124)*1.065+C124</f>
        <v>5189.2444999999998</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1343.0094786729858</v>
      </c>
      <c r="V124" s="493">
        <f t="shared" ref="V124" si="121">I124/V$23</f>
        <v>244.09282700421943</v>
      </c>
      <c r="W124" s="493">
        <f t="shared" ref="W124" si="122">J124/W$23</f>
        <v>51.460674157303366</v>
      </c>
      <c r="X124" s="493">
        <f t="shared" ref="X124" si="123">K124/X$23</f>
        <v>883.41176470588232</v>
      </c>
      <c r="Y124" s="494">
        <f t="shared" ref="Y124" si="124">SUM(Q124:X124)*1.065+P124</f>
        <v>6549.2608755004849</v>
      </c>
      <c r="AA124" s="503"/>
    </row>
    <row r="125" spans="1:27" s="478" customFormat="1" ht="12.75" customHeight="1">
      <c r="A125" s="487">
        <f t="shared" si="102"/>
        <v>43435</v>
      </c>
      <c r="B125" s="483"/>
      <c r="C125" s="492">
        <v>1490.1</v>
      </c>
      <c r="D125" s="493">
        <v>227.2</v>
      </c>
      <c r="E125" s="493">
        <v>660.9</v>
      </c>
      <c r="F125" s="493">
        <v>13.7</v>
      </c>
      <c r="G125" s="493">
        <v>481</v>
      </c>
      <c r="H125" s="493">
        <v>1465.8</v>
      </c>
      <c r="I125" s="493">
        <v>211.1</v>
      </c>
      <c r="J125" s="493">
        <v>44.6</v>
      </c>
      <c r="K125" s="493">
        <v>655.6</v>
      </c>
      <c r="L125" s="494">
        <f t="shared" ref="L125" si="125">SUM(D125:K125)*1.065+C125</f>
        <v>5494.3934999999992</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1736.7298578199052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6894.4135142940404</v>
      </c>
      <c r="AA125" s="503"/>
    </row>
    <row r="126" spans="1:27" ht="12.75" customHeight="1">
      <c r="A126" s="487">
        <f t="shared" si="102"/>
        <v>43466</v>
      </c>
      <c r="B126" s="483"/>
      <c r="C126" s="492">
        <v>1526.6</v>
      </c>
      <c r="D126" s="493">
        <v>181.5</v>
      </c>
      <c r="E126" s="493">
        <v>862.7</v>
      </c>
      <c r="F126" s="493">
        <v>14.7</v>
      </c>
      <c r="G126" s="493">
        <v>460.8</v>
      </c>
      <c r="H126" s="493">
        <v>1354.6</v>
      </c>
      <c r="I126" s="493">
        <v>167.9</v>
      </c>
      <c r="J126" s="493">
        <v>58.6</v>
      </c>
      <c r="K126" s="493">
        <v>649</v>
      </c>
      <c r="L126" s="494">
        <f t="shared" ref="L126:L128" si="137">SUM(D126:K126)*1.065+C126</f>
        <v>5520.1369999999997</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1604.9763033175354</v>
      </c>
      <c r="V126" s="493">
        <f t="shared" si="133"/>
        <v>177.10970464135022</v>
      </c>
      <c r="W126" s="493">
        <f t="shared" si="134"/>
        <v>65.842696629213478</v>
      </c>
      <c r="X126" s="493">
        <f t="shared" si="135"/>
        <v>763.52941176470586</v>
      </c>
      <c r="Y126" s="494">
        <f t="shared" si="136"/>
        <v>6939.5263746890623</v>
      </c>
      <c r="AA126" s="503"/>
    </row>
    <row r="127" spans="1:27" s="478" customFormat="1" ht="12.75" customHeight="1">
      <c r="A127" s="487">
        <f t="shared" si="102"/>
        <v>43497</v>
      </c>
      <c r="B127" s="483"/>
      <c r="C127" s="492">
        <v>1670.1</v>
      </c>
      <c r="D127" s="493">
        <v>261.5</v>
      </c>
      <c r="E127" s="493">
        <v>759.6</v>
      </c>
      <c r="F127" s="493">
        <v>17.600000000000001</v>
      </c>
      <c r="G127" s="493">
        <v>522.9</v>
      </c>
      <c r="H127" s="493">
        <v>1317.2</v>
      </c>
      <c r="I127" s="493">
        <v>200</v>
      </c>
      <c r="J127" s="493">
        <v>45</v>
      </c>
      <c r="K127" s="493">
        <v>655.8</v>
      </c>
      <c r="L127" s="494">
        <f t="shared" si="137"/>
        <v>5695.3739999999998</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1560.6635071090047</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7192.5856088052333</v>
      </c>
      <c r="AA127" s="503"/>
    </row>
    <row r="128" spans="1:27" s="478" customFormat="1" ht="12.75" customHeight="1">
      <c r="A128" s="487">
        <f t="shared" si="102"/>
        <v>43525</v>
      </c>
      <c r="B128" s="483"/>
      <c r="C128" s="492">
        <v>1713.5</v>
      </c>
      <c r="D128" s="493">
        <v>223.6</v>
      </c>
      <c r="E128" s="493">
        <v>858.9</v>
      </c>
      <c r="F128" s="493">
        <v>15.5</v>
      </c>
      <c r="G128" s="493">
        <v>502.6</v>
      </c>
      <c r="H128" s="493">
        <v>1382.7</v>
      </c>
      <c r="I128" s="493">
        <v>175.4</v>
      </c>
      <c r="J128" s="493">
        <v>48</v>
      </c>
      <c r="K128" s="493">
        <v>721.1</v>
      </c>
      <c r="L128" s="494">
        <f t="shared" si="137"/>
        <v>5896.607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1638.2701421800948</v>
      </c>
      <c r="V128" s="493">
        <f t="shared" si="145"/>
        <v>185.02109704641353</v>
      </c>
      <c r="W128" s="493">
        <f t="shared" si="146"/>
        <v>53.932584269662918</v>
      </c>
      <c r="X128" s="493">
        <f t="shared" si="147"/>
        <v>848.35294117647061</v>
      </c>
      <c r="Y128" s="494">
        <f t="shared" si="148"/>
        <v>7428.0841156944516</v>
      </c>
      <c r="AA128" s="503"/>
    </row>
    <row r="129" spans="1:27" s="478" customFormat="1" ht="12.75" customHeight="1">
      <c r="A129" s="487">
        <f t="shared" si="102"/>
        <v>43556</v>
      </c>
      <c r="B129" s="483"/>
      <c r="C129" s="492">
        <v>1786.5</v>
      </c>
      <c r="D129" s="493">
        <v>186.7</v>
      </c>
      <c r="E129" s="493">
        <v>927</v>
      </c>
      <c r="F129" s="493">
        <v>20.9</v>
      </c>
      <c r="G129" s="493">
        <v>567.29999999999995</v>
      </c>
      <c r="H129" s="493">
        <v>1431.5</v>
      </c>
      <c r="I129" s="493">
        <v>208.9</v>
      </c>
      <c r="J129" s="493">
        <v>50.7</v>
      </c>
      <c r="K129" s="493">
        <v>619.20000000000005</v>
      </c>
      <c r="L129" s="494">
        <f t="shared" ref="L129" si="149">SUM(D129:K129)*1.065+C129</f>
        <v>6059.4929999999995</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1696.090047393365</v>
      </c>
      <c r="V129" s="493">
        <f t="shared" ref="V129" si="157">I129/V$23</f>
        <v>220.35864978902956</v>
      </c>
      <c r="W129" s="493">
        <f t="shared" ref="W129" si="158">J129/W$23</f>
        <v>56.966292134831463</v>
      </c>
      <c r="X129" s="493">
        <f t="shared" ref="X129" si="159">K129/X$23</f>
        <v>728.47058823529414</v>
      </c>
      <c r="Y129" s="494">
        <f>SUM(Q129:X129)*1.065+P129</f>
        <v>7616.9914168013647</v>
      </c>
      <c r="AA129" s="503"/>
    </row>
    <row r="130" spans="1:27" s="478" customFormat="1" ht="12.75" customHeight="1">
      <c r="A130" s="487">
        <f t="shared" si="102"/>
        <v>43586</v>
      </c>
      <c r="B130" s="483"/>
      <c r="C130" s="492">
        <v>1768.6</v>
      </c>
      <c r="D130" s="493">
        <v>200.6</v>
      </c>
      <c r="E130" s="493">
        <v>1018.8</v>
      </c>
      <c r="F130" s="493">
        <v>15.8</v>
      </c>
      <c r="G130" s="493">
        <v>605.6</v>
      </c>
      <c r="H130" s="493">
        <v>1469.4</v>
      </c>
      <c r="I130" s="493">
        <v>186.6</v>
      </c>
      <c r="J130" s="493">
        <v>52.5</v>
      </c>
      <c r="K130" s="493">
        <v>656.8</v>
      </c>
      <c r="L130" s="494">
        <f t="shared" ref="L130" si="160">SUM(D130:K130)*1.065+C130</f>
        <v>6248.0964999999997</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1740.9952606635072</v>
      </c>
      <c r="V130" s="493">
        <f t="shared" ref="V130" si="167">I130/V$23</f>
        <v>196.8354430379747</v>
      </c>
      <c r="W130" s="493">
        <f t="shared" ref="W130" si="168">J130/W$23</f>
        <v>58.988764044943821</v>
      </c>
      <c r="X130" s="493">
        <f t="shared" ref="X130" si="169">K130/X$23</f>
        <v>772.7058823529411</v>
      </c>
      <c r="Y130" s="494">
        <f t="shared" ref="Y130" si="170">SUM(Q130:X130)*1.065+P130</f>
        <v>7871.1426989256252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1498</v>
      </c>
      <c r="I131" s="493">
        <v>230.1</v>
      </c>
      <c r="J131" s="493">
        <v>49.9</v>
      </c>
      <c r="K131" s="493">
        <v>568.20000000000005</v>
      </c>
      <c r="L131" s="494">
        <f t="shared" ref="L131" si="171">SUM(D131:K131)*1.065+C131</f>
        <v>6161.4794999999995</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1774.8815165876779</v>
      </c>
      <c r="V131" s="493">
        <f t="shared" ref="V131" si="178">I131/V$23</f>
        <v>242.72151898734177</v>
      </c>
      <c r="W131" s="493">
        <f t="shared" ref="W131" si="179">J131/W$23</f>
        <v>56.067415730337075</v>
      </c>
      <c r="X131" s="493">
        <f t="shared" ref="X131" si="180">K131/X$23</f>
        <v>668.47058823529414</v>
      </c>
      <c r="Y131" s="494">
        <f t="shared" ref="Y131" si="181">SUM(Q131:X131)*1.065+P131</f>
        <v>7740.1118219842829</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1429.5</v>
      </c>
      <c r="I132" s="493">
        <v>191.4</v>
      </c>
      <c r="J132" s="493">
        <v>51.9</v>
      </c>
      <c r="K132" s="493">
        <v>690</v>
      </c>
      <c r="L132" s="494">
        <f t="shared" ref="L132" si="182">SUM(D132:K132)*1.065+C132</f>
        <v>6162.9539999999997</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1693.7203791469194</v>
      </c>
      <c r="V132" s="493">
        <f t="shared" ref="V132" si="189">I132/V$23</f>
        <v>201.8987341772152</v>
      </c>
      <c r="W132" s="493">
        <f t="shared" ref="W132" si="190">J132/W$23</f>
        <v>58.31460674157303</v>
      </c>
      <c r="X132" s="493">
        <f t="shared" ref="X132" si="191">K132/X$23</f>
        <v>811.76470588235293</v>
      </c>
      <c r="Y132" s="494">
        <f t="shared" ref="Y132" si="192">SUM(Q132:X132)*1.065+P132</f>
        <v>7728.6530745939281</v>
      </c>
      <c r="AA132" s="503"/>
    </row>
    <row r="133" spans="1:27" s="478" customFormat="1" ht="12.75" customHeight="1">
      <c r="A133" s="487">
        <f t="shared" si="102"/>
        <v>43678</v>
      </c>
      <c r="B133" s="483"/>
      <c r="C133" s="492">
        <v>1772.2</v>
      </c>
      <c r="D133" s="493">
        <v>233.2</v>
      </c>
      <c r="E133" s="493">
        <v>842.3</v>
      </c>
      <c r="F133" s="493">
        <v>15.2</v>
      </c>
      <c r="G133" s="493">
        <v>521.70000000000005</v>
      </c>
      <c r="H133" s="493">
        <v>1447.6</v>
      </c>
      <c r="I133" s="493">
        <v>183.6</v>
      </c>
      <c r="J133" s="493">
        <v>51.6</v>
      </c>
      <c r="K133" s="493">
        <v>622.20000000000005</v>
      </c>
      <c r="L133" s="494">
        <f t="shared" ref="L133" si="193">SUM(D133:K133)*1.065+C133</f>
        <v>5944.2309999999989</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1715.1658767772512</v>
      </c>
      <c r="V133" s="493">
        <f t="shared" ref="V133" si="201">I133/V$23</f>
        <v>193.67088607594937</v>
      </c>
      <c r="W133" s="493">
        <f t="shared" ref="W133" si="202">J133/W$23</f>
        <v>57.977528089887642</v>
      </c>
      <c r="X133" s="493">
        <f t="shared" ref="X133" si="203">K133/X$23</f>
        <v>732.00000000000011</v>
      </c>
      <c r="Y133" s="494">
        <f t="shared" ref="Y133" si="204">SUM(Q133:X133)*1.065+P133</f>
        <v>7492.5939344937678</v>
      </c>
      <c r="AA133" s="503"/>
    </row>
    <row r="134" spans="1:27" s="478" customFormat="1" ht="12.75" customHeight="1">
      <c r="A134" s="487">
        <f t="shared" si="102"/>
        <v>43709</v>
      </c>
      <c r="B134" s="483"/>
      <c r="C134" s="492">
        <v>1817.1</v>
      </c>
      <c r="D134" s="493">
        <v>169.1</v>
      </c>
      <c r="E134" s="493">
        <v>948.8</v>
      </c>
      <c r="F134" s="493">
        <v>18.7</v>
      </c>
      <c r="G134" s="493">
        <v>533.79999999999995</v>
      </c>
      <c r="H134" s="493">
        <v>1399.2</v>
      </c>
      <c r="I134" s="493">
        <v>191</v>
      </c>
      <c r="J134" s="493">
        <v>46.7</v>
      </c>
      <c r="K134" s="493">
        <v>635.29999999999995</v>
      </c>
      <c r="L134" s="494">
        <f t="shared" ref="L134" si="205">SUM(D134:K134)*1.065+C134</f>
        <v>6015.9689999999991</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1657.8199052132702</v>
      </c>
      <c r="V134" s="493">
        <f t="shared" ref="V134" si="213">I134/V$23</f>
        <v>201.47679324894517</v>
      </c>
      <c r="W134" s="493">
        <f t="shared" ref="W134" si="214">J134/W$23</f>
        <v>52.471910112359552</v>
      </c>
      <c r="X134" s="493">
        <f t="shared" ref="X134" si="215">K134/X$23</f>
        <v>747.41176470588232</v>
      </c>
      <c r="Y134" s="494">
        <f t="shared" ref="Y134" si="216">SUM(Q134:X134)*1.065+P134</f>
        <v>7559.0843056480535</v>
      </c>
      <c r="AA134" s="503"/>
    </row>
    <row r="135" spans="1:27" s="478" customFormat="1" ht="12.75" customHeight="1">
      <c r="A135" s="487">
        <f t="shared" si="102"/>
        <v>43739</v>
      </c>
      <c r="B135" s="483"/>
      <c r="C135" s="492">
        <v>1820.4</v>
      </c>
      <c r="D135" s="493">
        <v>174.5</v>
      </c>
      <c r="E135" s="493">
        <v>883.4</v>
      </c>
      <c r="F135" s="493">
        <v>14.4</v>
      </c>
      <c r="G135" s="493">
        <v>489.1</v>
      </c>
      <c r="H135" s="493">
        <v>1254.7</v>
      </c>
      <c r="I135" s="493">
        <v>149</v>
      </c>
      <c r="J135" s="493">
        <v>46.8</v>
      </c>
      <c r="K135" s="493">
        <v>570.70000000000005</v>
      </c>
      <c r="L135" s="494">
        <f t="shared" ref="L135" si="217">SUM(D135:K135)*1.065+C135</f>
        <v>5635.8690000000006</v>
      </c>
      <c r="N135" s="487">
        <f t="shared" ref="N135" si="218">A135</f>
        <v>43739</v>
      </c>
      <c r="O135" s="483"/>
      <c r="P135" s="492">
        <f t="shared" ref="P135" si="219">C135/P$23</f>
        <v>2275.5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1486.6113744075831</v>
      </c>
      <c r="V135" s="493">
        <f t="shared" ref="V135" si="225">I135/V$23</f>
        <v>157.17299578059072</v>
      </c>
      <c r="W135" s="493">
        <f t="shared" ref="W135" si="226">J135/W$23</f>
        <v>52.584269662921344</v>
      </c>
      <c r="X135" s="493">
        <f t="shared" ref="X135" si="227">K135/X$23</f>
        <v>671.41176470588243</v>
      </c>
      <c r="Y135" s="494">
        <f t="shared" ref="Y135" si="228">SUM(Q135:X135)*1.065+P135</f>
        <v>7101.4667219639214</v>
      </c>
      <c r="AA135" s="503"/>
    </row>
    <row r="136" spans="1:27" s="478" customFormat="1" ht="12.75" customHeight="1">
      <c r="A136" s="487">
        <f t="shared" si="102"/>
        <v>43770</v>
      </c>
      <c r="B136" s="483"/>
      <c r="C136" s="492">
        <v>1875</v>
      </c>
      <c r="D136" s="493">
        <v>228.3</v>
      </c>
      <c r="E136" s="493">
        <v>750.3</v>
      </c>
      <c r="F136" s="493">
        <v>14.9</v>
      </c>
      <c r="G136" s="493">
        <v>581.6</v>
      </c>
      <c r="H136" s="493">
        <v>1263.7</v>
      </c>
      <c r="I136" s="493">
        <v>159.9</v>
      </c>
      <c r="J136" s="493">
        <v>49.1</v>
      </c>
      <c r="K136" s="493">
        <v>570.5</v>
      </c>
      <c r="L136" s="494">
        <f t="shared" ref="L136" si="229">SUM(D136:K136)*1.065+C136</f>
        <v>5728.4894999999997</v>
      </c>
      <c r="N136" s="487">
        <f t="shared" ref="N136" si="230">A136</f>
        <v>43770</v>
      </c>
      <c r="O136" s="483"/>
      <c r="P136" s="492">
        <f t="shared" ref="P136" si="231">C136/P$23</f>
        <v>2343.75</v>
      </c>
      <c r="Q136" s="493">
        <f t="shared" ref="Q136" si="232">D136/Q$23</f>
        <v>415.09090909090907</v>
      </c>
      <c r="R136" s="493">
        <f t="shared" ref="R136" si="233">E136/R$23</f>
        <v>1026.4021887824897</v>
      </c>
      <c r="S136" s="493">
        <f t="shared" ref="S136" si="234">F136/S$23</f>
        <v>21.045197740112997</v>
      </c>
      <c r="T136" s="493">
        <f t="shared" ref="T136" si="235">G136/T$23</f>
        <v>734.3434343434343</v>
      </c>
      <c r="U136" s="493">
        <f t="shared" ref="U136" si="236">H136/U$23</f>
        <v>1497.2748815165878</v>
      </c>
      <c r="V136" s="493">
        <f t="shared" ref="V136" si="237">I136/V$23</f>
        <v>168.67088607594937</v>
      </c>
      <c r="W136" s="493">
        <f t="shared" ref="W136" si="238">J136/W$23</f>
        <v>55.168539325842694</v>
      </c>
      <c r="X136" s="493">
        <f t="shared" ref="X136" si="239">K136/X$23</f>
        <v>671.17647058823536</v>
      </c>
      <c r="Y136" s="494">
        <f t="shared" ref="Y136" si="240">SUM(Q136:X136)*1.065+P136</f>
        <v>7231.2187204486927</v>
      </c>
      <c r="AA136" s="503"/>
    </row>
    <row r="137" spans="1:27" s="478" customFormat="1" ht="12.75" customHeight="1">
      <c r="A137" s="487">
        <f t="shared" si="102"/>
        <v>43800</v>
      </c>
      <c r="B137" s="483"/>
      <c r="C137" s="492">
        <v>1735</v>
      </c>
      <c r="D137" s="493">
        <v>140.19999999999999</v>
      </c>
      <c r="E137" s="493">
        <v>847.9</v>
      </c>
      <c r="F137" s="493">
        <v>21.8</v>
      </c>
      <c r="G137" s="493">
        <v>467</v>
      </c>
      <c r="H137" s="493">
        <v>1472.4</v>
      </c>
      <c r="I137" s="493">
        <v>198.1</v>
      </c>
      <c r="J137" s="493">
        <v>44.7</v>
      </c>
      <c r="K137" s="493">
        <v>562.5</v>
      </c>
      <c r="L137" s="494">
        <f t="shared" ref="L137" si="241">SUM(D137:K137)*1.065+C137</f>
        <v>5733.6489999999994</v>
      </c>
      <c r="N137" s="487">
        <f t="shared" ref="N137" si="242">A137</f>
        <v>43800</v>
      </c>
      <c r="O137" s="483"/>
      <c r="P137" s="492">
        <f t="shared" ref="P137" si="243">C137/P$23</f>
        <v>2168.75</v>
      </c>
      <c r="Q137" s="493">
        <f t="shared" ref="Q137" si="244">D137/Q$23</f>
        <v>254.90909090909088</v>
      </c>
      <c r="R137" s="493">
        <f t="shared" ref="R137" si="245">E137/R$23</f>
        <v>1159.9179206566348</v>
      </c>
      <c r="S137" s="493">
        <f t="shared" ref="S137" si="246">F137/S$23</f>
        <v>30.790960451977405</v>
      </c>
      <c r="T137" s="493">
        <f t="shared" ref="T137" si="247">G137/T$23</f>
        <v>589.64646464646466</v>
      </c>
      <c r="U137" s="493">
        <f t="shared" ref="U137" si="248">H137/U$23</f>
        <v>1744.5497630331756</v>
      </c>
      <c r="V137" s="493">
        <f t="shared" ref="V137" si="249">I137/V$23</f>
        <v>208.96624472573839</v>
      </c>
      <c r="W137" s="493">
        <f t="shared" ref="W137" si="250">J137/W$23</f>
        <v>50.224719101123597</v>
      </c>
      <c r="X137" s="493">
        <f t="shared" ref="X137" si="251">K137/X$23</f>
        <v>661.76470588235293</v>
      </c>
      <c r="Y137" s="494">
        <f t="shared" ref="Y137" si="252">SUM(Q137:X137)*1.065+P137</f>
        <v>7175.0699109179841</v>
      </c>
      <c r="AA137" s="503"/>
    </row>
    <row r="138" spans="1:27" s="478" customFormat="1" ht="12.75" customHeight="1">
      <c r="A138" s="487">
        <f t="shared" si="102"/>
        <v>43831</v>
      </c>
      <c r="B138" s="483"/>
      <c r="C138" s="492">
        <v>1588.1</v>
      </c>
      <c r="D138" s="493">
        <v>182</v>
      </c>
      <c r="E138" s="493">
        <v>866.7</v>
      </c>
      <c r="F138" s="493">
        <v>21.2</v>
      </c>
      <c r="G138" s="493">
        <v>462.8</v>
      </c>
      <c r="H138" s="493">
        <v>1531.8</v>
      </c>
      <c r="I138" s="493">
        <v>234.2</v>
      </c>
      <c r="J138" s="493">
        <v>51.5</v>
      </c>
      <c r="K138" s="493">
        <v>521.1</v>
      </c>
      <c r="L138" s="494">
        <f t="shared" ref="L138" si="253">SUM(D138:K138)*1.065+C138</f>
        <v>5711.0344999999998</v>
      </c>
      <c r="N138" s="487">
        <f t="shared" ref="N138" si="254">A138</f>
        <v>43831</v>
      </c>
      <c r="O138" s="483"/>
      <c r="P138" s="492">
        <f t="shared" ref="P138" si="255">C138/P$23</f>
        <v>1985.1249999999998</v>
      </c>
      <c r="Q138" s="493">
        <f t="shared" ref="Q138" si="256">D138/Q$23</f>
        <v>330.90909090909088</v>
      </c>
      <c r="R138" s="493">
        <f t="shared" ref="R138" si="257">E138/R$23</f>
        <v>1185.6361149110808</v>
      </c>
      <c r="S138" s="493">
        <f t="shared" ref="S138" si="258">F138/S$23</f>
        <v>29.943502824858758</v>
      </c>
      <c r="T138" s="493">
        <f t="shared" ref="T138" si="259">G138/T$23</f>
        <v>584.3434343434343</v>
      </c>
      <c r="U138" s="493">
        <f t="shared" ref="U138" si="260">H138/U$23</f>
        <v>1814.9289099526065</v>
      </c>
      <c r="V138" s="493">
        <f t="shared" ref="V138" si="261">I138/V$23</f>
        <v>247.04641350210971</v>
      </c>
      <c r="W138" s="493">
        <f t="shared" ref="W138" si="262">J138/W$23</f>
        <v>57.865168539325843</v>
      </c>
      <c r="X138" s="493">
        <f t="shared" ref="X138" si="263">K138/X$23</f>
        <v>613.05882352941182</v>
      </c>
      <c r="Y138" s="494">
        <f t="shared" ref="Y138" si="264">SUM(Q138:X138)*1.065+P138</f>
        <v>7164.9990033151926</v>
      </c>
      <c r="AA138" s="503"/>
    </row>
    <row r="139" spans="1:27" s="478" customFormat="1" ht="12.75" customHeight="1">
      <c r="A139" s="487">
        <f t="shared" si="102"/>
        <v>43862</v>
      </c>
      <c r="B139" s="483"/>
      <c r="C139" s="492">
        <v>1758.7</v>
      </c>
      <c r="D139" s="493">
        <v>166.8</v>
      </c>
      <c r="E139" s="493">
        <v>871</v>
      </c>
      <c r="F139" s="493">
        <v>18.8</v>
      </c>
      <c r="G139" s="493">
        <v>451.1</v>
      </c>
      <c r="H139" s="493">
        <v>1377.5</v>
      </c>
      <c r="I139" s="493">
        <v>238.1</v>
      </c>
      <c r="J139" s="493">
        <v>47.8</v>
      </c>
      <c r="K139" s="493">
        <v>577.9</v>
      </c>
      <c r="L139" s="494">
        <f t="shared" ref="L139" si="265">SUM(D139:K139)*1.065+C139</f>
        <v>5751.3850000000002</v>
      </c>
      <c r="N139" s="487">
        <f t="shared" ref="N139" si="266">A139</f>
        <v>43862</v>
      </c>
      <c r="O139" s="483"/>
      <c r="P139" s="492">
        <f t="shared" ref="P139" si="267">C139/P$23</f>
        <v>2198.375</v>
      </c>
      <c r="Q139" s="493">
        <f t="shared" ref="Q139" si="268">D139/Q$23</f>
        <v>303.27272727272725</v>
      </c>
      <c r="R139" s="493">
        <f t="shared" ref="R139" si="269">E139/R$23</f>
        <v>1191.5184678522571</v>
      </c>
      <c r="S139" s="493">
        <f t="shared" ref="S139" si="270">F139/S$23</f>
        <v>26.553672316384183</v>
      </c>
      <c r="T139" s="493">
        <f t="shared" ref="T139" si="271">G139/T$23</f>
        <v>569.57070707070704</v>
      </c>
      <c r="U139" s="493">
        <f t="shared" ref="U139" si="272">H139/U$23</f>
        <v>1632.1090047393366</v>
      </c>
      <c r="V139" s="493">
        <f t="shared" ref="V139" si="273">I139/V$23</f>
        <v>251.16033755274262</v>
      </c>
      <c r="W139" s="493">
        <f t="shared" ref="W139" si="274">J139/W$23</f>
        <v>53.707865168539321</v>
      </c>
      <c r="X139" s="493">
        <f t="shared" ref="X139" si="275">K139/X$23</f>
        <v>679.88235294117646</v>
      </c>
      <c r="Y139" s="494">
        <f t="shared" ref="Y139" si="276">SUM(Q139:X139)*1.065+P139</f>
        <v>7212.155518683272</v>
      </c>
      <c r="AA139" s="503"/>
    </row>
    <row r="140" spans="1:27" ht="12.75" customHeight="1">
      <c r="A140" s="486"/>
      <c r="B140" s="498"/>
      <c r="C140" s="499"/>
      <c r="D140" s="500"/>
      <c r="E140" s="500"/>
      <c r="F140" s="500"/>
      <c r="G140" s="500"/>
      <c r="H140" s="500"/>
      <c r="I140" s="500"/>
      <c r="J140" s="500"/>
      <c r="K140" s="500"/>
      <c r="L140" s="499"/>
      <c r="N140" s="486"/>
      <c r="O140" s="498"/>
      <c r="P140" s="499"/>
      <c r="Q140" s="500"/>
      <c r="R140" s="500"/>
      <c r="S140" s="500"/>
      <c r="T140" s="500"/>
      <c r="U140" s="500"/>
      <c r="V140" s="500"/>
      <c r="W140" s="500"/>
      <c r="X140" s="500"/>
      <c r="Y140" s="499"/>
    </row>
    <row r="141" spans="1:27" ht="12.75" customHeight="1">
      <c r="A141" s="122" t="s">
        <v>89</v>
      </c>
      <c r="B141" s="50"/>
      <c r="C141" s="46">
        <f t="shared" ref="C141:L141" ca="1" si="277">C139/OFFSET(C139,-1,0)-1</f>
        <v>0.10742396574523028</v>
      </c>
      <c r="D141" s="502">
        <f t="shared" ca="1" si="277"/>
        <v>-8.3516483516483442E-2</v>
      </c>
      <c r="E141" s="502">
        <f t="shared" ca="1" si="277"/>
        <v>4.9613476404752888E-3</v>
      </c>
      <c r="F141" s="502">
        <f t="shared" ca="1" si="277"/>
        <v>-0.1132075471698113</v>
      </c>
      <c r="G141" s="502">
        <f t="shared" ca="1" si="277"/>
        <v>-2.5280898876404501E-2</v>
      </c>
      <c r="H141" s="502">
        <f t="shared" ca="1" si="277"/>
        <v>-0.10073116594855724</v>
      </c>
      <c r="I141" s="502">
        <f t="shared" ca="1" si="277"/>
        <v>1.6652433817250234E-2</v>
      </c>
      <c r="J141" s="502">
        <f t="shared" ca="1" si="277"/>
        <v>-7.1844660194174792E-2</v>
      </c>
      <c r="K141" s="502">
        <f t="shared" ca="1" si="277"/>
        <v>0.10900019190174626</v>
      </c>
      <c r="L141" s="502">
        <f t="shared" ca="1" si="277"/>
        <v>7.0653574234231797E-3</v>
      </c>
      <c r="N141" s="501" t="s">
        <v>89</v>
      </c>
      <c r="O141" s="485"/>
      <c r="P141" s="502">
        <f t="shared" ref="P141:Y141" ca="1" si="278">P139/OFFSET(P139,-1,0)-1</f>
        <v>0.10742396574523028</v>
      </c>
      <c r="Q141" s="502">
        <f t="shared" ca="1" si="278"/>
        <v>-8.3516483516483442E-2</v>
      </c>
      <c r="R141" s="502">
        <f t="shared" ca="1" si="278"/>
        <v>4.9613476404752888E-3</v>
      </c>
      <c r="S141" s="502">
        <f t="shared" ca="1" si="278"/>
        <v>-0.1132075471698113</v>
      </c>
      <c r="T141" s="502">
        <f t="shared" ca="1" si="278"/>
        <v>-2.5280898876404501E-2</v>
      </c>
      <c r="U141" s="502">
        <f t="shared" ca="1" si="278"/>
        <v>-0.10073116594855713</v>
      </c>
      <c r="V141" s="502">
        <f t="shared" ca="1" si="278"/>
        <v>1.6652433817250234E-2</v>
      </c>
      <c r="W141" s="502">
        <f t="shared" ca="1" si="278"/>
        <v>-7.1844660194174903E-2</v>
      </c>
      <c r="X141" s="502">
        <f t="shared" ca="1" si="278"/>
        <v>0.10900019190174626</v>
      </c>
      <c r="Y141" s="502">
        <f t="shared" ca="1" si="278"/>
        <v>6.5815103876860626E-3</v>
      </c>
    </row>
    <row r="142" spans="1:27" ht="11.25" customHeight="1">
      <c r="A142" s="767" t="s">
        <v>605</v>
      </c>
      <c r="B142" s="766"/>
      <c r="C142" s="766"/>
      <c r="D142" s="766"/>
      <c r="E142" s="766"/>
      <c r="F142" s="766"/>
      <c r="G142" s="766"/>
      <c r="H142" s="766"/>
      <c r="I142" s="766"/>
      <c r="J142" s="766"/>
      <c r="K142" s="766"/>
      <c r="L142" s="766"/>
    </row>
    <row r="143" spans="1:27">
      <c r="A143" s="766" t="s">
        <v>584</v>
      </c>
      <c r="B143" s="766"/>
      <c r="C143" s="766"/>
      <c r="D143" s="766"/>
      <c r="E143" s="766"/>
      <c r="F143" s="766"/>
      <c r="G143" s="766"/>
      <c r="H143" s="766"/>
      <c r="I143" s="766"/>
      <c r="J143" s="766"/>
      <c r="K143" s="766"/>
      <c r="L143" s="766"/>
    </row>
    <row r="144" spans="1:27" ht="11.25" customHeight="1">
      <c r="A144" s="768" t="s">
        <v>585</v>
      </c>
      <c r="B144" s="768"/>
      <c r="C144" s="768"/>
      <c r="D144" s="768"/>
      <c r="E144" s="768"/>
      <c r="F144" s="768"/>
      <c r="G144" s="768"/>
      <c r="H144" s="768"/>
      <c r="I144" s="768"/>
      <c r="J144" s="768"/>
      <c r="K144" s="768"/>
      <c r="L144" s="768"/>
    </row>
  </sheetData>
  <mergeCells count="32">
    <mergeCell ref="A143:L143"/>
    <mergeCell ref="A142:L142"/>
    <mergeCell ref="A144:L144"/>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3:O23"/>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4"/>
  <sheetViews>
    <sheetView zoomScaleNormal="100" zoomScaleSheetLayoutView="85" workbookViewId="0">
      <pane ySplit="23" topLeftCell="A24" activePane="bottomLeft" state="frozen"/>
      <selection pane="bottomLeft" activeCell="A24" sqref="A24"/>
    </sheetView>
  </sheetViews>
  <sheetFormatPr defaultColWidth="9.140625"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58" t="s">
        <v>0</v>
      </c>
      <c r="B1" s="658"/>
      <c r="C1" s="658"/>
      <c r="D1" s="658"/>
      <c r="E1" s="658"/>
      <c r="F1" s="658"/>
      <c r="G1" s="658"/>
      <c r="H1" s="658"/>
      <c r="I1" s="658"/>
      <c r="J1" s="658"/>
      <c r="K1" s="658"/>
      <c r="L1" s="658"/>
    </row>
    <row r="2" spans="1:12" s="10" customFormat="1" ht="12.75" customHeight="1">
      <c r="A2" s="685"/>
      <c r="B2" s="685"/>
      <c r="C2" s="685"/>
      <c r="D2" s="685"/>
      <c r="E2" s="685"/>
      <c r="F2" s="685"/>
      <c r="G2" s="685"/>
      <c r="H2" s="685"/>
      <c r="I2" s="685"/>
      <c r="J2" s="685"/>
      <c r="K2" s="685"/>
      <c r="L2" s="685"/>
    </row>
    <row r="3" spans="1:12" s="10" customFormat="1" ht="15">
      <c r="A3" s="769" t="s">
        <v>594</v>
      </c>
      <c r="B3" s="769"/>
      <c r="C3" s="769"/>
      <c r="D3" s="769"/>
      <c r="E3" s="769"/>
      <c r="F3" s="769"/>
      <c r="G3" s="769"/>
      <c r="H3" s="769"/>
      <c r="I3" s="769"/>
      <c r="J3" s="769"/>
      <c r="K3" s="769"/>
      <c r="L3" s="769"/>
    </row>
    <row r="4" spans="1:12" s="475" customFormat="1" ht="15">
      <c r="A4" s="477"/>
      <c r="B4" s="477"/>
      <c r="C4" s="477"/>
      <c r="D4" s="477"/>
      <c r="E4" s="477"/>
      <c r="F4" s="477"/>
      <c r="G4" s="477"/>
      <c r="H4" s="477"/>
      <c r="I4" s="477"/>
      <c r="J4" s="477"/>
      <c r="K4" s="477"/>
      <c r="L4" s="477"/>
    </row>
    <row r="5" spans="1:12" s="475" customFormat="1" ht="25.5" customHeight="1">
      <c r="A5" s="649" t="s">
        <v>648</v>
      </c>
      <c r="B5" s="649"/>
      <c r="C5" s="649"/>
      <c r="D5" s="649"/>
      <c r="E5" s="649"/>
      <c r="F5" s="649"/>
      <c r="G5" s="649"/>
      <c r="H5" s="649"/>
      <c r="I5" s="649"/>
      <c r="J5" s="649"/>
      <c r="K5" s="649"/>
      <c r="L5" s="649"/>
    </row>
    <row r="6" spans="1:12" s="475" customFormat="1" ht="13.5" customHeight="1">
      <c r="A6" s="649" t="s">
        <v>623</v>
      </c>
      <c r="B6" s="649"/>
      <c r="C6" s="649"/>
      <c r="D6" s="649"/>
      <c r="E6" s="649"/>
      <c r="F6" s="649"/>
      <c r="G6" s="649"/>
      <c r="H6" s="649"/>
      <c r="I6" s="649"/>
      <c r="J6" s="649"/>
      <c r="K6" s="649"/>
      <c r="L6" s="649"/>
    </row>
    <row r="7" spans="1:12" s="475" customFormat="1" ht="13.5" customHeight="1">
      <c r="A7" s="649" t="s">
        <v>612</v>
      </c>
      <c r="B7" s="649"/>
      <c r="C7" s="649"/>
      <c r="D7" s="649"/>
      <c r="E7" s="649"/>
      <c r="F7" s="649"/>
      <c r="G7" s="649"/>
      <c r="H7" s="649"/>
      <c r="I7" s="649"/>
      <c r="J7" s="649"/>
      <c r="K7" s="649"/>
      <c r="L7" s="649"/>
    </row>
    <row r="8" spans="1:12" s="475" customFormat="1" ht="13.5" customHeight="1">
      <c r="A8" s="649" t="s">
        <v>613</v>
      </c>
      <c r="B8" s="649"/>
      <c r="C8" s="649"/>
      <c r="D8" s="649"/>
      <c r="E8" s="649"/>
      <c r="F8" s="649"/>
      <c r="G8" s="649"/>
      <c r="H8" s="649"/>
      <c r="I8" s="649"/>
      <c r="J8" s="649"/>
      <c r="K8" s="649"/>
      <c r="L8" s="649"/>
    </row>
    <row r="9" spans="1:12" s="475" customFormat="1" ht="15">
      <c r="A9" s="477"/>
      <c r="B9" s="477"/>
      <c r="C9" s="477"/>
      <c r="D9" s="477"/>
      <c r="E9" s="477"/>
      <c r="F9" s="477"/>
      <c r="G9" s="477"/>
      <c r="H9" s="477"/>
      <c r="I9" s="477"/>
      <c r="J9" s="477"/>
      <c r="K9" s="477"/>
      <c r="L9" s="477"/>
    </row>
    <row r="10" spans="1:12" s="10" customFormat="1" ht="12.75" customHeight="1">
      <c r="A10" s="687"/>
      <c r="B10" s="770"/>
      <c r="C10" s="694" t="s">
        <v>90</v>
      </c>
      <c r="D10" s="665" t="s">
        <v>65</v>
      </c>
      <c r="E10" s="671" t="s">
        <v>54</v>
      </c>
      <c r="F10" s="671" t="s">
        <v>55</v>
      </c>
      <c r="G10" s="671" t="s">
        <v>56</v>
      </c>
      <c r="H10" s="671" t="s">
        <v>69</v>
      </c>
      <c r="I10" s="671" t="s">
        <v>60</v>
      </c>
      <c r="J10" s="671" t="s">
        <v>61</v>
      </c>
      <c r="K10" s="653" t="s">
        <v>63</v>
      </c>
      <c r="L10" s="694" t="s">
        <v>592</v>
      </c>
    </row>
    <row r="11" spans="1:12">
      <c r="A11" s="688"/>
      <c r="B11" s="771"/>
      <c r="C11" s="695"/>
      <c r="D11" s="666"/>
      <c r="E11" s="672"/>
      <c r="F11" s="672"/>
      <c r="G11" s="672"/>
      <c r="H11" s="672"/>
      <c r="I11" s="672"/>
      <c r="J11" s="672"/>
      <c r="K11" s="654"/>
      <c r="L11" s="695"/>
    </row>
    <row r="12" spans="1:12">
      <c r="A12" s="688"/>
      <c r="B12" s="771"/>
      <c r="C12" s="695"/>
      <c r="D12" s="666"/>
      <c r="E12" s="672"/>
      <c r="F12" s="672"/>
      <c r="G12" s="672"/>
      <c r="H12" s="672"/>
      <c r="I12" s="672"/>
      <c r="J12" s="672"/>
      <c r="K12" s="654"/>
      <c r="L12" s="695"/>
    </row>
    <row r="13" spans="1:12" ht="12.75" customHeight="1">
      <c r="A13" s="688"/>
      <c r="B13" s="771"/>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233</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17.725000000000001</v>
      </c>
      <c r="I14" s="181">
        <f t="shared" si="0"/>
        <v>45.574999999999996</v>
      </c>
      <c r="J14" s="181">
        <f t="shared" si="0"/>
        <v>57.366666666666667</v>
      </c>
      <c r="K14" s="181">
        <f t="shared" si="0"/>
        <v>215.70833333333337</v>
      </c>
      <c r="L14" s="180">
        <f t="shared" si="0"/>
        <v>24.766666666666666</v>
      </c>
    </row>
    <row r="15" spans="1:12" ht="12.75" customHeight="1">
      <c r="A15" s="294"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4" t="s">
        <v>43</v>
      </c>
      <c r="B16" s="34" t="s">
        <v>233</v>
      </c>
      <c r="C16" s="36">
        <f t="shared" ref="C16:L16" si="2">AVERAGE(C48:C59)</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4" t="s">
        <v>44</v>
      </c>
      <c r="B17" s="34" t="s">
        <v>233</v>
      </c>
      <c r="C17" s="36">
        <f t="shared" ref="C17:L17" si="3">AVERAGE(C60:C71)</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4" t="s">
        <v>171</v>
      </c>
      <c r="B18" s="34" t="s">
        <v>233</v>
      </c>
      <c r="C18" s="36">
        <f>AVERAGE(C72:C83)</f>
        <v>22.908333333333331</v>
      </c>
      <c r="D18" s="37">
        <f t="shared" ref="D18:K18" si="4">AVERAGE(D72:D83)</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AVERAGE(L72:L83)</f>
        <v>22.316666666666666</v>
      </c>
    </row>
    <row r="19" spans="1:12" ht="12.75" customHeight="1">
      <c r="A19" s="294" t="s">
        <v>214</v>
      </c>
      <c r="B19" s="34" t="s">
        <v>233</v>
      </c>
      <c r="C19" s="36">
        <f>AVERAGE(C84:C95)</f>
        <v>25.083333333333332</v>
      </c>
      <c r="D19" s="37">
        <f t="shared" ref="D19:L19" si="5">AVERAGE(D84:D95)</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4" t="s">
        <v>286</v>
      </c>
      <c r="B20" s="34" t="s">
        <v>233</v>
      </c>
      <c r="C20" s="36">
        <f>AVERAGE(C96:C107)</f>
        <v>24.275000000000002</v>
      </c>
      <c r="D20" s="37">
        <f t="shared" ref="D20:K20" si="6">AVERAGE(D96:D107)</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AVERAGE(L96:L107)</f>
        <v>24.058333333333334</v>
      </c>
    </row>
    <row r="21" spans="1:12" s="478" customFormat="1" ht="12.75" customHeight="1">
      <c r="A21" s="532" t="s">
        <v>633</v>
      </c>
      <c r="B21" s="483" t="s">
        <v>233</v>
      </c>
      <c r="C21" s="36">
        <f>AVERAGE(C108:C119)</f>
        <v>24.05</v>
      </c>
      <c r="D21" s="37">
        <f t="shared" ref="D21:K21" si="7">AVERAGE(D108:D119)</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84">
        <f>AVERAGE(L108:L119)</f>
        <v>25.041666666666668</v>
      </c>
    </row>
    <row r="22" spans="1:12" s="478" customFormat="1" ht="12.75" customHeight="1">
      <c r="A22" s="616" t="s">
        <v>700</v>
      </c>
      <c r="B22" s="483" t="s">
        <v>233</v>
      </c>
      <c r="C22" s="36">
        <f t="shared" ref="C22:L22" si="8">AVERAGE(C120:C131)</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84">
        <f t="shared" si="8"/>
        <v>28.908333333333342</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v>
      </c>
      <c r="I24" s="298">
        <v>43.7</v>
      </c>
      <c r="J24" s="298">
        <v>56.9</v>
      </c>
      <c r="K24" s="298">
        <v>218.3</v>
      </c>
      <c r="L24" s="396">
        <v>26.7</v>
      </c>
    </row>
    <row r="25" spans="1:12" ht="12.75" customHeight="1">
      <c r="A25" s="43">
        <v>40391</v>
      </c>
      <c r="B25" s="34"/>
      <c r="C25" s="36">
        <v>29.6</v>
      </c>
      <c r="D25" s="37">
        <v>28.1</v>
      </c>
      <c r="E25" s="37">
        <v>20.399999999999999</v>
      </c>
      <c r="F25" s="37">
        <v>120.5</v>
      </c>
      <c r="G25" s="37">
        <v>17.3</v>
      </c>
      <c r="H25" s="37">
        <v>17.2</v>
      </c>
      <c r="I25" s="37">
        <v>56.1</v>
      </c>
      <c r="J25" s="37">
        <v>57</v>
      </c>
      <c r="K25" s="37">
        <v>226.2</v>
      </c>
      <c r="L25" s="45">
        <v>26.1</v>
      </c>
    </row>
    <row r="26" spans="1:12" ht="12.75" customHeight="1">
      <c r="A26" s="43">
        <v>40422</v>
      </c>
      <c r="B26" s="34"/>
      <c r="C26" s="36">
        <v>29.4</v>
      </c>
      <c r="D26" s="37">
        <v>27.1</v>
      </c>
      <c r="E26" s="37">
        <v>19.899999999999999</v>
      </c>
      <c r="F26" s="37">
        <v>119.4</v>
      </c>
      <c r="G26" s="37">
        <v>19.100000000000001</v>
      </c>
      <c r="H26" s="37">
        <v>19.7</v>
      </c>
      <c r="I26" s="37">
        <v>35.4</v>
      </c>
      <c r="J26" s="37">
        <v>60.4</v>
      </c>
      <c r="K26" s="37">
        <v>207.2</v>
      </c>
      <c r="L26" s="45">
        <v>26.1</v>
      </c>
    </row>
    <row r="27" spans="1:12" ht="12.75" customHeight="1">
      <c r="A27" s="43">
        <v>40452</v>
      </c>
      <c r="B27" s="34"/>
      <c r="C27" s="36">
        <v>29.1</v>
      </c>
      <c r="D27" s="37">
        <v>24.3</v>
      </c>
      <c r="E27" s="37">
        <v>19.8</v>
      </c>
      <c r="F27" s="37">
        <v>110.2</v>
      </c>
      <c r="G27" s="37">
        <v>16.600000000000001</v>
      </c>
      <c r="H27" s="37">
        <v>17.899999999999999</v>
      </c>
      <c r="I27" s="37">
        <v>47.3</v>
      </c>
      <c r="J27" s="37">
        <v>61.6</v>
      </c>
      <c r="K27" s="37">
        <v>212.8</v>
      </c>
      <c r="L27" s="45">
        <v>25.1</v>
      </c>
    </row>
    <row r="28" spans="1:12" ht="12.75" customHeight="1">
      <c r="A28" s="43">
        <v>40483</v>
      </c>
      <c r="B28" s="34"/>
      <c r="C28" s="36">
        <v>29.6</v>
      </c>
      <c r="D28" s="37">
        <v>32.6</v>
      </c>
      <c r="E28" s="37">
        <v>16.899999999999999</v>
      </c>
      <c r="F28" s="37">
        <v>113.3</v>
      </c>
      <c r="G28" s="37">
        <v>21.1</v>
      </c>
      <c r="H28" s="37">
        <v>17.399999999999999</v>
      </c>
      <c r="I28" s="37">
        <v>56.7</v>
      </c>
      <c r="J28" s="37">
        <v>69.099999999999994</v>
      </c>
      <c r="K28" s="37">
        <v>200.3</v>
      </c>
      <c r="L28" s="45">
        <v>24.7</v>
      </c>
    </row>
    <row r="29" spans="1:12" ht="12.75" customHeight="1">
      <c r="A29" s="43">
        <v>40513</v>
      </c>
      <c r="B29" s="34"/>
      <c r="C29" s="36">
        <v>27.5</v>
      </c>
      <c r="D29" s="37">
        <v>32.299999999999997</v>
      </c>
      <c r="E29" s="37">
        <v>15.3</v>
      </c>
      <c r="F29" s="37">
        <v>105.4</v>
      </c>
      <c r="G29" s="37">
        <v>17.7</v>
      </c>
      <c r="H29" s="37">
        <v>17.2</v>
      </c>
      <c r="I29" s="37">
        <v>51.8</v>
      </c>
      <c r="J29" s="37">
        <v>67.5</v>
      </c>
      <c r="K29" s="37">
        <v>235.2</v>
      </c>
      <c r="L29" s="45">
        <v>24.1</v>
      </c>
    </row>
    <row r="30" spans="1:12" ht="12.75" customHeight="1">
      <c r="A30" s="43">
        <v>40544</v>
      </c>
      <c r="B30" s="34"/>
      <c r="C30" s="36">
        <v>27.3</v>
      </c>
      <c r="D30" s="37">
        <v>34.1</v>
      </c>
      <c r="E30" s="37">
        <v>18.100000000000001</v>
      </c>
      <c r="F30" s="37">
        <v>114.7</v>
      </c>
      <c r="G30" s="37">
        <v>15.9</v>
      </c>
      <c r="H30" s="37">
        <v>17.8</v>
      </c>
      <c r="I30" s="37">
        <v>51.7</v>
      </c>
      <c r="J30" s="37">
        <v>61.6</v>
      </c>
      <c r="K30" s="37">
        <v>237.5</v>
      </c>
      <c r="L30" s="45">
        <v>25.1</v>
      </c>
    </row>
    <row r="31" spans="1:12" ht="12.75" customHeight="1">
      <c r="A31" s="43">
        <v>40575</v>
      </c>
      <c r="B31" s="34"/>
      <c r="C31" s="36">
        <v>28.9</v>
      </c>
      <c r="D31" s="37">
        <v>25.8</v>
      </c>
      <c r="E31" s="37">
        <v>17.600000000000001</v>
      </c>
      <c r="F31" s="37">
        <v>103.9</v>
      </c>
      <c r="G31" s="37">
        <v>17.5</v>
      </c>
      <c r="H31" s="37">
        <v>16.399999999999999</v>
      </c>
      <c r="I31" s="37">
        <v>40.4</v>
      </c>
      <c r="J31" s="37">
        <v>55.9</v>
      </c>
      <c r="K31" s="37">
        <v>234.6</v>
      </c>
      <c r="L31" s="45">
        <v>23.8</v>
      </c>
    </row>
    <row r="32" spans="1:12" ht="12.75" customHeight="1">
      <c r="A32" s="43">
        <v>40603</v>
      </c>
      <c r="B32" s="34"/>
      <c r="C32" s="36">
        <v>29.2</v>
      </c>
      <c r="D32" s="37">
        <v>30.5</v>
      </c>
      <c r="E32" s="37">
        <v>17.600000000000001</v>
      </c>
      <c r="F32" s="37">
        <v>91.7</v>
      </c>
      <c r="G32" s="37">
        <v>18.7</v>
      </c>
      <c r="H32" s="37">
        <v>16.8</v>
      </c>
      <c r="I32" s="37">
        <v>42.4</v>
      </c>
      <c r="J32" s="37">
        <v>60.5</v>
      </c>
      <c r="K32" s="37">
        <v>217.2</v>
      </c>
      <c r="L32" s="45">
        <v>23.8</v>
      </c>
    </row>
    <row r="33" spans="1:12" ht="12.75" customHeight="1">
      <c r="A33" s="43">
        <v>40634</v>
      </c>
      <c r="B33" s="34"/>
      <c r="C33" s="36">
        <v>27.2</v>
      </c>
      <c r="D33" s="37">
        <v>28.9</v>
      </c>
      <c r="E33" s="37">
        <v>18.8</v>
      </c>
      <c r="F33" s="37">
        <v>80.7</v>
      </c>
      <c r="G33" s="37">
        <v>17.2</v>
      </c>
      <c r="H33" s="37">
        <v>19</v>
      </c>
      <c r="I33" s="37">
        <v>41.3</v>
      </c>
      <c r="J33" s="37">
        <v>55.5</v>
      </c>
      <c r="K33" s="37">
        <v>175.5</v>
      </c>
      <c r="L33" s="45">
        <v>23.7</v>
      </c>
    </row>
    <row r="34" spans="1:12" ht="12.75" customHeight="1">
      <c r="A34" s="43">
        <v>40664</v>
      </c>
      <c r="B34" s="34"/>
      <c r="C34" s="36">
        <v>28.1</v>
      </c>
      <c r="D34" s="37">
        <v>32.1</v>
      </c>
      <c r="E34" s="37">
        <v>18.2</v>
      </c>
      <c r="F34" s="37">
        <v>76.3</v>
      </c>
      <c r="G34" s="37">
        <v>17.899999999999999</v>
      </c>
      <c r="H34" s="37">
        <v>18.100000000000001</v>
      </c>
      <c r="I34" s="37">
        <v>34.700000000000003</v>
      </c>
      <c r="J34" s="37">
        <v>45</v>
      </c>
      <c r="K34" s="37">
        <v>222.3</v>
      </c>
      <c r="L34" s="45">
        <v>24.3</v>
      </c>
    </row>
    <row r="35" spans="1:12" ht="12.75" customHeight="1">
      <c r="A35" s="43">
        <v>40695</v>
      </c>
      <c r="B35" s="34"/>
      <c r="C35" s="36">
        <v>27</v>
      </c>
      <c r="D35" s="37">
        <v>21.6</v>
      </c>
      <c r="E35" s="37">
        <v>20.3</v>
      </c>
      <c r="F35" s="37">
        <v>101.2</v>
      </c>
      <c r="G35" s="37">
        <v>17.8</v>
      </c>
      <c r="H35" s="37">
        <v>17.2</v>
      </c>
      <c r="I35" s="37">
        <v>45.4</v>
      </c>
      <c r="J35" s="37">
        <v>37.4</v>
      </c>
      <c r="K35" s="37">
        <v>201.4</v>
      </c>
      <c r="L35" s="45">
        <v>23.7</v>
      </c>
    </row>
    <row r="36" spans="1:12" ht="12.75" customHeight="1">
      <c r="A36" s="43">
        <v>40725</v>
      </c>
      <c r="B36" s="34"/>
      <c r="C36" s="36">
        <v>28.5</v>
      </c>
      <c r="D36" s="37">
        <v>23.2</v>
      </c>
      <c r="E36" s="37">
        <v>21.1</v>
      </c>
      <c r="F36" s="37">
        <v>70.2</v>
      </c>
      <c r="G36" s="37">
        <v>17.7</v>
      </c>
      <c r="H36" s="37">
        <v>16.399999999999999</v>
      </c>
      <c r="I36" s="37">
        <v>39.5</v>
      </c>
      <c r="J36" s="37">
        <v>33.799999999999997</v>
      </c>
      <c r="K36" s="37">
        <v>238</v>
      </c>
      <c r="L36" s="45">
        <v>24.3</v>
      </c>
    </row>
    <row r="37" spans="1:12" ht="12.75" customHeight="1">
      <c r="A37" s="43">
        <v>40756</v>
      </c>
      <c r="B37" s="34"/>
      <c r="C37" s="36">
        <v>28.6</v>
      </c>
      <c r="D37" s="37">
        <v>34</v>
      </c>
      <c r="E37" s="37">
        <v>21.2</v>
      </c>
      <c r="F37" s="37">
        <v>109.6</v>
      </c>
      <c r="G37" s="37">
        <v>19.100000000000001</v>
      </c>
      <c r="H37" s="37">
        <v>17.3</v>
      </c>
      <c r="I37" s="37">
        <v>36.299999999999997</v>
      </c>
      <c r="J37" s="37">
        <v>31.6</v>
      </c>
      <c r="K37" s="37">
        <v>246.2</v>
      </c>
      <c r="L37" s="45">
        <v>25.6</v>
      </c>
    </row>
    <row r="38" spans="1:12" ht="12.75" customHeight="1">
      <c r="A38" s="43">
        <v>40787</v>
      </c>
      <c r="B38" s="34"/>
      <c r="C38" s="36">
        <v>24.9</v>
      </c>
      <c r="D38" s="37">
        <v>34.799999999999997</v>
      </c>
      <c r="E38" s="37">
        <v>20.399999999999999</v>
      </c>
      <c r="F38" s="37">
        <v>78.8</v>
      </c>
      <c r="G38" s="37">
        <v>21.9</v>
      </c>
      <c r="H38" s="37">
        <v>15.2</v>
      </c>
      <c r="I38" s="37">
        <v>36</v>
      </c>
      <c r="J38" s="37">
        <v>23.5</v>
      </c>
      <c r="K38" s="37">
        <v>249.1</v>
      </c>
      <c r="L38" s="45">
        <v>24.7</v>
      </c>
    </row>
    <row r="39" spans="1:12" ht="12.75" customHeight="1">
      <c r="A39" s="43">
        <v>40817</v>
      </c>
      <c r="B39" s="34"/>
      <c r="C39" s="36">
        <v>23.7</v>
      </c>
      <c r="D39" s="37">
        <v>39.1</v>
      </c>
      <c r="E39" s="37">
        <v>18</v>
      </c>
      <c r="F39" s="37">
        <v>75.7</v>
      </c>
      <c r="G39" s="37">
        <v>19.3</v>
      </c>
      <c r="H39" s="37">
        <v>15.6</v>
      </c>
      <c r="I39" s="37">
        <v>40.200000000000003</v>
      </c>
      <c r="J39" s="37">
        <v>23.5</v>
      </c>
      <c r="K39" s="37">
        <v>257.2</v>
      </c>
      <c r="L39" s="45">
        <v>24.2</v>
      </c>
    </row>
    <row r="40" spans="1:12" ht="12.75" customHeight="1">
      <c r="A40" s="43">
        <v>40848</v>
      </c>
      <c r="B40" s="34"/>
      <c r="C40" s="36">
        <v>27.3</v>
      </c>
      <c r="D40" s="37">
        <v>36.9</v>
      </c>
      <c r="E40" s="37">
        <v>17.399999999999999</v>
      </c>
      <c r="F40" s="37">
        <v>96.7</v>
      </c>
      <c r="G40" s="37">
        <v>22.2</v>
      </c>
      <c r="H40" s="37">
        <v>15.1</v>
      </c>
      <c r="I40" s="37">
        <v>42.9</v>
      </c>
      <c r="J40" s="37">
        <v>23.9</v>
      </c>
      <c r="K40" s="37">
        <v>244.4</v>
      </c>
      <c r="L40" s="45">
        <v>23.8</v>
      </c>
    </row>
    <row r="41" spans="1:12" ht="12.75" customHeight="1">
      <c r="A41" s="43">
        <v>40878</v>
      </c>
      <c r="B41" s="34"/>
      <c r="C41" s="36">
        <v>25.3</v>
      </c>
      <c r="D41" s="37">
        <v>34.200000000000003</v>
      </c>
      <c r="E41" s="37">
        <v>19.5</v>
      </c>
      <c r="F41" s="37">
        <v>87.2</v>
      </c>
      <c r="G41" s="37">
        <v>20</v>
      </c>
      <c r="H41" s="37">
        <v>16.5</v>
      </c>
      <c r="I41" s="37">
        <v>34.6</v>
      </c>
      <c r="J41" s="37">
        <v>24.3</v>
      </c>
      <c r="K41" s="37">
        <v>266.60000000000002</v>
      </c>
      <c r="L41" s="45">
        <v>25.1</v>
      </c>
    </row>
    <row r="42" spans="1:12" ht="12.75" customHeight="1">
      <c r="A42" s="43">
        <v>40909</v>
      </c>
      <c r="B42" s="34"/>
      <c r="C42" s="36">
        <v>25.1</v>
      </c>
      <c r="D42" s="37">
        <v>30.3</v>
      </c>
      <c r="E42" s="37">
        <v>18.100000000000001</v>
      </c>
      <c r="F42" s="37">
        <v>96.3</v>
      </c>
      <c r="G42" s="37">
        <v>15.6</v>
      </c>
      <c r="H42" s="37">
        <v>18.899999999999999</v>
      </c>
      <c r="I42" s="37">
        <v>27.8</v>
      </c>
      <c r="J42" s="37">
        <v>14.1</v>
      </c>
      <c r="K42" s="37">
        <v>219.9</v>
      </c>
      <c r="L42" s="45">
        <v>23.6</v>
      </c>
    </row>
    <row r="43" spans="1:12" ht="12.75" customHeight="1">
      <c r="A43" s="43">
        <v>40940</v>
      </c>
      <c r="B43" s="34"/>
      <c r="C43" s="36">
        <v>28.3</v>
      </c>
      <c r="D43" s="37">
        <v>22.5</v>
      </c>
      <c r="E43" s="37">
        <v>17.5</v>
      </c>
      <c r="F43" s="37">
        <v>110.6</v>
      </c>
      <c r="G43" s="37">
        <v>18</v>
      </c>
      <c r="H43" s="37">
        <v>15.6</v>
      </c>
      <c r="I43" s="37">
        <v>44.2</v>
      </c>
      <c r="J43" s="37">
        <v>14.3</v>
      </c>
      <c r="K43" s="37">
        <v>210.2</v>
      </c>
      <c r="L43" s="45">
        <v>22</v>
      </c>
    </row>
    <row r="44" spans="1:12" ht="12.75" customHeight="1">
      <c r="A44" s="43">
        <v>40969</v>
      </c>
      <c r="B44" s="34"/>
      <c r="C44" s="36">
        <v>27.2</v>
      </c>
      <c r="D44" s="37">
        <v>36</v>
      </c>
      <c r="E44" s="37">
        <v>17.100000000000001</v>
      </c>
      <c r="F44" s="37">
        <v>102.2</v>
      </c>
      <c r="G44" s="37">
        <v>16.399999999999999</v>
      </c>
      <c r="H44" s="37">
        <v>14.9</v>
      </c>
      <c r="I44" s="37">
        <v>30.8</v>
      </c>
      <c r="J44" s="37">
        <v>14.8</v>
      </c>
      <c r="K44" s="37">
        <v>219.6</v>
      </c>
      <c r="L44" s="45">
        <v>21.9</v>
      </c>
    </row>
    <row r="45" spans="1:12" ht="12.75" customHeight="1">
      <c r="A45" s="43">
        <v>41000</v>
      </c>
      <c r="B45" s="34"/>
      <c r="C45" s="36">
        <v>29.3</v>
      </c>
      <c r="D45" s="37">
        <v>28.8</v>
      </c>
      <c r="E45" s="37">
        <v>19.5</v>
      </c>
      <c r="F45" s="37">
        <v>88.3</v>
      </c>
      <c r="G45" s="37">
        <v>20.7</v>
      </c>
      <c r="H45" s="37">
        <v>17.8</v>
      </c>
      <c r="I45" s="37">
        <v>37.9</v>
      </c>
      <c r="J45" s="37">
        <v>15</v>
      </c>
      <c r="K45" s="37">
        <v>224.8</v>
      </c>
      <c r="L45" s="45">
        <v>24.5</v>
      </c>
    </row>
    <row r="46" spans="1:12" ht="12.75" customHeight="1">
      <c r="A46" s="43">
        <v>41030</v>
      </c>
      <c r="B46" s="34"/>
      <c r="C46" s="36">
        <v>27.9</v>
      </c>
      <c r="D46" s="37">
        <v>38.799999999999997</v>
      </c>
      <c r="E46" s="37">
        <v>20.399999999999999</v>
      </c>
      <c r="F46" s="37">
        <v>81.099999999999994</v>
      </c>
      <c r="G46" s="37">
        <v>19</v>
      </c>
      <c r="H46" s="37">
        <v>16.8</v>
      </c>
      <c r="I46" s="37">
        <v>48.6</v>
      </c>
      <c r="J46" s="37">
        <v>15.5</v>
      </c>
      <c r="K46" s="37">
        <v>229.9</v>
      </c>
      <c r="L46" s="45">
        <v>24.8</v>
      </c>
    </row>
    <row r="47" spans="1:12" ht="12.75" customHeight="1">
      <c r="A47" s="43">
        <v>41061</v>
      </c>
      <c r="B47" s="34"/>
      <c r="C47" s="36">
        <v>25.4</v>
      </c>
      <c r="D47" s="37">
        <v>33.700000000000003</v>
      </c>
      <c r="E47" s="37">
        <v>20.3</v>
      </c>
      <c r="F47" s="37">
        <v>72.900000000000006</v>
      </c>
      <c r="G47" s="37">
        <v>16.600000000000001</v>
      </c>
      <c r="H47" s="37">
        <v>17.100000000000001</v>
      </c>
      <c r="I47" s="37">
        <v>29.4</v>
      </c>
      <c r="J47" s="37">
        <v>15.6</v>
      </c>
      <c r="K47" s="37">
        <v>264.5</v>
      </c>
      <c r="L47" s="45">
        <v>24.7</v>
      </c>
    </row>
    <row r="48" spans="1:12" ht="12.75" customHeight="1">
      <c r="A48" s="43">
        <v>41091</v>
      </c>
      <c r="B48" s="34"/>
      <c r="C48" s="36">
        <v>26.7</v>
      </c>
      <c r="D48" s="37">
        <v>31</v>
      </c>
      <c r="E48" s="37">
        <v>19.399999999999999</v>
      </c>
      <c r="F48" s="37">
        <v>88.8</v>
      </c>
      <c r="G48" s="37">
        <v>16.899999999999999</v>
      </c>
      <c r="H48" s="37">
        <v>15.9</v>
      </c>
      <c r="I48" s="37">
        <v>37.4</v>
      </c>
      <c r="J48" s="37">
        <v>15.4</v>
      </c>
      <c r="K48" s="37">
        <v>259.2</v>
      </c>
      <c r="L48" s="45">
        <v>23.8</v>
      </c>
    </row>
    <row r="49" spans="1:12" ht="12.75" customHeight="1">
      <c r="A49" s="43">
        <v>41122</v>
      </c>
      <c r="B49" s="34"/>
      <c r="C49" s="36">
        <v>26.7</v>
      </c>
      <c r="D49" s="37">
        <v>26.2</v>
      </c>
      <c r="E49" s="37">
        <v>19.7</v>
      </c>
      <c r="F49" s="37">
        <v>108.9</v>
      </c>
      <c r="G49" s="37">
        <v>16.7</v>
      </c>
      <c r="H49" s="37">
        <v>15.4</v>
      </c>
      <c r="I49" s="37">
        <v>26.4</v>
      </c>
      <c r="J49" s="37">
        <v>15.7</v>
      </c>
      <c r="K49" s="37">
        <v>278.3</v>
      </c>
      <c r="L49" s="45">
        <v>23.7</v>
      </c>
    </row>
    <row r="50" spans="1:12" ht="12.75" customHeight="1">
      <c r="A50" s="43">
        <v>41153</v>
      </c>
      <c r="B50" s="34"/>
      <c r="C50" s="36">
        <v>30.1</v>
      </c>
      <c r="D50" s="37">
        <v>32.700000000000003</v>
      </c>
      <c r="E50" s="37">
        <v>20</v>
      </c>
      <c r="F50" s="37">
        <v>149.19999999999999</v>
      </c>
      <c r="G50" s="37">
        <v>16.899999999999999</v>
      </c>
      <c r="H50" s="37">
        <v>15.7</v>
      </c>
      <c r="I50" s="37">
        <v>32.200000000000003</v>
      </c>
      <c r="J50" s="37">
        <v>15.8</v>
      </c>
      <c r="K50" s="37">
        <v>242</v>
      </c>
      <c r="L50" s="45">
        <v>23.6</v>
      </c>
    </row>
    <row r="51" spans="1:12" ht="12.75" customHeight="1">
      <c r="A51" s="43">
        <v>41183</v>
      </c>
      <c r="B51" s="34"/>
      <c r="C51" s="36">
        <v>24.8</v>
      </c>
      <c r="D51" s="37">
        <v>25.3</v>
      </c>
      <c r="E51" s="37">
        <v>19.899999999999999</v>
      </c>
      <c r="F51" s="37">
        <v>110.1</v>
      </c>
      <c r="G51" s="37">
        <v>15.1</v>
      </c>
      <c r="H51" s="37">
        <v>14.5</v>
      </c>
      <c r="I51" s="37">
        <v>26.7</v>
      </c>
      <c r="J51" s="37">
        <v>15.4</v>
      </c>
      <c r="K51" s="37">
        <v>232.9</v>
      </c>
      <c r="L51" s="45">
        <v>22.1</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15.1</v>
      </c>
      <c r="I53" s="37">
        <v>32.9</v>
      </c>
      <c r="J53" s="37">
        <v>15.6</v>
      </c>
      <c r="K53" s="37">
        <v>244.3</v>
      </c>
      <c r="L53" s="45">
        <v>22.6</v>
      </c>
    </row>
    <row r="54" spans="1:12" ht="12.75" customHeight="1">
      <c r="A54" s="43">
        <v>41275</v>
      </c>
      <c r="B54" s="34"/>
      <c r="C54" s="36">
        <v>19.5</v>
      </c>
      <c r="D54" s="37">
        <v>36.700000000000003</v>
      </c>
      <c r="E54" s="37">
        <v>18.399999999999999</v>
      </c>
      <c r="F54" s="37">
        <v>88.8</v>
      </c>
      <c r="G54" s="37">
        <v>15.8</v>
      </c>
      <c r="H54" s="37">
        <v>17.600000000000001</v>
      </c>
      <c r="I54" s="37">
        <v>28.2</v>
      </c>
      <c r="J54" s="37">
        <v>15.5</v>
      </c>
      <c r="K54" s="37">
        <v>235.7</v>
      </c>
      <c r="L54" s="45">
        <v>23.6</v>
      </c>
    </row>
    <row r="55" spans="1:12" ht="12.75" customHeight="1">
      <c r="A55" s="43">
        <v>41306</v>
      </c>
      <c r="B55" s="34"/>
      <c r="C55" s="36">
        <v>22.5</v>
      </c>
      <c r="D55" s="37">
        <v>33.799999999999997</v>
      </c>
      <c r="E55" s="37">
        <v>19.2</v>
      </c>
      <c r="F55" s="37">
        <v>90.5</v>
      </c>
      <c r="G55" s="37">
        <v>17.7</v>
      </c>
      <c r="H55" s="37">
        <v>16.600000000000001</v>
      </c>
      <c r="I55" s="37">
        <v>41.1</v>
      </c>
      <c r="J55" s="37">
        <v>15.5</v>
      </c>
      <c r="K55" s="37">
        <v>241.8</v>
      </c>
      <c r="L55" s="45">
        <v>23.9</v>
      </c>
    </row>
    <row r="56" spans="1:12" ht="12.75" customHeight="1">
      <c r="A56" s="43">
        <v>41334</v>
      </c>
      <c r="B56" s="34"/>
      <c r="C56" s="36">
        <v>20.9</v>
      </c>
      <c r="D56" s="37">
        <v>28.8</v>
      </c>
      <c r="E56" s="37">
        <v>20.6</v>
      </c>
      <c r="F56" s="37">
        <v>99.6</v>
      </c>
      <c r="G56" s="37">
        <v>19.399999999999999</v>
      </c>
      <c r="H56" s="37">
        <v>16.8</v>
      </c>
      <c r="I56" s="37">
        <v>42.9</v>
      </c>
      <c r="J56" s="37">
        <v>15.6</v>
      </c>
      <c r="K56" s="37">
        <v>233.1</v>
      </c>
      <c r="L56" s="45">
        <v>24.2</v>
      </c>
    </row>
    <row r="57" spans="1:12" ht="12.75" customHeight="1">
      <c r="A57" s="43">
        <v>41365</v>
      </c>
      <c r="B57" s="34"/>
      <c r="C57" s="36">
        <v>22.7</v>
      </c>
      <c r="D57" s="37">
        <v>33</v>
      </c>
      <c r="E57" s="37">
        <v>20.8</v>
      </c>
      <c r="F57" s="37">
        <v>79.7</v>
      </c>
      <c r="G57" s="37">
        <v>19.399999999999999</v>
      </c>
      <c r="H57" s="37">
        <v>15.4</v>
      </c>
      <c r="I57" s="37">
        <v>38.299999999999997</v>
      </c>
      <c r="J57" s="37">
        <v>15.6</v>
      </c>
      <c r="K57" s="37">
        <v>266</v>
      </c>
      <c r="L57" s="45">
        <v>24.4</v>
      </c>
    </row>
    <row r="58" spans="1:12" ht="12.75" customHeight="1">
      <c r="A58" s="43">
        <v>41395</v>
      </c>
      <c r="B58" s="34"/>
      <c r="C58" s="36">
        <v>22.6</v>
      </c>
      <c r="D58" s="37">
        <v>31.5</v>
      </c>
      <c r="E58" s="37">
        <v>20.399999999999999</v>
      </c>
      <c r="F58" s="37">
        <v>86.3</v>
      </c>
      <c r="G58" s="37">
        <v>19.100000000000001</v>
      </c>
      <c r="H58" s="37">
        <v>15.3</v>
      </c>
      <c r="I58" s="37">
        <v>39.799999999999997</v>
      </c>
      <c r="J58" s="37">
        <v>15.6</v>
      </c>
      <c r="K58" s="37">
        <v>231</v>
      </c>
      <c r="L58" s="45">
        <v>23.3</v>
      </c>
    </row>
    <row r="59" spans="1:12" ht="12.75" customHeight="1">
      <c r="A59" s="43">
        <v>41426</v>
      </c>
      <c r="B59" s="34"/>
      <c r="C59" s="36">
        <v>24.1</v>
      </c>
      <c r="D59" s="37">
        <v>20.8</v>
      </c>
      <c r="E59" s="37">
        <v>22.4</v>
      </c>
      <c r="F59" s="37">
        <v>59.8</v>
      </c>
      <c r="G59" s="37">
        <v>17.3</v>
      </c>
      <c r="H59" s="37">
        <v>17.8</v>
      </c>
      <c r="I59" s="37">
        <v>59.5</v>
      </c>
      <c r="J59" s="37">
        <v>15.7</v>
      </c>
      <c r="K59" s="37">
        <v>225.7</v>
      </c>
      <c r="L59" s="45">
        <v>24.5</v>
      </c>
    </row>
    <row r="60" spans="1:12" ht="12.75" customHeight="1">
      <c r="A60" s="43">
        <v>41456</v>
      </c>
      <c r="B60" s="34"/>
      <c r="C60" s="36">
        <v>23.6</v>
      </c>
      <c r="D60" s="37">
        <v>28.1</v>
      </c>
      <c r="E60" s="37">
        <v>23.1</v>
      </c>
      <c r="F60" s="37">
        <v>106.9</v>
      </c>
      <c r="G60" s="37">
        <v>16.7</v>
      </c>
      <c r="H60" s="37">
        <v>16.7</v>
      </c>
      <c r="I60" s="37">
        <v>57.9</v>
      </c>
      <c r="J60" s="37">
        <v>15.7</v>
      </c>
      <c r="K60" s="37">
        <v>232.2</v>
      </c>
      <c r="L60" s="45">
        <v>24.6</v>
      </c>
    </row>
    <row r="61" spans="1:12" ht="12.75" customHeight="1">
      <c r="A61" s="43">
        <v>41487</v>
      </c>
      <c r="B61" s="34"/>
      <c r="C61" s="36">
        <v>23.1</v>
      </c>
      <c r="D61" s="37">
        <v>30.9</v>
      </c>
      <c r="E61" s="37">
        <v>21</v>
      </c>
      <c r="F61" s="37">
        <v>121.6</v>
      </c>
      <c r="G61" s="37">
        <v>17.899999999999999</v>
      </c>
      <c r="H61" s="37">
        <v>15.2</v>
      </c>
      <c r="I61" s="37">
        <v>55.7</v>
      </c>
      <c r="J61" s="37">
        <v>15.8</v>
      </c>
      <c r="K61" s="37">
        <v>230.5</v>
      </c>
      <c r="L61" s="45">
        <v>23.5</v>
      </c>
    </row>
    <row r="62" spans="1:12" ht="12.75" customHeight="1">
      <c r="A62" s="43">
        <v>41518</v>
      </c>
      <c r="B62" s="34"/>
      <c r="C62" s="36">
        <v>24</v>
      </c>
      <c r="D62" s="37">
        <v>33.5</v>
      </c>
      <c r="E62" s="37">
        <v>18.3</v>
      </c>
      <c r="F62" s="37">
        <v>108.6</v>
      </c>
      <c r="G62" s="37">
        <v>15.3</v>
      </c>
      <c r="H62" s="37">
        <v>14.7</v>
      </c>
      <c r="I62" s="37">
        <v>34.4</v>
      </c>
      <c r="J62" s="37">
        <v>15.8</v>
      </c>
      <c r="K62" s="37">
        <v>214</v>
      </c>
      <c r="L62" s="45">
        <v>21.5</v>
      </c>
    </row>
    <row r="63" spans="1:12" ht="12.75" customHeight="1">
      <c r="A63" s="43">
        <v>41548</v>
      </c>
      <c r="B63" s="34"/>
      <c r="C63" s="36">
        <v>20</v>
      </c>
      <c r="D63" s="37">
        <v>36</v>
      </c>
      <c r="E63" s="37">
        <v>18.100000000000001</v>
      </c>
      <c r="F63" s="37">
        <v>112.1</v>
      </c>
      <c r="G63" s="37">
        <v>15.8</v>
      </c>
      <c r="H63" s="37">
        <v>15.1</v>
      </c>
      <c r="I63" s="37">
        <v>65.099999999999994</v>
      </c>
      <c r="J63" s="37">
        <v>15.9</v>
      </c>
      <c r="K63" s="37">
        <v>209.1</v>
      </c>
      <c r="L63" s="45">
        <v>22.1</v>
      </c>
    </row>
    <row r="64" spans="1:12" ht="12.75" customHeight="1">
      <c r="A64" s="43">
        <v>41579</v>
      </c>
      <c r="B64" s="34"/>
      <c r="C64" s="36">
        <v>22.2</v>
      </c>
      <c r="D64" s="37">
        <v>33.5</v>
      </c>
      <c r="E64" s="37">
        <v>18</v>
      </c>
      <c r="F64" s="37">
        <v>132.69999999999999</v>
      </c>
      <c r="G64" s="37">
        <v>17.8</v>
      </c>
      <c r="H64" s="37">
        <v>14.8</v>
      </c>
      <c r="I64" s="37">
        <v>53.4</v>
      </c>
      <c r="J64" s="37">
        <v>15.9</v>
      </c>
      <c r="K64" s="37">
        <v>208.5</v>
      </c>
      <c r="L64" s="45">
        <v>21.9</v>
      </c>
    </row>
    <row r="65" spans="1:12" ht="12.75" customHeight="1">
      <c r="A65" s="43">
        <v>41609</v>
      </c>
      <c r="B65" s="34"/>
      <c r="C65" s="36">
        <v>23.1</v>
      </c>
      <c r="D65" s="37">
        <v>34.4</v>
      </c>
      <c r="E65" s="37">
        <v>18</v>
      </c>
      <c r="F65" s="37">
        <v>133.4</v>
      </c>
      <c r="G65" s="37">
        <v>16.600000000000001</v>
      </c>
      <c r="H65" s="37">
        <v>17.3</v>
      </c>
      <c r="I65" s="37">
        <v>55.4</v>
      </c>
      <c r="J65" s="37">
        <v>15.9</v>
      </c>
      <c r="K65" s="37">
        <v>189.7</v>
      </c>
      <c r="L65" s="45">
        <v>22.4</v>
      </c>
    </row>
    <row r="66" spans="1:12" ht="12.75" customHeight="1">
      <c r="A66" s="43">
        <v>41640</v>
      </c>
      <c r="B66" s="34"/>
      <c r="C66" s="36">
        <v>21</v>
      </c>
      <c r="D66" s="37">
        <v>41.8</v>
      </c>
      <c r="E66" s="37">
        <v>18.899999999999999</v>
      </c>
      <c r="F66" s="37">
        <v>155.9</v>
      </c>
      <c r="G66" s="37">
        <v>15.8</v>
      </c>
      <c r="H66" s="37">
        <v>16.5</v>
      </c>
      <c r="I66" s="37">
        <v>62.2</v>
      </c>
      <c r="J66" s="37">
        <v>16</v>
      </c>
      <c r="K66" s="37">
        <v>230.1</v>
      </c>
      <c r="L66" s="45">
        <v>23.4</v>
      </c>
    </row>
    <row r="67" spans="1:12" ht="12.75" customHeight="1">
      <c r="A67" s="43">
        <v>41671</v>
      </c>
      <c r="B67" s="34"/>
      <c r="C67" s="36">
        <v>23.1</v>
      </c>
      <c r="D67" s="37">
        <v>31.8</v>
      </c>
      <c r="E67" s="37">
        <v>19.8</v>
      </c>
      <c r="F67" s="37">
        <v>127.7</v>
      </c>
      <c r="G67" s="37">
        <v>14.5</v>
      </c>
      <c r="H67" s="37">
        <v>13.9</v>
      </c>
      <c r="I67" s="37">
        <v>63.5</v>
      </c>
      <c r="J67" s="37">
        <v>16</v>
      </c>
      <c r="K67" s="37">
        <v>236</v>
      </c>
      <c r="L67" s="45">
        <v>21.9</v>
      </c>
    </row>
    <row r="68" spans="1:12" ht="12.75" customHeight="1">
      <c r="A68" s="43">
        <v>41699</v>
      </c>
      <c r="B68" s="34"/>
      <c r="C68" s="36">
        <v>24.5</v>
      </c>
      <c r="D68" s="37">
        <v>25.1</v>
      </c>
      <c r="E68" s="37">
        <v>19.600000000000001</v>
      </c>
      <c r="F68" s="37">
        <v>143.1</v>
      </c>
      <c r="G68" s="37">
        <v>19.100000000000001</v>
      </c>
      <c r="H68" s="37">
        <v>13.5</v>
      </c>
      <c r="I68" s="37">
        <v>45.6</v>
      </c>
      <c r="J68" s="37">
        <v>16</v>
      </c>
      <c r="K68" s="37">
        <v>231.1</v>
      </c>
      <c r="L68" s="45">
        <v>21.6</v>
      </c>
    </row>
    <row r="69" spans="1:12" ht="12.75" customHeight="1">
      <c r="A69" s="43">
        <v>41730</v>
      </c>
      <c r="B69" s="34"/>
      <c r="C69" s="36">
        <v>24.3</v>
      </c>
      <c r="D69" s="37">
        <v>29.2</v>
      </c>
      <c r="E69" s="37">
        <v>20.100000000000001</v>
      </c>
      <c r="F69" s="37">
        <v>151.30000000000001</v>
      </c>
      <c r="G69" s="37">
        <v>14.8</v>
      </c>
      <c r="H69" s="37">
        <v>11.8</v>
      </c>
      <c r="I69" s="37">
        <v>51.7</v>
      </c>
      <c r="J69" s="37">
        <v>16.100000000000001</v>
      </c>
      <c r="K69" s="37">
        <v>233.5</v>
      </c>
      <c r="L69" s="45">
        <v>20.5</v>
      </c>
    </row>
    <row r="70" spans="1:12" ht="12.75" customHeight="1">
      <c r="A70" s="43">
        <v>41760</v>
      </c>
      <c r="B70" s="34"/>
      <c r="C70" s="36">
        <v>23.9</v>
      </c>
      <c r="D70" s="37">
        <v>41.6</v>
      </c>
      <c r="E70" s="37">
        <v>19.7</v>
      </c>
      <c r="F70" s="37">
        <v>138.9</v>
      </c>
      <c r="G70" s="37">
        <v>19.600000000000001</v>
      </c>
      <c r="H70" s="37">
        <v>11.9</v>
      </c>
      <c r="I70" s="37">
        <v>53.9</v>
      </c>
      <c r="J70" s="37">
        <v>16</v>
      </c>
      <c r="K70" s="37">
        <v>269.7</v>
      </c>
      <c r="L70" s="45">
        <v>22.2</v>
      </c>
    </row>
    <row r="71" spans="1:12" ht="12.75" customHeight="1">
      <c r="A71" s="43">
        <v>41791</v>
      </c>
      <c r="B71" s="34"/>
      <c r="C71" s="36">
        <v>24.6</v>
      </c>
      <c r="D71" s="37">
        <v>28.5</v>
      </c>
      <c r="E71" s="37">
        <v>20.100000000000001</v>
      </c>
      <c r="F71" s="37">
        <v>114.6</v>
      </c>
      <c r="G71" s="37">
        <v>16.8</v>
      </c>
      <c r="H71" s="37">
        <v>11</v>
      </c>
      <c r="I71" s="37">
        <v>57.7</v>
      </c>
      <c r="J71" s="37">
        <v>16</v>
      </c>
      <c r="K71" s="37">
        <v>290.7</v>
      </c>
      <c r="L71" s="45">
        <v>21.3</v>
      </c>
    </row>
    <row r="72" spans="1:12" ht="12.75" customHeight="1">
      <c r="A72" s="43">
        <v>41821</v>
      </c>
      <c r="B72" s="34"/>
      <c r="C72" s="36">
        <v>24.4</v>
      </c>
      <c r="D72" s="37">
        <v>30.5</v>
      </c>
      <c r="E72" s="37">
        <v>18.5</v>
      </c>
      <c r="F72" s="37">
        <v>139.69999999999999</v>
      </c>
      <c r="G72" s="37">
        <v>17.899999999999999</v>
      </c>
      <c r="H72" s="37">
        <v>12.5</v>
      </c>
      <c r="I72" s="37">
        <v>55</v>
      </c>
      <c r="J72" s="37">
        <v>16.100000000000001</v>
      </c>
      <c r="K72" s="37">
        <v>292.10000000000002</v>
      </c>
      <c r="L72" s="45">
        <v>21.6</v>
      </c>
    </row>
    <row r="73" spans="1:12" ht="12.75" customHeight="1">
      <c r="A73" s="43">
        <v>41852</v>
      </c>
      <c r="B73" s="34"/>
      <c r="C73" s="36">
        <v>25.4</v>
      </c>
      <c r="D73" s="37">
        <v>34.700000000000003</v>
      </c>
      <c r="E73" s="37">
        <v>19.899999999999999</v>
      </c>
      <c r="F73" s="37">
        <v>144.80000000000001</v>
      </c>
      <c r="G73" s="37">
        <v>18.399999999999999</v>
      </c>
      <c r="H73" s="37">
        <v>15</v>
      </c>
      <c r="I73" s="37">
        <v>58.2</v>
      </c>
      <c r="J73" s="37">
        <v>16.2</v>
      </c>
      <c r="K73" s="37">
        <v>252.4</v>
      </c>
      <c r="L73" s="45">
        <v>22.7</v>
      </c>
    </row>
    <row r="74" spans="1:12" ht="12.75" customHeight="1">
      <c r="A74" s="43">
        <v>41883</v>
      </c>
      <c r="B74" s="34"/>
      <c r="C74" s="36">
        <v>26.8</v>
      </c>
      <c r="D74" s="37">
        <v>37.799999999999997</v>
      </c>
      <c r="E74" s="37">
        <v>18.5</v>
      </c>
      <c r="F74" s="37">
        <v>142</v>
      </c>
      <c r="G74" s="37">
        <v>18.8</v>
      </c>
      <c r="H74" s="37">
        <v>15.7</v>
      </c>
      <c r="I74" s="37">
        <v>36.4</v>
      </c>
      <c r="J74" s="37">
        <v>16.100000000000001</v>
      </c>
      <c r="K74" s="37">
        <v>259</v>
      </c>
      <c r="L74" s="45">
        <v>22.4</v>
      </c>
    </row>
    <row r="75" spans="1:12" ht="12.75" customHeight="1">
      <c r="A75" s="43">
        <v>41913</v>
      </c>
      <c r="B75" s="34"/>
      <c r="C75" s="36">
        <v>23.4</v>
      </c>
      <c r="D75" s="37">
        <v>41.8</v>
      </c>
      <c r="E75" s="37">
        <v>17.2</v>
      </c>
      <c r="F75" s="37">
        <v>159.6</v>
      </c>
      <c r="G75" s="37">
        <v>20.6</v>
      </c>
      <c r="H75" s="37">
        <v>12.4</v>
      </c>
      <c r="I75" s="37">
        <v>36.5</v>
      </c>
      <c r="J75" s="37">
        <v>16.2</v>
      </c>
      <c r="K75" s="37">
        <v>251.5</v>
      </c>
      <c r="L75" s="45">
        <v>20.6</v>
      </c>
    </row>
    <row r="76" spans="1:12" ht="12.75" customHeight="1">
      <c r="A76" s="43">
        <v>41944</v>
      </c>
      <c r="B76" s="34"/>
      <c r="C76" s="36">
        <v>22.6</v>
      </c>
      <c r="D76" s="37">
        <v>36.299999999999997</v>
      </c>
      <c r="E76" s="37">
        <v>16.399999999999999</v>
      </c>
      <c r="F76" s="37">
        <v>132.19999999999999</v>
      </c>
      <c r="G76" s="37">
        <v>19.5</v>
      </c>
      <c r="H76" s="37">
        <v>13.2</v>
      </c>
      <c r="I76" s="37">
        <v>39.1</v>
      </c>
      <c r="J76" s="37">
        <v>16.3</v>
      </c>
      <c r="K76" s="37">
        <v>246.7</v>
      </c>
      <c r="L76" s="45">
        <v>20.2</v>
      </c>
    </row>
    <row r="77" spans="1:12" ht="12.75" customHeight="1">
      <c r="A77" s="43">
        <v>41974</v>
      </c>
      <c r="B77" s="34"/>
      <c r="C77" s="36">
        <v>22.9</v>
      </c>
      <c r="D77" s="37">
        <v>45.1</v>
      </c>
      <c r="E77" s="37">
        <v>17.7</v>
      </c>
      <c r="F77" s="37">
        <v>149.9</v>
      </c>
      <c r="G77" s="37">
        <v>21.4</v>
      </c>
      <c r="H77" s="37">
        <v>15.6</v>
      </c>
      <c r="I77" s="37">
        <v>43.2</v>
      </c>
      <c r="J77" s="37">
        <v>16.2</v>
      </c>
      <c r="K77" s="37">
        <v>248.2</v>
      </c>
      <c r="L77" s="45">
        <v>22.5</v>
      </c>
    </row>
    <row r="78" spans="1:12" ht="12.75" customHeight="1">
      <c r="A78" s="43">
        <v>42005</v>
      </c>
      <c r="B78" s="34"/>
      <c r="C78" s="36">
        <v>21.1</v>
      </c>
      <c r="D78" s="37">
        <v>44.6</v>
      </c>
      <c r="E78" s="37">
        <v>19</v>
      </c>
      <c r="F78" s="37">
        <v>149.5</v>
      </c>
      <c r="G78" s="37">
        <v>18.399999999999999</v>
      </c>
      <c r="H78" s="37">
        <v>16.7</v>
      </c>
      <c r="I78" s="37">
        <v>49.2</v>
      </c>
      <c r="J78" s="37">
        <v>16.399999999999999</v>
      </c>
      <c r="K78" s="37">
        <v>278.8</v>
      </c>
      <c r="L78" s="45">
        <v>23.6</v>
      </c>
    </row>
    <row r="79" spans="1:12" ht="12.75" customHeight="1">
      <c r="A79" s="43">
        <v>42036</v>
      </c>
      <c r="B79" s="34"/>
      <c r="C79" s="36">
        <v>21.9</v>
      </c>
      <c r="D79" s="37">
        <v>42.5</v>
      </c>
      <c r="E79" s="37">
        <v>20.8</v>
      </c>
      <c r="F79" s="37">
        <v>131.80000000000001</v>
      </c>
      <c r="G79" s="37">
        <v>19.100000000000001</v>
      </c>
      <c r="H79" s="37">
        <v>16.5</v>
      </c>
      <c r="I79" s="37">
        <v>47.7</v>
      </c>
      <c r="J79" s="37">
        <v>16.399999999999999</v>
      </c>
      <c r="K79" s="37">
        <v>254.2</v>
      </c>
      <c r="L79" s="45">
        <v>23.6</v>
      </c>
    </row>
    <row r="80" spans="1:12" ht="12.75" customHeight="1">
      <c r="A80" s="43">
        <v>42064</v>
      </c>
      <c r="B80" s="34"/>
      <c r="C80" s="36">
        <v>21.9</v>
      </c>
      <c r="D80" s="37">
        <v>20.399999999999999</v>
      </c>
      <c r="E80" s="37">
        <v>19.3</v>
      </c>
      <c r="F80" s="37">
        <v>142.6</v>
      </c>
      <c r="G80" s="37">
        <v>20.5</v>
      </c>
      <c r="H80" s="37">
        <v>14.8</v>
      </c>
      <c r="I80" s="37">
        <v>40.5</v>
      </c>
      <c r="J80" s="37">
        <v>16.399999999999999</v>
      </c>
      <c r="K80" s="37">
        <v>253.4</v>
      </c>
      <c r="L80" s="45">
        <v>21.6</v>
      </c>
    </row>
    <row r="81" spans="1:12" ht="12.75" customHeight="1">
      <c r="A81" s="43">
        <v>42095</v>
      </c>
      <c r="B81" s="34"/>
      <c r="C81" s="36">
        <v>20.5</v>
      </c>
      <c r="D81" s="37">
        <v>26.3</v>
      </c>
      <c r="E81" s="37">
        <v>23.4</v>
      </c>
      <c r="F81" s="37">
        <v>126.1</v>
      </c>
      <c r="G81" s="37">
        <v>22</v>
      </c>
      <c r="H81" s="37">
        <v>15.6</v>
      </c>
      <c r="I81" s="37">
        <v>30</v>
      </c>
      <c r="J81" s="37">
        <v>16.5</v>
      </c>
      <c r="K81" s="37">
        <v>272.3</v>
      </c>
      <c r="L81" s="45">
        <v>23.8</v>
      </c>
    </row>
    <row r="82" spans="1:12" ht="12.75" customHeight="1">
      <c r="A82" s="43">
        <v>42125</v>
      </c>
      <c r="B82" s="34"/>
      <c r="C82" s="36">
        <v>19.600000000000001</v>
      </c>
      <c r="D82" s="37">
        <v>26.4</v>
      </c>
      <c r="E82" s="37">
        <v>22.3</v>
      </c>
      <c r="F82" s="37">
        <v>101.1</v>
      </c>
      <c r="G82" s="37">
        <v>18.8</v>
      </c>
      <c r="H82" s="37">
        <v>14.5</v>
      </c>
      <c r="I82" s="37">
        <v>39</v>
      </c>
      <c r="J82" s="37">
        <v>16.7</v>
      </c>
      <c r="K82" s="37">
        <v>253</v>
      </c>
      <c r="L82" s="45">
        <v>22.3</v>
      </c>
    </row>
    <row r="83" spans="1:12" ht="12.75" customHeight="1">
      <c r="A83" s="43">
        <v>42156</v>
      </c>
      <c r="B83" s="34"/>
      <c r="C83" s="36">
        <v>24.4</v>
      </c>
      <c r="D83" s="37">
        <v>23.1</v>
      </c>
      <c r="E83" s="37">
        <v>23.4</v>
      </c>
      <c r="F83" s="37">
        <v>113.2</v>
      </c>
      <c r="G83" s="37">
        <v>20.8</v>
      </c>
      <c r="H83" s="37">
        <v>14.8</v>
      </c>
      <c r="I83" s="37">
        <v>45.7</v>
      </c>
      <c r="J83" s="37">
        <v>16.600000000000001</v>
      </c>
      <c r="K83" s="37">
        <v>247.8</v>
      </c>
      <c r="L83" s="45">
        <v>22.9</v>
      </c>
    </row>
    <row r="84" spans="1:12" ht="12.75" customHeight="1">
      <c r="A84" s="43">
        <v>42186</v>
      </c>
      <c r="B84" s="34"/>
      <c r="C84" s="36">
        <v>23.2</v>
      </c>
      <c r="D84" s="37">
        <v>37.200000000000003</v>
      </c>
      <c r="E84" s="37">
        <v>23.6</v>
      </c>
      <c r="F84" s="37">
        <v>126.4</v>
      </c>
      <c r="G84" s="37">
        <v>18.8</v>
      </c>
      <c r="H84" s="37">
        <v>14.1</v>
      </c>
      <c r="I84" s="37">
        <v>38.5</v>
      </c>
      <c r="J84" s="37">
        <v>16.399999999999999</v>
      </c>
      <c r="K84" s="37">
        <v>253.2</v>
      </c>
      <c r="L84" s="45">
        <v>22.7</v>
      </c>
    </row>
    <row r="85" spans="1:12" ht="12.75" customHeight="1">
      <c r="A85" s="43">
        <v>42217</v>
      </c>
      <c r="B85" s="34"/>
      <c r="C85" s="36">
        <v>25.9</v>
      </c>
      <c r="D85" s="37">
        <v>40.299999999999997</v>
      </c>
      <c r="E85" s="37">
        <v>21.1</v>
      </c>
      <c r="F85" s="37">
        <v>106.2</v>
      </c>
      <c r="G85" s="37">
        <v>20.8</v>
      </c>
      <c r="H85" s="37">
        <v>15.6</v>
      </c>
      <c r="I85" s="37">
        <v>37.799999999999997</v>
      </c>
      <c r="J85" s="37">
        <v>16.5</v>
      </c>
      <c r="K85" s="37">
        <v>248</v>
      </c>
      <c r="L85" s="45">
        <v>23</v>
      </c>
    </row>
    <row r="86" spans="1:12" ht="12.75" customHeight="1">
      <c r="A86" s="43">
        <v>42248</v>
      </c>
      <c r="B86" s="34"/>
      <c r="C86" s="36">
        <v>24.9</v>
      </c>
      <c r="D86" s="37">
        <v>37.1</v>
      </c>
      <c r="E86" s="37">
        <v>22</v>
      </c>
      <c r="F86" s="37">
        <v>87.5</v>
      </c>
      <c r="G86" s="37">
        <v>20.5</v>
      </c>
      <c r="H86" s="37">
        <v>14.6</v>
      </c>
      <c r="I86" s="37">
        <v>47.9</v>
      </c>
      <c r="J86" s="37">
        <v>16.600000000000001</v>
      </c>
      <c r="K86" s="37">
        <v>265</v>
      </c>
      <c r="L86" s="45">
        <v>23.1</v>
      </c>
    </row>
    <row r="87" spans="1:12" ht="12.75" customHeight="1">
      <c r="A87" s="43">
        <v>42278</v>
      </c>
      <c r="B87" s="34"/>
      <c r="C87" s="36">
        <v>27.8</v>
      </c>
      <c r="D87" s="37">
        <v>28.6</v>
      </c>
      <c r="E87" s="37">
        <v>21.1</v>
      </c>
      <c r="F87" s="37">
        <v>104</v>
      </c>
      <c r="G87" s="37">
        <v>22.4</v>
      </c>
      <c r="H87" s="37">
        <v>13.6</v>
      </c>
      <c r="I87" s="37">
        <v>36.1</v>
      </c>
      <c r="J87" s="37">
        <v>16.7</v>
      </c>
      <c r="K87" s="37">
        <v>226.8</v>
      </c>
      <c r="L87" s="45">
        <v>21.7</v>
      </c>
    </row>
    <row r="88" spans="1:12" ht="12.75" customHeight="1">
      <c r="A88" s="43">
        <v>42309</v>
      </c>
      <c r="B88" s="34"/>
      <c r="C88" s="36">
        <v>23.1</v>
      </c>
      <c r="D88" s="37">
        <v>25.3</v>
      </c>
      <c r="E88" s="37">
        <v>19.7</v>
      </c>
      <c r="F88" s="37">
        <v>83.8</v>
      </c>
      <c r="G88" s="37">
        <v>21.3</v>
      </c>
      <c r="H88" s="37">
        <v>12.4</v>
      </c>
      <c r="I88" s="37">
        <v>41.9</v>
      </c>
      <c r="J88" s="37">
        <v>16.7</v>
      </c>
      <c r="K88" s="37">
        <v>229</v>
      </c>
      <c r="L88" s="45">
        <v>20.6</v>
      </c>
    </row>
    <row r="89" spans="1:12" ht="12.75" customHeight="1">
      <c r="A89" s="43">
        <v>42339</v>
      </c>
      <c r="B89" s="34"/>
      <c r="C89" s="36">
        <v>25.3</v>
      </c>
      <c r="D89" s="37">
        <v>33.9</v>
      </c>
      <c r="E89" s="37">
        <v>20.7</v>
      </c>
      <c r="F89" s="37">
        <v>115.9</v>
      </c>
      <c r="G89" s="37">
        <v>18.8</v>
      </c>
      <c r="H89" s="37">
        <v>15.1</v>
      </c>
      <c r="I89" s="37">
        <v>39.9</v>
      </c>
      <c r="J89" s="37">
        <v>16.8</v>
      </c>
      <c r="K89" s="37">
        <v>198.9</v>
      </c>
      <c r="L89" s="45">
        <v>21.6</v>
      </c>
    </row>
    <row r="90" spans="1:12" ht="12.75" customHeight="1">
      <c r="A90" s="43">
        <v>42370</v>
      </c>
      <c r="B90" s="34"/>
      <c r="C90" s="36">
        <v>26.4</v>
      </c>
      <c r="D90" s="37">
        <v>40.9</v>
      </c>
      <c r="E90" s="37">
        <v>22.2</v>
      </c>
      <c r="F90" s="37">
        <v>135.80000000000001</v>
      </c>
      <c r="G90" s="37">
        <v>23.2</v>
      </c>
      <c r="H90" s="37">
        <v>16.8</v>
      </c>
      <c r="I90" s="37">
        <v>42.3</v>
      </c>
      <c r="J90" s="37">
        <v>46</v>
      </c>
      <c r="K90" s="37">
        <v>205.3</v>
      </c>
      <c r="L90" s="45">
        <v>24.1</v>
      </c>
    </row>
    <row r="91" spans="1:12" ht="12.75" customHeight="1">
      <c r="A91" s="43">
        <v>42401</v>
      </c>
      <c r="B91" s="34"/>
      <c r="C91" s="36">
        <v>27</v>
      </c>
      <c r="D91" s="37">
        <v>44.3</v>
      </c>
      <c r="E91" s="37">
        <v>21.7</v>
      </c>
      <c r="F91" s="37">
        <v>105</v>
      </c>
      <c r="G91" s="37">
        <v>18.600000000000001</v>
      </c>
      <c r="H91" s="37">
        <v>17</v>
      </c>
      <c r="I91" s="37">
        <v>48.6</v>
      </c>
      <c r="J91" s="37">
        <v>59.4</v>
      </c>
      <c r="K91" s="37">
        <v>220.6</v>
      </c>
      <c r="L91" s="45">
        <v>23.9</v>
      </c>
    </row>
    <row r="92" spans="1:12" ht="12.75" customHeight="1">
      <c r="A92" s="43">
        <v>42430</v>
      </c>
      <c r="B92" s="34"/>
      <c r="C92" s="36">
        <v>22.2</v>
      </c>
      <c r="D92" s="37">
        <v>47.1</v>
      </c>
      <c r="E92" s="37">
        <v>26.6</v>
      </c>
      <c r="F92" s="37">
        <v>140.80000000000001</v>
      </c>
      <c r="G92" s="37">
        <v>20.6</v>
      </c>
      <c r="H92" s="37">
        <v>17.7</v>
      </c>
      <c r="I92" s="37">
        <v>69.2</v>
      </c>
      <c r="J92" s="37">
        <v>54.7</v>
      </c>
      <c r="K92" s="37">
        <v>232.9</v>
      </c>
      <c r="L92" s="45">
        <v>26.7</v>
      </c>
    </row>
    <row r="93" spans="1:12" ht="12.75" customHeight="1">
      <c r="A93" s="43">
        <v>42461</v>
      </c>
      <c r="B93" s="34"/>
      <c r="C93" s="36">
        <v>23.9</v>
      </c>
      <c r="D93" s="37">
        <v>47.8</v>
      </c>
      <c r="E93" s="37">
        <v>25.1</v>
      </c>
      <c r="F93" s="37">
        <v>147.4</v>
      </c>
      <c r="G93" s="37">
        <v>18.3</v>
      </c>
      <c r="H93" s="37">
        <v>16.7</v>
      </c>
      <c r="I93" s="37">
        <v>45.4</v>
      </c>
      <c r="J93" s="37">
        <v>44.2</v>
      </c>
      <c r="K93" s="37">
        <v>204.4</v>
      </c>
      <c r="L93" s="45">
        <v>24.5</v>
      </c>
    </row>
    <row r="94" spans="1:12" ht="12.75" customHeight="1">
      <c r="A94" s="43">
        <v>42491</v>
      </c>
      <c r="B94" s="34"/>
      <c r="C94" s="36">
        <v>26.3</v>
      </c>
      <c r="D94" s="37">
        <v>49.2</v>
      </c>
      <c r="E94" s="37">
        <v>24.9</v>
      </c>
      <c r="F94" s="37">
        <v>159.1</v>
      </c>
      <c r="G94" s="37">
        <v>21.4</v>
      </c>
      <c r="H94" s="37">
        <v>16.7</v>
      </c>
      <c r="I94" s="37">
        <v>48</v>
      </c>
      <c r="J94" s="37">
        <v>53.3</v>
      </c>
      <c r="K94" s="37">
        <v>239.4</v>
      </c>
      <c r="L94" s="45">
        <v>25.8</v>
      </c>
    </row>
    <row r="95" spans="1:12" ht="12.75" customHeight="1">
      <c r="A95" s="43">
        <v>42522</v>
      </c>
      <c r="B95" s="34"/>
      <c r="C95" s="36">
        <v>25</v>
      </c>
      <c r="D95" s="37">
        <v>44.1</v>
      </c>
      <c r="E95" s="37">
        <v>26.9</v>
      </c>
      <c r="F95" s="37">
        <v>151.19999999999999</v>
      </c>
      <c r="G95" s="37">
        <v>21.9</v>
      </c>
      <c r="H95" s="37">
        <v>18.399999999999999</v>
      </c>
      <c r="I95" s="37">
        <v>31.4</v>
      </c>
      <c r="J95" s="37">
        <v>50.9</v>
      </c>
      <c r="K95" s="37">
        <v>217</v>
      </c>
      <c r="L95" s="45">
        <v>26.5</v>
      </c>
    </row>
    <row r="96" spans="1:12" ht="12.75" customHeight="1">
      <c r="A96" s="43">
        <v>42552</v>
      </c>
      <c r="B96" s="34"/>
      <c r="C96" s="36">
        <v>27.5</v>
      </c>
      <c r="D96" s="37">
        <v>49.3</v>
      </c>
      <c r="E96" s="37">
        <v>26.4</v>
      </c>
      <c r="F96" s="37">
        <v>129</v>
      </c>
      <c r="G96" s="37">
        <v>17</v>
      </c>
      <c r="H96" s="37">
        <v>18.899999999999999</v>
      </c>
      <c r="I96" s="37">
        <v>31.4</v>
      </c>
      <c r="J96" s="37">
        <v>78.599999999999994</v>
      </c>
      <c r="K96" s="37">
        <v>228</v>
      </c>
      <c r="L96" s="45">
        <v>26.4</v>
      </c>
    </row>
    <row r="97" spans="1:12" ht="12.75" customHeight="1">
      <c r="A97" s="43">
        <v>42583</v>
      </c>
      <c r="B97" s="34"/>
      <c r="C97" s="36">
        <v>24.7</v>
      </c>
      <c r="D97" s="37">
        <v>57.9</v>
      </c>
      <c r="E97" s="37">
        <v>23.1</v>
      </c>
      <c r="F97" s="37">
        <v>157.19999999999999</v>
      </c>
      <c r="G97" s="37">
        <v>19.2</v>
      </c>
      <c r="H97" s="37">
        <v>18</v>
      </c>
      <c r="I97" s="37">
        <v>30.7</v>
      </c>
      <c r="J97" s="37">
        <v>55.3</v>
      </c>
      <c r="K97" s="37">
        <v>260</v>
      </c>
      <c r="L97" s="45">
        <v>26.1</v>
      </c>
    </row>
    <row r="98" spans="1:12" ht="12.75" customHeight="1">
      <c r="A98" s="43">
        <v>42614</v>
      </c>
      <c r="B98" s="34"/>
      <c r="C98" s="36">
        <v>26.3</v>
      </c>
      <c r="D98" s="37">
        <v>43.8</v>
      </c>
      <c r="E98" s="37">
        <v>23.9</v>
      </c>
      <c r="F98" s="37">
        <v>142.5</v>
      </c>
      <c r="G98" s="37">
        <v>18.8</v>
      </c>
      <c r="H98" s="37">
        <v>16.600000000000001</v>
      </c>
      <c r="I98" s="37">
        <v>29.9</v>
      </c>
      <c r="J98" s="37">
        <v>62.9</v>
      </c>
      <c r="K98" s="37">
        <v>231.2</v>
      </c>
      <c r="L98" s="45">
        <v>24.6</v>
      </c>
    </row>
    <row r="99" spans="1:12" ht="12.75" customHeight="1">
      <c r="A99" s="43">
        <v>42644</v>
      </c>
      <c r="B99" s="34"/>
      <c r="C99" s="36">
        <v>25.3</v>
      </c>
      <c r="D99" s="37">
        <v>32.6</v>
      </c>
      <c r="E99" s="37">
        <v>23.8</v>
      </c>
      <c r="F99" s="37">
        <v>117.1</v>
      </c>
      <c r="G99" s="37">
        <v>18.899999999999999</v>
      </c>
      <c r="H99" s="37">
        <v>14.8</v>
      </c>
      <c r="I99" s="37">
        <v>33.1</v>
      </c>
      <c r="J99" s="37">
        <v>59.3</v>
      </c>
      <c r="K99" s="37">
        <v>238.8</v>
      </c>
      <c r="L99" s="45">
        <v>23.4</v>
      </c>
    </row>
    <row r="100" spans="1:12" ht="12.75" customHeight="1">
      <c r="A100" s="43">
        <v>42675</v>
      </c>
      <c r="B100" s="34"/>
      <c r="C100" s="36">
        <v>24.1</v>
      </c>
      <c r="D100" s="37">
        <v>32.1</v>
      </c>
      <c r="E100" s="37">
        <v>23.1</v>
      </c>
      <c r="F100" s="37">
        <v>99.4</v>
      </c>
      <c r="G100" s="37">
        <v>20.2</v>
      </c>
      <c r="H100" s="37">
        <v>11.7</v>
      </c>
      <c r="I100" s="37">
        <v>43.6</v>
      </c>
      <c r="J100" s="37">
        <v>58.8</v>
      </c>
      <c r="K100" s="37">
        <v>195.1</v>
      </c>
      <c r="L100" s="45">
        <v>21.3</v>
      </c>
    </row>
    <row r="101" spans="1:12" ht="12.75" customHeight="1">
      <c r="A101" s="43">
        <v>42705</v>
      </c>
      <c r="B101" s="34"/>
      <c r="C101" s="36">
        <v>23.9</v>
      </c>
      <c r="D101" s="37">
        <v>40.1</v>
      </c>
      <c r="E101" s="37">
        <v>21.5</v>
      </c>
      <c r="F101" s="37">
        <v>135.1</v>
      </c>
      <c r="G101" s="37">
        <v>21.8</v>
      </c>
      <c r="H101" s="37">
        <v>15.7</v>
      </c>
      <c r="I101" s="37">
        <v>30.5</v>
      </c>
      <c r="J101" s="37">
        <v>55.6</v>
      </c>
      <c r="K101" s="37">
        <v>197</v>
      </c>
      <c r="L101" s="45">
        <v>22.9</v>
      </c>
    </row>
    <row r="102" spans="1:12" ht="12.75" customHeight="1">
      <c r="A102" s="43">
        <v>42736</v>
      </c>
      <c r="B102" s="34"/>
      <c r="C102" s="36">
        <v>20.7</v>
      </c>
      <c r="D102" s="37">
        <v>44.9</v>
      </c>
      <c r="E102" s="37">
        <v>19.399999999999999</v>
      </c>
      <c r="F102" s="37">
        <v>112.5</v>
      </c>
      <c r="G102" s="37">
        <v>21.6</v>
      </c>
      <c r="H102" s="37">
        <v>17.899999999999999</v>
      </c>
      <c r="I102" s="37">
        <v>41</v>
      </c>
      <c r="J102" s="37">
        <v>51.8</v>
      </c>
      <c r="K102" s="37">
        <v>201.8</v>
      </c>
      <c r="L102" s="45">
        <v>23.7</v>
      </c>
    </row>
    <row r="103" spans="1:12" ht="12.75" customHeight="1">
      <c r="A103" s="43">
        <v>42767</v>
      </c>
      <c r="B103" s="34"/>
      <c r="C103" s="36">
        <v>22.7</v>
      </c>
      <c r="D103" s="37">
        <v>45.9</v>
      </c>
      <c r="E103" s="37">
        <v>19.600000000000001</v>
      </c>
      <c r="F103" s="37">
        <v>125.1</v>
      </c>
      <c r="G103" s="37">
        <v>16.7</v>
      </c>
      <c r="H103" s="37">
        <v>16.8</v>
      </c>
      <c r="I103" s="37">
        <v>41.8</v>
      </c>
      <c r="J103" s="37">
        <v>52.7</v>
      </c>
      <c r="K103" s="37">
        <v>220.3</v>
      </c>
      <c r="L103" s="45">
        <v>22.8</v>
      </c>
    </row>
    <row r="104" spans="1:12" ht="12.75" customHeight="1">
      <c r="A104" s="43">
        <v>42795</v>
      </c>
      <c r="B104" s="34"/>
      <c r="C104" s="36">
        <v>20.9</v>
      </c>
      <c r="D104" s="37">
        <v>50.7</v>
      </c>
      <c r="E104" s="37">
        <v>19.7</v>
      </c>
      <c r="F104" s="37">
        <v>162.30000000000001</v>
      </c>
      <c r="G104" s="37">
        <v>19.2</v>
      </c>
      <c r="H104" s="37">
        <v>16.7</v>
      </c>
      <c r="I104" s="37">
        <v>30.7</v>
      </c>
      <c r="J104" s="37">
        <v>55.5</v>
      </c>
      <c r="K104" s="37">
        <v>254.9</v>
      </c>
      <c r="L104" s="45">
        <v>23.7</v>
      </c>
    </row>
    <row r="105" spans="1:12" ht="12.75" customHeight="1">
      <c r="A105" s="43">
        <v>42826</v>
      </c>
      <c r="B105" s="34"/>
      <c r="C105" s="36">
        <v>25.6</v>
      </c>
      <c r="D105" s="37">
        <v>49.2</v>
      </c>
      <c r="E105" s="37">
        <v>21.9</v>
      </c>
      <c r="F105" s="37">
        <v>143.80000000000001</v>
      </c>
      <c r="G105" s="37">
        <v>18.8</v>
      </c>
      <c r="H105" s="37">
        <v>19.600000000000001</v>
      </c>
      <c r="I105" s="37">
        <v>32</v>
      </c>
      <c r="J105" s="37">
        <v>52.4</v>
      </c>
      <c r="K105" s="37">
        <v>240.9</v>
      </c>
      <c r="L105" s="45">
        <v>25.3</v>
      </c>
    </row>
    <row r="106" spans="1:12" ht="12.75" customHeight="1">
      <c r="A106" s="43">
        <v>42856</v>
      </c>
      <c r="B106" s="34"/>
      <c r="C106" s="36">
        <v>24.3</v>
      </c>
      <c r="D106" s="37">
        <v>37.799999999999997</v>
      </c>
      <c r="E106" s="37">
        <v>24.6</v>
      </c>
      <c r="F106" s="37">
        <v>104.7</v>
      </c>
      <c r="G106" s="37">
        <v>22.6</v>
      </c>
      <c r="H106" s="37">
        <v>18</v>
      </c>
      <c r="I106" s="37">
        <v>30</v>
      </c>
      <c r="J106" s="37">
        <v>55.2</v>
      </c>
      <c r="K106" s="37">
        <v>225.1</v>
      </c>
      <c r="L106" s="45">
        <v>25.2</v>
      </c>
    </row>
    <row r="107" spans="1:12" ht="12.75" customHeight="1">
      <c r="A107" s="43">
        <v>42887</v>
      </c>
      <c r="B107" s="34"/>
      <c r="C107" s="36">
        <v>25.3</v>
      </c>
      <c r="D107" s="37">
        <v>39.700000000000003</v>
      </c>
      <c r="E107" s="37">
        <v>23.4</v>
      </c>
      <c r="F107" s="37">
        <v>93.6</v>
      </c>
      <c r="G107" s="37">
        <v>21.6</v>
      </c>
      <c r="H107" s="37">
        <v>15</v>
      </c>
      <c r="I107" s="37">
        <v>33.799999999999997</v>
      </c>
      <c r="J107" s="37">
        <v>55</v>
      </c>
      <c r="K107" s="37">
        <v>230.3</v>
      </c>
      <c r="L107" s="45">
        <v>23.3</v>
      </c>
    </row>
    <row r="108" spans="1:12" ht="12.75" customHeight="1">
      <c r="A108" s="43">
        <v>42917</v>
      </c>
      <c r="B108" s="34"/>
      <c r="C108" s="36">
        <v>23.7</v>
      </c>
      <c r="D108" s="37">
        <v>57.9</v>
      </c>
      <c r="E108" s="37">
        <v>20.2</v>
      </c>
      <c r="F108" s="37">
        <v>116</v>
      </c>
      <c r="G108" s="37">
        <v>17.100000000000001</v>
      </c>
      <c r="H108" s="37">
        <v>14</v>
      </c>
      <c r="I108" s="37">
        <v>41.4</v>
      </c>
      <c r="J108" s="37">
        <v>54.5</v>
      </c>
      <c r="K108" s="37">
        <v>224.7</v>
      </c>
      <c r="L108" s="45">
        <v>21.7</v>
      </c>
    </row>
    <row r="109" spans="1:12" ht="12.75" customHeight="1">
      <c r="A109" s="43">
        <v>42948</v>
      </c>
      <c r="B109" s="34"/>
      <c r="C109" s="36">
        <v>22</v>
      </c>
      <c r="D109" s="37">
        <v>51.5</v>
      </c>
      <c r="E109" s="37">
        <v>23</v>
      </c>
      <c r="F109" s="37">
        <v>98</v>
      </c>
      <c r="G109" s="37">
        <v>16.2</v>
      </c>
      <c r="H109" s="37">
        <v>15.8</v>
      </c>
      <c r="I109" s="37">
        <v>35.1</v>
      </c>
      <c r="J109" s="37">
        <v>50.2</v>
      </c>
      <c r="K109" s="37">
        <v>235.3</v>
      </c>
      <c r="L109" s="45">
        <v>23.1</v>
      </c>
    </row>
    <row r="110" spans="1:12" ht="12.75" customHeight="1">
      <c r="A110" s="43">
        <v>42979</v>
      </c>
      <c r="B110" s="34"/>
      <c r="C110" s="36">
        <v>22.7</v>
      </c>
      <c r="D110" s="37">
        <v>39.6</v>
      </c>
      <c r="E110" s="37">
        <v>20.9</v>
      </c>
      <c r="F110" s="37">
        <v>100.7</v>
      </c>
      <c r="G110" s="37">
        <v>18.8</v>
      </c>
      <c r="H110" s="37">
        <v>15.6</v>
      </c>
      <c r="I110" s="37">
        <v>34.200000000000003</v>
      </c>
      <c r="J110" s="37">
        <v>48.9</v>
      </c>
      <c r="K110" s="37">
        <v>239.4</v>
      </c>
      <c r="L110" s="45">
        <v>22.5</v>
      </c>
    </row>
    <row r="111" spans="1:12" ht="12.75" customHeight="1">
      <c r="A111" s="43">
        <v>43009</v>
      </c>
      <c r="B111" s="34"/>
      <c r="C111" s="36">
        <v>22.5</v>
      </c>
      <c r="D111" s="37">
        <v>66.3</v>
      </c>
      <c r="E111" s="37">
        <v>20.100000000000001</v>
      </c>
      <c r="F111" s="37">
        <v>102.4</v>
      </c>
      <c r="G111" s="37">
        <v>20.3</v>
      </c>
      <c r="H111" s="37">
        <v>16.899999999999999</v>
      </c>
      <c r="I111" s="37">
        <v>31.7</v>
      </c>
      <c r="J111" s="37">
        <v>55.2</v>
      </c>
      <c r="K111" s="37">
        <v>210</v>
      </c>
      <c r="L111" s="45">
        <v>23.3</v>
      </c>
    </row>
    <row r="112" spans="1:12" ht="12.75" customHeight="1">
      <c r="A112" s="43">
        <v>43040</v>
      </c>
      <c r="B112" s="34"/>
      <c r="C112" s="36">
        <v>24.2</v>
      </c>
      <c r="D112" s="37">
        <v>58.4</v>
      </c>
      <c r="E112" s="37">
        <v>19.399999999999999</v>
      </c>
      <c r="F112" s="37">
        <v>80.8</v>
      </c>
      <c r="G112" s="37">
        <v>17.7</v>
      </c>
      <c r="H112" s="37">
        <v>14.4</v>
      </c>
      <c r="I112" s="37">
        <v>32.4</v>
      </c>
      <c r="J112" s="37">
        <v>50.6</v>
      </c>
      <c r="K112" s="37">
        <v>202.4</v>
      </c>
      <c r="L112" s="45">
        <v>21.1</v>
      </c>
    </row>
    <row r="113" spans="1:12" ht="12.75" customHeight="1">
      <c r="A113" s="43">
        <v>43070</v>
      </c>
      <c r="B113" s="34"/>
      <c r="C113" s="36">
        <v>22.2</v>
      </c>
      <c r="D113" s="37">
        <v>68.5</v>
      </c>
      <c r="E113" s="37">
        <v>20.7</v>
      </c>
      <c r="F113" s="37">
        <v>130.4</v>
      </c>
      <c r="G113" s="37">
        <v>18.600000000000001</v>
      </c>
      <c r="H113" s="37">
        <v>15.8</v>
      </c>
      <c r="I113" s="37">
        <v>31.2</v>
      </c>
      <c r="J113" s="37">
        <v>53.4</v>
      </c>
      <c r="K113" s="37">
        <v>208.5</v>
      </c>
      <c r="L113" s="45">
        <v>22.7</v>
      </c>
    </row>
    <row r="114" spans="1:12" ht="12.75" customHeight="1">
      <c r="A114" s="43">
        <v>43101</v>
      </c>
      <c r="B114" s="34"/>
      <c r="C114" s="36">
        <v>24.3</v>
      </c>
      <c r="D114" s="37">
        <v>48.4</v>
      </c>
      <c r="E114" s="37">
        <v>20.5</v>
      </c>
      <c r="F114" s="37">
        <v>228.6</v>
      </c>
      <c r="G114" s="37">
        <v>18.2</v>
      </c>
      <c r="H114" s="37">
        <v>20.399999999999999</v>
      </c>
      <c r="I114" s="37">
        <v>68.2</v>
      </c>
      <c r="J114" s="37">
        <v>65.3</v>
      </c>
      <c r="K114" s="37">
        <v>238.1</v>
      </c>
      <c r="L114" s="45">
        <v>25.8</v>
      </c>
    </row>
    <row r="115" spans="1:12" ht="12.75" customHeight="1">
      <c r="A115" s="487">
        <v>43132</v>
      </c>
      <c r="B115" s="34"/>
      <c r="C115" s="36">
        <v>26.5</v>
      </c>
      <c r="D115" s="37">
        <v>82.7</v>
      </c>
      <c r="E115" s="37">
        <v>22.8</v>
      </c>
      <c r="F115" s="37">
        <v>154.5</v>
      </c>
      <c r="G115" s="37">
        <v>22.5</v>
      </c>
      <c r="H115" s="37">
        <v>18</v>
      </c>
      <c r="I115" s="37">
        <v>67</v>
      </c>
      <c r="J115" s="37">
        <v>60.9</v>
      </c>
      <c r="K115" s="37">
        <v>255.8</v>
      </c>
      <c r="L115" s="45">
        <v>27</v>
      </c>
    </row>
    <row r="116" spans="1:12" s="478" customFormat="1" ht="12.75" customHeight="1">
      <c r="A116" s="487">
        <v>43160</v>
      </c>
      <c r="B116" s="483"/>
      <c r="C116" s="36">
        <v>23.5</v>
      </c>
      <c r="D116" s="37">
        <v>64.7</v>
      </c>
      <c r="E116" s="37">
        <v>22.4</v>
      </c>
      <c r="F116" s="37">
        <v>150.69999999999999</v>
      </c>
      <c r="G116" s="37">
        <v>22.5</v>
      </c>
      <c r="H116" s="37">
        <v>20</v>
      </c>
      <c r="I116" s="37">
        <v>67</v>
      </c>
      <c r="J116" s="37">
        <v>62.8</v>
      </c>
      <c r="K116" s="37">
        <v>276.60000000000002</v>
      </c>
      <c r="L116" s="484">
        <v>27.9</v>
      </c>
    </row>
    <row r="117" spans="1:12" s="478" customFormat="1" ht="12.75" customHeight="1">
      <c r="A117" s="487">
        <v>43191</v>
      </c>
      <c r="B117" s="483"/>
      <c r="C117" s="36">
        <v>25.9</v>
      </c>
      <c r="D117" s="37">
        <v>77.5</v>
      </c>
      <c r="E117" s="37">
        <v>21.9</v>
      </c>
      <c r="F117" s="37">
        <v>156.80000000000001</v>
      </c>
      <c r="G117" s="37">
        <v>24.4</v>
      </c>
      <c r="H117" s="37">
        <v>20.3</v>
      </c>
      <c r="I117" s="37">
        <v>70.400000000000006</v>
      </c>
      <c r="J117" s="37">
        <v>61.8</v>
      </c>
      <c r="K117" s="37">
        <v>235.5</v>
      </c>
      <c r="L117" s="484">
        <v>27.9</v>
      </c>
    </row>
    <row r="118" spans="1:12" s="478" customFormat="1" ht="12.75" customHeight="1">
      <c r="A118" s="487">
        <v>43221</v>
      </c>
      <c r="B118" s="483"/>
      <c r="C118" s="36">
        <v>25.5</v>
      </c>
      <c r="D118" s="37">
        <v>80.900000000000006</v>
      </c>
      <c r="E118" s="37">
        <v>25.9</v>
      </c>
      <c r="F118" s="37">
        <v>138.4</v>
      </c>
      <c r="G118" s="37">
        <v>22.6</v>
      </c>
      <c r="H118" s="37">
        <v>17.7</v>
      </c>
      <c r="I118" s="37">
        <v>71.5</v>
      </c>
      <c r="J118" s="37">
        <v>61.7</v>
      </c>
      <c r="K118" s="37">
        <v>276.8</v>
      </c>
      <c r="L118" s="484">
        <v>28.4</v>
      </c>
    </row>
    <row r="119" spans="1:12" s="478" customFormat="1" ht="12.75" customHeight="1">
      <c r="A119" s="487">
        <v>43252</v>
      </c>
      <c r="B119" s="483"/>
      <c r="C119" s="36">
        <v>25.6</v>
      </c>
      <c r="D119" s="37">
        <v>66.3</v>
      </c>
      <c r="E119" s="37">
        <v>25.4</v>
      </c>
      <c r="F119" s="37">
        <v>141.6</v>
      </c>
      <c r="G119" s="37">
        <v>21.6</v>
      </c>
      <c r="H119" s="37">
        <v>18.8</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25.6</v>
      </c>
      <c r="F120" s="37">
        <v>102.4</v>
      </c>
      <c r="G120" s="37">
        <v>23.6</v>
      </c>
      <c r="H120" s="37">
        <v>21</v>
      </c>
      <c r="I120" s="37">
        <v>82.4</v>
      </c>
      <c r="J120" s="37">
        <v>63.7</v>
      </c>
      <c r="K120" s="37">
        <v>293.39999999999998</v>
      </c>
      <c r="L120" s="484">
        <v>30.2</v>
      </c>
    </row>
    <row r="121" spans="1:12" s="478" customFormat="1" ht="12.75" customHeight="1">
      <c r="A121" s="487">
        <f>DATE(YEAR(A120),MONTH(A120)+1,DAY(A120))</f>
        <v>43313</v>
      </c>
      <c r="B121" s="483"/>
      <c r="C121" s="36">
        <v>26.3</v>
      </c>
      <c r="D121" s="37">
        <v>57.5</v>
      </c>
      <c r="E121" s="37">
        <v>23.2</v>
      </c>
      <c r="F121" s="37">
        <v>133.9</v>
      </c>
      <c r="G121" s="37">
        <v>25.3</v>
      </c>
      <c r="H121" s="37">
        <v>19.2</v>
      </c>
      <c r="I121" s="37">
        <v>68.2</v>
      </c>
      <c r="J121" s="37">
        <v>54.5</v>
      </c>
      <c r="K121" s="37">
        <v>285.39999999999998</v>
      </c>
      <c r="L121" s="484">
        <v>28.3</v>
      </c>
    </row>
    <row r="122" spans="1:12" s="478" customFormat="1" ht="12.75" customHeight="1">
      <c r="A122" s="487">
        <f>DATE(YEAR(A121),MONTH(A121)+1,DAY(A121))</f>
        <v>43344</v>
      </c>
      <c r="B122" s="483"/>
      <c r="C122" s="36">
        <v>29.2</v>
      </c>
      <c r="D122" s="37">
        <v>61.1</v>
      </c>
      <c r="E122" s="37">
        <v>21.7</v>
      </c>
      <c r="F122" s="37">
        <v>111.2</v>
      </c>
      <c r="G122" s="37">
        <v>23.5</v>
      </c>
      <c r="H122" s="37">
        <v>21.2</v>
      </c>
      <c r="I122" s="37">
        <v>61</v>
      </c>
      <c r="J122" s="37">
        <v>56</v>
      </c>
      <c r="K122" s="37">
        <v>255.1</v>
      </c>
      <c r="L122" s="484">
        <v>28</v>
      </c>
    </row>
    <row r="123" spans="1:12" s="478" customFormat="1" ht="12.75" customHeight="1">
      <c r="A123" s="487">
        <f t="shared" ref="A123:A139" si="9">DATE(YEAR(A122),MONTH(A122)+1,DAY(A122))</f>
        <v>43374</v>
      </c>
      <c r="B123" s="483"/>
      <c r="C123" s="36">
        <v>29.7</v>
      </c>
      <c r="D123" s="37">
        <v>66.8</v>
      </c>
      <c r="E123" s="37">
        <v>22</v>
      </c>
      <c r="F123" s="37">
        <v>117.3</v>
      </c>
      <c r="G123" s="37">
        <v>24.6</v>
      </c>
      <c r="H123" s="37">
        <v>17.2</v>
      </c>
      <c r="I123" s="37">
        <v>69.900000000000006</v>
      </c>
      <c r="J123" s="37">
        <v>52</v>
      </c>
      <c r="K123" s="37">
        <v>296.7</v>
      </c>
      <c r="L123" s="484">
        <v>27.3</v>
      </c>
    </row>
    <row r="124" spans="1:12" s="478" customFormat="1" ht="12.75" customHeight="1">
      <c r="A124" s="487">
        <f t="shared" si="9"/>
        <v>43405</v>
      </c>
      <c r="B124" s="483"/>
      <c r="C124" s="36">
        <v>22.6</v>
      </c>
      <c r="D124" s="37">
        <v>84.6</v>
      </c>
      <c r="E124" s="37">
        <v>19</v>
      </c>
      <c r="F124" s="37">
        <v>114.3</v>
      </c>
      <c r="G124" s="37">
        <v>20</v>
      </c>
      <c r="H124" s="37">
        <v>16.8</v>
      </c>
      <c r="I124" s="37">
        <v>82.8</v>
      </c>
      <c r="J124" s="37">
        <v>57.8</v>
      </c>
      <c r="K124" s="37">
        <v>305.60000000000002</v>
      </c>
      <c r="L124" s="484">
        <v>26.5</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56.9</v>
      </c>
      <c r="K125" s="37">
        <v>266.5</v>
      </c>
      <c r="L125" s="484">
        <v>28.1</v>
      </c>
    </row>
    <row r="126" spans="1:12" ht="12.75" customHeight="1">
      <c r="A126" s="487">
        <f t="shared" si="9"/>
        <v>43466</v>
      </c>
      <c r="B126" s="483"/>
      <c r="C126" s="36">
        <v>24.5</v>
      </c>
      <c r="D126" s="37">
        <v>59.8</v>
      </c>
      <c r="E126" s="37">
        <v>23.7</v>
      </c>
      <c r="F126" s="37">
        <v>114.8</v>
      </c>
      <c r="G126" s="37">
        <v>22.3</v>
      </c>
      <c r="H126" s="37">
        <v>20</v>
      </c>
      <c r="I126" s="37">
        <v>59.3</v>
      </c>
      <c r="J126" s="37">
        <v>74.3</v>
      </c>
      <c r="K126" s="37">
        <v>264.39999999999998</v>
      </c>
      <c r="L126" s="484">
        <v>28</v>
      </c>
    </row>
    <row r="127" spans="1:12" s="478" customFormat="1" ht="12.75" customHeight="1">
      <c r="A127" s="487">
        <f t="shared" si="9"/>
        <v>43497</v>
      </c>
      <c r="B127" s="483"/>
      <c r="C127" s="36">
        <v>26.7</v>
      </c>
      <c r="D127" s="37">
        <v>86.2</v>
      </c>
      <c r="E127" s="37">
        <v>20.9</v>
      </c>
      <c r="F127" s="37">
        <v>136.30000000000001</v>
      </c>
      <c r="G127" s="37">
        <v>25.3</v>
      </c>
      <c r="H127" s="37">
        <v>19.5</v>
      </c>
      <c r="I127" s="37">
        <v>70.599999999999994</v>
      </c>
      <c r="J127" s="37">
        <v>56.9</v>
      </c>
      <c r="K127" s="37">
        <v>268.60000000000002</v>
      </c>
      <c r="L127" s="484">
        <v>28.3</v>
      </c>
    </row>
    <row r="128" spans="1:12" s="478" customFormat="1" ht="12.75" customHeight="1">
      <c r="A128" s="487">
        <f t="shared" si="9"/>
        <v>43525</v>
      </c>
      <c r="B128" s="483"/>
      <c r="C128" s="36">
        <v>27.4</v>
      </c>
      <c r="D128" s="37">
        <v>73.5</v>
      </c>
      <c r="E128" s="37">
        <v>23.8</v>
      </c>
      <c r="F128" s="37">
        <v>119.5</v>
      </c>
      <c r="G128" s="37">
        <v>24.3</v>
      </c>
      <c r="H128" s="37">
        <v>20.5</v>
      </c>
      <c r="I128" s="37">
        <v>61.8</v>
      </c>
      <c r="J128" s="37">
        <v>60.6</v>
      </c>
      <c r="K128" s="37">
        <v>297.89999999999998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255.7</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21.3</v>
      </c>
      <c r="I132" s="37">
        <v>71.599999999999994</v>
      </c>
      <c r="J132" s="37">
        <v>63.9</v>
      </c>
      <c r="K132" s="37">
        <v>291</v>
      </c>
      <c r="L132" s="484">
        <v>30</v>
      </c>
    </row>
    <row r="133" spans="1:12" s="478" customFormat="1" ht="12.75" customHeight="1">
      <c r="A133" s="487">
        <f t="shared" si="9"/>
        <v>43678</v>
      </c>
      <c r="B133" s="483"/>
      <c r="C133" s="36">
        <v>28.5</v>
      </c>
      <c r="D133" s="37">
        <v>78.2</v>
      </c>
      <c r="E133" s="37">
        <v>23.6</v>
      </c>
      <c r="F133" s="37">
        <v>114.8</v>
      </c>
      <c r="G133" s="37">
        <v>25.5</v>
      </c>
      <c r="H133" s="37">
        <v>21.6</v>
      </c>
      <c r="I133" s="37">
        <v>69.2</v>
      </c>
      <c r="J133" s="37">
        <v>63.6</v>
      </c>
      <c r="K133" s="37">
        <v>262.5</v>
      </c>
      <c r="L133" s="484">
        <v>29.6</v>
      </c>
    </row>
    <row r="134" spans="1:12" s="478" customFormat="1" ht="12.75" customHeight="1">
      <c r="A134" s="487">
        <f t="shared" si="9"/>
        <v>43709</v>
      </c>
      <c r="B134" s="483"/>
      <c r="C134" s="36">
        <v>29.5</v>
      </c>
      <c r="D134" s="37">
        <v>56.9</v>
      </c>
      <c r="E134" s="37">
        <v>26.6</v>
      </c>
      <c r="F134" s="37">
        <v>139.19999999999999</v>
      </c>
      <c r="G134" s="37">
        <v>26.1</v>
      </c>
      <c r="H134" s="37">
        <v>20.8</v>
      </c>
      <c r="I134" s="37">
        <v>72.599999999999994</v>
      </c>
      <c r="J134" s="37">
        <v>57.2</v>
      </c>
      <c r="K134" s="37">
        <v>267.60000000000002</v>
      </c>
      <c r="L134" s="484">
        <v>29.8</v>
      </c>
    </row>
    <row r="135" spans="1:12" s="478" customFormat="1" ht="12.75" customHeight="1">
      <c r="A135" s="487">
        <f t="shared" si="9"/>
        <v>43739</v>
      </c>
      <c r="B135" s="483"/>
      <c r="C135" s="36">
        <v>29.7</v>
      </c>
      <c r="D135" s="37">
        <v>59</v>
      </c>
      <c r="E135" s="37">
        <v>24.8</v>
      </c>
      <c r="F135" s="37">
        <v>107.9</v>
      </c>
      <c r="G135" s="37">
        <v>23.9</v>
      </c>
      <c r="H135" s="37">
        <v>18.600000000000001</v>
      </c>
      <c r="I135" s="37">
        <v>57</v>
      </c>
      <c r="J135" s="37">
        <v>57.3</v>
      </c>
      <c r="K135" s="37">
        <v>239.9</v>
      </c>
      <c r="L135" s="484">
        <v>27</v>
      </c>
    </row>
    <row r="136" spans="1:12" s="478" customFormat="1" ht="12.75" customHeight="1">
      <c r="A136" s="487">
        <f t="shared" si="9"/>
        <v>43770</v>
      </c>
      <c r="B136" s="483"/>
      <c r="C136" s="36">
        <v>30.9</v>
      </c>
      <c r="D136" s="37">
        <v>76.599999999999994</v>
      </c>
      <c r="E136" s="37">
        <v>21.1</v>
      </c>
      <c r="F136" s="37">
        <v>111.5</v>
      </c>
      <c r="G136" s="37">
        <v>28.5</v>
      </c>
      <c r="H136" s="37">
        <v>18.7</v>
      </c>
      <c r="I136" s="37">
        <v>61</v>
      </c>
      <c r="J136" s="37">
        <v>60</v>
      </c>
      <c r="K136" s="37">
        <v>236</v>
      </c>
      <c r="L136" s="484">
        <v>27.3</v>
      </c>
    </row>
    <row r="137" spans="1:12" s="478" customFormat="1" ht="12.75" customHeight="1">
      <c r="A137" s="487">
        <f t="shared" si="9"/>
        <v>43800</v>
      </c>
      <c r="B137" s="483"/>
      <c r="C137" s="36">
        <v>28.5</v>
      </c>
      <c r="D137" s="37">
        <v>46.9</v>
      </c>
      <c r="E137" s="37">
        <v>23.9</v>
      </c>
      <c r="F137" s="37">
        <v>162.1</v>
      </c>
      <c r="G137" s="37">
        <v>22.9</v>
      </c>
      <c r="H137" s="37">
        <v>21.7</v>
      </c>
      <c r="I137" s="37">
        <v>75.3</v>
      </c>
      <c r="J137" s="37">
        <v>54</v>
      </c>
      <c r="K137" s="37">
        <v>231.8</v>
      </c>
      <c r="L137" s="484">
        <v>28.3</v>
      </c>
    </row>
    <row r="138" spans="1:12" s="478" customFormat="1" ht="12.75" customHeight="1">
      <c r="A138" s="487">
        <f t="shared" si="9"/>
        <v>43831</v>
      </c>
      <c r="B138" s="483"/>
      <c r="C138" s="36">
        <v>26</v>
      </c>
      <c r="D138" s="37">
        <v>61.3</v>
      </c>
      <c r="E138" s="37">
        <v>24.5</v>
      </c>
      <c r="F138" s="37">
        <v>160.4</v>
      </c>
      <c r="G138" s="37">
        <v>22.7</v>
      </c>
      <c r="H138" s="37">
        <v>22.5</v>
      </c>
      <c r="I138" s="37">
        <v>90.1</v>
      </c>
      <c r="J138" s="37">
        <v>62.4</v>
      </c>
      <c r="K138" s="37">
        <v>215.7</v>
      </c>
      <c r="L138" s="484">
        <v>29.2</v>
      </c>
    </row>
    <row r="139" spans="1:12" s="478" customFormat="1" ht="12.75" customHeight="1">
      <c r="A139" s="487">
        <f t="shared" si="9"/>
        <v>43862</v>
      </c>
      <c r="B139" s="483"/>
      <c r="C139" s="36">
        <v>28.7</v>
      </c>
      <c r="D139" s="37">
        <v>56.2</v>
      </c>
      <c r="E139" s="37">
        <v>24.6</v>
      </c>
      <c r="F139" s="37">
        <v>142.69999999999999</v>
      </c>
      <c r="G139" s="37">
        <v>22.2</v>
      </c>
      <c r="H139" s="37">
        <v>20.2</v>
      </c>
      <c r="I139" s="37">
        <v>93</v>
      </c>
      <c r="J139" s="37">
        <v>58.1</v>
      </c>
      <c r="K139" s="37">
        <v>242.7</v>
      </c>
      <c r="L139" s="484">
        <v>28.2</v>
      </c>
    </row>
    <row r="140" spans="1:12" ht="33.75">
      <c r="A140" s="295" t="s">
        <v>629</v>
      </c>
      <c r="B140" s="488"/>
      <c r="C140" s="296">
        <f t="shared" ref="C140:L140" ca="1" si="10">C139/OFFSET(C139,-12,0)-1</f>
        <v>7.4906367041198463E-2</v>
      </c>
      <c r="D140" s="296">
        <f t="shared" ca="1" si="10"/>
        <v>-0.34802784222737815</v>
      </c>
      <c r="E140" s="296">
        <f t="shared" ca="1" si="10"/>
        <v>0.17703349282296665</v>
      </c>
      <c r="F140" s="296">
        <f t="shared" ca="1" si="10"/>
        <v>4.6955245781364452E-2</v>
      </c>
      <c r="G140" s="296">
        <f t="shared" ca="1" si="10"/>
        <v>-0.12252964426877477</v>
      </c>
      <c r="H140" s="296">
        <f t="shared" ca="1" si="10"/>
        <v>3.589743589743577E-2</v>
      </c>
      <c r="I140" s="296">
        <f t="shared" ca="1" si="10"/>
        <v>0.31728045325779042</v>
      </c>
      <c r="J140" s="296">
        <f t="shared" ca="1" si="10"/>
        <v>2.1089630931458769E-2</v>
      </c>
      <c r="K140" s="296">
        <f t="shared" ca="1" si="10"/>
        <v>-9.6425912137006797E-2</v>
      </c>
      <c r="L140" s="296">
        <f t="shared" ca="1" si="10"/>
        <v>-3.5335689045936647E-3</v>
      </c>
    </row>
    <row r="141" spans="1:12" ht="34.5" customHeight="1">
      <c r="A141" s="772" t="s">
        <v>630</v>
      </c>
      <c r="B141" s="773"/>
      <c r="C141" s="773"/>
      <c r="D141" s="773"/>
      <c r="E141" s="773"/>
      <c r="F141" s="773"/>
      <c r="G141" s="773"/>
      <c r="H141" s="773"/>
      <c r="I141" s="773"/>
      <c r="J141" s="773"/>
      <c r="K141" s="773"/>
      <c r="L141" s="773"/>
    </row>
    <row r="142" spans="1:12" ht="23.25" customHeight="1">
      <c r="A142" s="772" t="s">
        <v>593</v>
      </c>
      <c r="B142" s="773"/>
      <c r="C142" s="773"/>
      <c r="D142" s="773"/>
      <c r="E142" s="773"/>
      <c r="F142" s="773"/>
      <c r="G142" s="773"/>
      <c r="H142" s="773"/>
      <c r="I142" s="773"/>
      <c r="J142" s="773"/>
      <c r="K142" s="773"/>
      <c r="L142" s="773"/>
    </row>
    <row r="143" spans="1:12" ht="12.75" customHeight="1">
      <c r="A143" s="772" t="s">
        <v>606</v>
      </c>
      <c r="B143" s="773"/>
      <c r="C143" s="773"/>
      <c r="D143" s="773"/>
      <c r="E143" s="773"/>
      <c r="F143" s="773"/>
      <c r="G143" s="773"/>
      <c r="H143" s="773"/>
      <c r="I143" s="773"/>
      <c r="J143" s="773"/>
      <c r="K143" s="773"/>
      <c r="L143" s="773"/>
    </row>
    <row r="144" spans="1:12">
      <c r="A144" s="772" t="s">
        <v>595</v>
      </c>
      <c r="B144" s="773"/>
      <c r="C144" s="773"/>
      <c r="D144" s="773"/>
      <c r="E144" s="773"/>
      <c r="F144" s="773"/>
      <c r="G144" s="773"/>
      <c r="H144" s="773"/>
      <c r="I144" s="773"/>
      <c r="J144" s="773"/>
      <c r="K144" s="773"/>
      <c r="L144" s="773"/>
    </row>
  </sheetData>
  <mergeCells count="22">
    <mergeCell ref="J10:J12"/>
    <mergeCell ref="K10:K12"/>
    <mergeCell ref="A144:L144"/>
    <mergeCell ref="A141:L141"/>
    <mergeCell ref="A142:L142"/>
    <mergeCell ref="A143:L143"/>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3"/>
  <sheetViews>
    <sheetView zoomScaleNormal="100" zoomScaleSheetLayoutView="100" workbookViewId="0">
      <pane ySplit="24" topLeftCell="A25" activePane="bottomLeft" state="frozen"/>
      <selection pane="bottomLeft" activeCell="A25" sqref="A25"/>
    </sheetView>
  </sheetViews>
  <sheetFormatPr defaultColWidth="9.140625"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58" t="s">
        <v>0</v>
      </c>
      <c r="B1" s="658"/>
      <c r="C1" s="658"/>
      <c r="D1" s="685"/>
    </row>
    <row r="2" spans="1:12" s="10" customFormat="1" ht="14.25" customHeight="1">
      <c r="A2" s="685"/>
      <c r="B2" s="685"/>
      <c r="C2" s="476"/>
    </row>
    <row r="3" spans="1:12" s="10" customFormat="1" ht="14.25" customHeight="1">
      <c r="A3" s="469" t="s">
        <v>614</v>
      </c>
      <c r="B3" s="469"/>
      <c r="C3" s="477"/>
    </row>
    <row r="4" spans="1:12" s="475" customFormat="1" ht="13.5" customHeight="1">
      <c r="A4" s="538"/>
      <c r="B4" s="538"/>
      <c r="C4" s="538"/>
      <c r="D4" s="539"/>
      <c r="E4" s="539"/>
      <c r="F4" s="539"/>
      <c r="G4" s="539"/>
      <c r="H4" s="539"/>
      <c r="I4" s="539"/>
      <c r="J4" s="539"/>
      <c r="K4" s="539"/>
      <c r="L4" s="539"/>
    </row>
    <row r="5" spans="1:12" s="475" customFormat="1" ht="25.5" customHeight="1">
      <c r="A5" s="649" t="s">
        <v>682</v>
      </c>
      <c r="B5" s="649"/>
      <c r="C5" s="649"/>
      <c r="D5" s="649"/>
      <c r="E5" s="649"/>
      <c r="F5" s="649"/>
      <c r="G5" s="649"/>
      <c r="H5" s="649"/>
      <c r="I5" s="649"/>
      <c r="J5" s="649"/>
      <c r="K5" s="649"/>
      <c r="L5" s="649"/>
    </row>
    <row r="6" spans="1:12" s="475" customFormat="1" ht="51" customHeight="1">
      <c r="A6" s="649" t="s">
        <v>622</v>
      </c>
      <c r="B6" s="649"/>
      <c r="C6" s="649"/>
      <c r="D6" s="649"/>
      <c r="E6" s="649"/>
      <c r="F6" s="649"/>
      <c r="G6" s="649"/>
      <c r="H6" s="649"/>
      <c r="I6" s="649"/>
      <c r="J6" s="649"/>
      <c r="K6" s="649"/>
      <c r="L6" s="649"/>
    </row>
    <row r="7" spans="1:12" s="475" customFormat="1" ht="38.25" customHeight="1">
      <c r="A7" s="649" t="s">
        <v>679</v>
      </c>
      <c r="B7" s="649"/>
      <c r="C7" s="649"/>
      <c r="D7" s="649"/>
      <c r="E7" s="649"/>
      <c r="F7" s="649"/>
      <c r="G7" s="649"/>
      <c r="H7" s="649"/>
      <c r="I7" s="649"/>
      <c r="J7" s="649"/>
      <c r="K7" s="649"/>
      <c r="L7" s="649"/>
    </row>
    <row r="8" spans="1:12" s="475" customFormat="1" ht="15" customHeight="1">
      <c r="A8" s="649" t="s">
        <v>621</v>
      </c>
      <c r="B8" s="649"/>
      <c r="C8" s="649"/>
      <c r="D8" s="649"/>
      <c r="E8" s="649"/>
      <c r="F8" s="649"/>
      <c r="G8" s="649"/>
      <c r="H8" s="649"/>
      <c r="I8" s="649"/>
      <c r="J8" s="649"/>
      <c r="K8" s="649"/>
      <c r="L8" s="649"/>
    </row>
    <row r="9" spans="1:12" s="475" customFormat="1" ht="27" customHeight="1">
      <c r="A9" s="649" t="s">
        <v>615</v>
      </c>
      <c r="B9" s="649"/>
      <c r="C9" s="649"/>
      <c r="D9" s="649"/>
      <c r="E9" s="649"/>
      <c r="F9" s="649"/>
      <c r="G9" s="649"/>
      <c r="H9" s="649"/>
      <c r="I9" s="649"/>
      <c r="J9" s="649"/>
      <c r="K9" s="649"/>
      <c r="L9" s="649"/>
    </row>
    <row r="10" spans="1:12" s="475" customFormat="1" ht="10.5" customHeight="1">
      <c r="A10" s="538"/>
      <c r="B10" s="538"/>
      <c r="C10" s="538"/>
      <c r="D10" s="539"/>
      <c r="E10" s="539"/>
      <c r="F10" s="539"/>
      <c r="G10" s="539"/>
      <c r="H10" s="539"/>
      <c r="I10" s="539"/>
      <c r="J10" s="539"/>
      <c r="K10" s="539"/>
      <c r="L10" s="539"/>
    </row>
    <row r="11" spans="1:12" s="10" customFormat="1" ht="12.75" customHeight="1">
      <c r="A11" s="665"/>
      <c r="B11" s="706"/>
      <c r="C11" s="694" t="s">
        <v>617</v>
      </c>
      <c r="D11" s="694" t="s">
        <v>591</v>
      </c>
    </row>
    <row r="12" spans="1:12">
      <c r="A12" s="710"/>
      <c r="B12" s="707"/>
      <c r="C12" s="695"/>
      <c r="D12" s="695"/>
    </row>
    <row r="13" spans="1:12">
      <c r="A13" s="710"/>
      <c r="B13" s="707"/>
      <c r="C13" s="695"/>
      <c r="D13" s="695"/>
    </row>
    <row r="14" spans="1:12" ht="12.75" customHeight="1">
      <c r="A14" s="774"/>
      <c r="B14" s="775"/>
      <c r="C14" s="386" t="s">
        <v>618</v>
      </c>
      <c r="D14" s="386" t="s">
        <v>675</v>
      </c>
    </row>
    <row r="15" spans="1:12" ht="12.75" customHeight="1">
      <c r="A15" s="482" t="s">
        <v>41</v>
      </c>
      <c r="B15" s="483" t="s">
        <v>611</v>
      </c>
      <c r="C15" s="511">
        <v>55.9</v>
      </c>
      <c r="D15" s="481">
        <f>AVERAGE(D25:D36)</f>
        <v>89.5</v>
      </c>
    </row>
    <row r="16" spans="1:12" ht="12.75" customHeight="1">
      <c r="A16" s="468" t="s">
        <v>42</v>
      </c>
      <c r="B16" s="483" t="s">
        <v>611</v>
      </c>
      <c r="C16" s="510">
        <v>53.2</v>
      </c>
      <c r="D16" s="484">
        <f>AVERAGE(D37:D48)</f>
        <v>87</v>
      </c>
    </row>
    <row r="17" spans="1:7" ht="12.75" customHeight="1">
      <c r="A17" s="468" t="s">
        <v>43</v>
      </c>
      <c r="B17" s="483" t="s">
        <v>611</v>
      </c>
      <c r="C17" s="510">
        <v>65.7</v>
      </c>
      <c r="D17" s="484">
        <f>AVERAGE(D49:D60)</f>
        <v>67.583333333333329</v>
      </c>
    </row>
    <row r="18" spans="1:7" ht="12.75" customHeight="1">
      <c r="A18" s="468" t="s">
        <v>44</v>
      </c>
      <c r="B18" s="483" t="s">
        <v>611</v>
      </c>
      <c r="C18" s="510">
        <v>74</v>
      </c>
      <c r="D18" s="484">
        <f>AVERAGE(D61:D72)</f>
        <v>57.416666666666664</v>
      </c>
    </row>
    <row r="19" spans="1:7" ht="12.75" customHeight="1">
      <c r="A19" s="468" t="s">
        <v>171</v>
      </c>
      <c r="B19" s="483" t="s">
        <v>611</v>
      </c>
      <c r="C19" s="510">
        <v>82</v>
      </c>
      <c r="D19" s="484">
        <f>AVERAGE(D73:D84)</f>
        <v>52.75</v>
      </c>
    </row>
    <row r="20" spans="1:7" ht="12.75" customHeight="1">
      <c r="A20" s="468" t="s">
        <v>214</v>
      </c>
      <c r="B20" s="483" t="s">
        <v>611</v>
      </c>
      <c r="C20" s="510">
        <v>76.400000000000006</v>
      </c>
      <c r="D20" s="484">
        <f t="shared" ref="D20" si="0">AVERAGE(D85:D96)</f>
        <v>55.25</v>
      </c>
    </row>
    <row r="21" spans="1:7" ht="12.75" customHeight="1">
      <c r="A21" s="468" t="s">
        <v>286</v>
      </c>
      <c r="B21" s="483" t="s">
        <v>611</v>
      </c>
      <c r="C21" s="510">
        <v>81.2</v>
      </c>
      <c r="D21" s="484">
        <f>AVERAGE(D97:D108)</f>
        <v>50.333333333333336</v>
      </c>
    </row>
    <row r="22" spans="1:7" s="478" customFormat="1" ht="12.75" customHeight="1">
      <c r="A22" s="533" t="s">
        <v>633</v>
      </c>
      <c r="B22" s="483" t="s">
        <v>611</v>
      </c>
      <c r="C22" s="510">
        <v>85.5</v>
      </c>
      <c r="D22" s="484">
        <f>AVERAGE(D109:D120)</f>
        <v>49.5</v>
      </c>
    </row>
    <row r="23" spans="1:7" s="478" customFormat="1" ht="12.75" customHeight="1">
      <c r="A23" s="616" t="s">
        <v>700</v>
      </c>
      <c r="B23" s="483" t="s">
        <v>611</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40" si="1">DATE(YEAR(A123),MONTH(A123)+1,DAY(A123))</f>
        <v>43374</v>
      </c>
      <c r="B124" s="483"/>
      <c r="C124" s="519">
        <v>96</v>
      </c>
      <c r="D124" s="513">
        <v>55.8</v>
      </c>
      <c r="F124" s="503"/>
      <c r="G124" s="544"/>
      <c r="I124" s="514"/>
    </row>
    <row r="125" spans="1:9" s="478" customFormat="1" ht="12.75" customHeight="1">
      <c r="A125" s="487">
        <f t="shared" si="1"/>
        <v>43405</v>
      </c>
      <c r="B125" s="483"/>
      <c r="C125" s="519">
        <v>96</v>
      </c>
      <c r="D125" s="513">
        <v>50.1</v>
      </c>
      <c r="F125" s="503"/>
      <c r="G125" s="544"/>
      <c r="I125" s="514"/>
    </row>
    <row r="126" spans="1:9" s="478" customFormat="1" ht="12.75" customHeight="1">
      <c r="A126" s="487">
        <f t="shared" si="1"/>
        <v>43435</v>
      </c>
      <c r="B126" s="483"/>
      <c r="C126" s="519">
        <v>96</v>
      </c>
      <c r="D126" s="513">
        <v>52.7</v>
      </c>
      <c r="F126" s="503"/>
      <c r="G126" s="544"/>
      <c r="I126" s="514"/>
    </row>
    <row r="127" spans="1:9" s="478" customFormat="1" ht="12.75" customHeight="1">
      <c r="A127" s="487">
        <f t="shared" si="1"/>
        <v>43466</v>
      </c>
      <c r="B127" s="483"/>
      <c r="C127" s="519">
        <v>96</v>
      </c>
      <c r="D127" s="513">
        <v>54</v>
      </c>
      <c r="F127" s="514"/>
      <c r="G127" s="544"/>
      <c r="I127" s="514"/>
    </row>
    <row r="128" spans="1:9" s="478" customFormat="1" ht="12.75" customHeight="1">
      <c r="A128" s="487">
        <f t="shared" si="1"/>
        <v>43497</v>
      </c>
      <c r="B128" s="483"/>
      <c r="C128" s="519">
        <v>96</v>
      </c>
      <c r="D128" s="513">
        <v>55</v>
      </c>
      <c r="F128" s="514"/>
      <c r="G128" s="544"/>
      <c r="I128" s="514"/>
    </row>
    <row r="129" spans="1:9" s="478" customFormat="1" ht="12.75" customHeight="1">
      <c r="A129" s="487">
        <f t="shared" si="1"/>
        <v>43525</v>
      </c>
      <c r="B129" s="483"/>
      <c r="C129" s="519">
        <v>96</v>
      </c>
      <c r="D129" s="513">
        <v>58</v>
      </c>
      <c r="F129" s="514"/>
      <c r="G129" s="544"/>
      <c r="I129" s="514"/>
    </row>
    <row r="130" spans="1:9" s="478" customFormat="1" ht="12.75" customHeight="1">
      <c r="A130" s="487">
        <f t="shared" si="1"/>
        <v>43556</v>
      </c>
      <c r="B130" s="483"/>
      <c r="C130" s="519">
        <v>97.5</v>
      </c>
      <c r="D130" s="513">
        <v>58</v>
      </c>
      <c r="F130" s="514"/>
      <c r="G130" s="544"/>
      <c r="I130" s="514"/>
    </row>
    <row r="131" spans="1:9" s="478" customFormat="1" ht="12.75" customHeight="1">
      <c r="A131" s="487">
        <f t="shared" si="1"/>
        <v>43586</v>
      </c>
      <c r="B131" s="483"/>
      <c r="C131" s="519">
        <v>97.5</v>
      </c>
      <c r="D131" s="513">
        <v>60</v>
      </c>
      <c r="F131" s="514"/>
      <c r="G131" s="544"/>
      <c r="I131" s="514"/>
    </row>
    <row r="132" spans="1:9" s="478" customFormat="1" ht="12.75" customHeight="1">
      <c r="A132" s="487">
        <f t="shared" si="1"/>
        <v>43617</v>
      </c>
      <c r="B132" s="483"/>
      <c r="C132" s="519">
        <v>97.5</v>
      </c>
      <c r="D132" s="513">
        <v>59</v>
      </c>
      <c r="F132" s="514"/>
      <c r="G132" s="544"/>
      <c r="I132" s="514"/>
    </row>
    <row r="133" spans="1:9" s="478" customFormat="1" ht="12.75" customHeight="1">
      <c r="A133" s="487">
        <f t="shared" si="1"/>
        <v>43647</v>
      </c>
      <c r="B133" s="483"/>
      <c r="C133" s="519">
        <v>97.5</v>
      </c>
      <c r="D133" s="513">
        <v>58</v>
      </c>
      <c r="F133" s="514"/>
      <c r="G133" s="544"/>
      <c r="I133" s="514"/>
    </row>
    <row r="134" spans="1:9" s="478" customFormat="1" ht="12.75" customHeight="1">
      <c r="A134" s="487">
        <f t="shared" si="1"/>
        <v>43678</v>
      </c>
      <c r="B134" s="483"/>
      <c r="C134" s="519">
        <v>97.5</v>
      </c>
      <c r="D134" s="513">
        <v>56</v>
      </c>
      <c r="F134" s="514"/>
      <c r="G134" s="544"/>
      <c r="I134" s="514"/>
    </row>
    <row r="135" spans="1:9" s="478" customFormat="1" ht="12.75" customHeight="1">
      <c r="A135" s="487">
        <f t="shared" si="1"/>
        <v>43709</v>
      </c>
      <c r="B135" s="483"/>
      <c r="C135" s="519">
        <v>97.5</v>
      </c>
      <c r="D135" s="513">
        <v>57</v>
      </c>
      <c r="F135" s="514"/>
      <c r="G135" s="544"/>
      <c r="I135" s="514"/>
    </row>
    <row r="136" spans="1:9" s="478" customFormat="1" ht="12.75" customHeight="1">
      <c r="A136" s="487">
        <f t="shared" si="1"/>
        <v>43739</v>
      </c>
      <c r="B136" s="483"/>
      <c r="C136" s="519">
        <v>97.5</v>
      </c>
      <c r="D136" s="513">
        <v>54</v>
      </c>
      <c r="F136" s="514"/>
      <c r="G136" s="544"/>
      <c r="I136" s="514"/>
    </row>
    <row r="137" spans="1:9" s="478" customFormat="1" ht="12.75" customHeight="1">
      <c r="A137" s="487">
        <f t="shared" si="1"/>
        <v>43770</v>
      </c>
      <c r="B137" s="483"/>
      <c r="C137" s="519">
        <v>97.5</v>
      </c>
      <c r="D137" s="513">
        <v>54</v>
      </c>
      <c r="F137" s="514"/>
      <c r="G137" s="544"/>
      <c r="I137" s="514"/>
    </row>
    <row r="138" spans="1:9" s="478" customFormat="1" ht="12.75" customHeight="1">
      <c r="A138" s="487">
        <f t="shared" si="1"/>
        <v>43800</v>
      </c>
      <c r="B138" s="483"/>
      <c r="C138" s="519">
        <v>97.5</v>
      </c>
      <c r="D138" s="513">
        <v>55</v>
      </c>
      <c r="F138" s="514"/>
      <c r="G138" s="544"/>
      <c r="I138" s="514"/>
    </row>
    <row r="139" spans="1:9" s="478" customFormat="1" ht="12.75" customHeight="1">
      <c r="A139" s="487">
        <f t="shared" si="1"/>
        <v>43831</v>
      </c>
      <c r="B139" s="483"/>
      <c r="C139" s="519">
        <v>97.5</v>
      </c>
      <c r="D139" s="513">
        <v>55</v>
      </c>
      <c r="F139" s="514"/>
      <c r="G139" s="544"/>
      <c r="I139" s="514"/>
    </row>
    <row r="140" spans="1:9" s="478" customFormat="1" ht="12.75" customHeight="1">
      <c r="A140" s="487">
        <f t="shared" si="1"/>
        <v>43862</v>
      </c>
      <c r="B140" s="483"/>
      <c r="C140" s="519">
        <v>97.5</v>
      </c>
      <c r="D140" s="513">
        <v>56</v>
      </c>
      <c r="F140" s="514"/>
      <c r="G140" s="544"/>
      <c r="I140" s="514"/>
    </row>
    <row r="141" spans="1:9" ht="33.75">
      <c r="A141" s="295" t="s">
        <v>287</v>
      </c>
      <c r="B141" s="488"/>
      <c r="C141" s="488"/>
      <c r="D141" s="296">
        <f ca="1">D140/OFFSET(D140,-12,0)-1</f>
        <v>1.8181818181818077E-2</v>
      </c>
    </row>
    <row r="142" spans="1:9">
      <c r="A142" s="772" t="s">
        <v>616</v>
      </c>
      <c r="B142" s="773"/>
      <c r="C142" s="773"/>
      <c r="D142" s="773"/>
    </row>
    <row r="143" spans="1:9">
      <c r="A143" s="478" t="s">
        <v>649</v>
      </c>
    </row>
  </sheetData>
  <mergeCells count="11">
    <mergeCell ref="A142:D142"/>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1"/>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6" t="s">
        <v>0</v>
      </c>
      <c r="B1" s="551"/>
      <c r="C1" s="551"/>
      <c r="H1" s="109"/>
      <c r="J1" s="109"/>
    </row>
    <row r="2" spans="1:18" s="475" customFormat="1" ht="12.75" customHeight="1">
      <c r="A2" s="547"/>
      <c r="B2" s="547"/>
      <c r="C2" s="547"/>
      <c r="H2" s="109"/>
      <c r="J2" s="109"/>
    </row>
    <row r="3" spans="1:18" s="475" customFormat="1" ht="14.25" customHeight="1">
      <c r="A3" s="550" t="s">
        <v>659</v>
      </c>
      <c r="B3" s="550"/>
      <c r="C3" s="550"/>
      <c r="D3" s="109"/>
      <c r="H3" s="109"/>
      <c r="J3" s="109"/>
    </row>
    <row r="4" spans="1:18" s="475" customFormat="1" ht="12.75" customHeight="1">
      <c r="A4" s="550"/>
      <c r="B4" s="550"/>
      <c r="C4" s="550"/>
      <c r="D4" s="539"/>
      <c r="E4" s="539"/>
      <c r="F4" s="539"/>
      <c r="G4" s="539"/>
      <c r="H4" s="552"/>
      <c r="I4" s="539"/>
      <c r="J4" s="552"/>
    </row>
    <row r="5" spans="1:18" s="475" customFormat="1" ht="75.75" customHeight="1">
      <c r="A5" s="649" t="s">
        <v>658</v>
      </c>
      <c r="B5" s="649"/>
      <c r="C5" s="649"/>
      <c r="D5" s="649"/>
      <c r="E5" s="649"/>
      <c r="F5" s="649"/>
      <c r="G5" s="649"/>
      <c r="H5" s="649"/>
      <c r="I5" s="649"/>
      <c r="J5" s="649"/>
      <c r="K5" s="649"/>
      <c r="L5" s="649"/>
      <c r="M5" s="649"/>
      <c r="N5" s="649"/>
      <c r="O5" s="649"/>
    </row>
    <row r="6" spans="1:18" s="475" customFormat="1" ht="12.75" customHeight="1">
      <c r="A6" s="545"/>
      <c r="B6" s="545"/>
      <c r="C6" s="545"/>
      <c r="D6" s="545"/>
      <c r="E6" s="545"/>
      <c r="F6" s="545"/>
      <c r="G6" s="545"/>
      <c r="H6" s="545"/>
      <c r="I6" s="545"/>
      <c r="J6" s="545"/>
    </row>
    <row r="7" spans="1:18" ht="55.5" customHeight="1">
      <c r="A7" s="553"/>
      <c r="B7" s="565" t="s">
        <v>655</v>
      </c>
      <c r="C7" s="554"/>
      <c r="D7" s="565" t="s">
        <v>656</v>
      </c>
      <c r="E7" s="553"/>
      <c r="F7" s="565" t="s">
        <v>657</v>
      </c>
      <c r="G7" s="553"/>
      <c r="H7" s="776" t="s">
        <v>660</v>
      </c>
      <c r="I7" s="777"/>
      <c r="J7" s="553"/>
      <c r="K7" s="776" t="s">
        <v>650</v>
      </c>
      <c r="L7" s="778"/>
      <c r="M7" s="778"/>
      <c r="N7" s="777"/>
      <c r="O7" s="555"/>
    </row>
    <row r="8" spans="1:18" s="557" customFormat="1" ht="59.25" customHeight="1">
      <c r="A8" s="556"/>
      <c r="B8" s="577" t="s">
        <v>651</v>
      </c>
      <c r="C8" s="578"/>
      <c r="D8" s="577" t="s">
        <v>651</v>
      </c>
      <c r="E8" s="578"/>
      <c r="F8" s="577" t="s">
        <v>651</v>
      </c>
      <c r="G8" s="578"/>
      <c r="H8" s="577" t="s">
        <v>651</v>
      </c>
      <c r="I8" s="579" t="s">
        <v>678</v>
      </c>
      <c r="J8" s="580"/>
      <c r="K8" s="591" t="s">
        <v>680</v>
      </c>
      <c r="L8" s="581" t="s">
        <v>656</v>
      </c>
      <c r="M8" s="581" t="s">
        <v>676</v>
      </c>
      <c r="N8" s="582" t="s">
        <v>660</v>
      </c>
      <c r="O8" s="556"/>
    </row>
    <row r="9" spans="1:18" ht="13.5" customHeight="1">
      <c r="A9" s="555"/>
      <c r="B9" s="558" t="s">
        <v>39</v>
      </c>
      <c r="C9" s="559"/>
      <c r="D9" s="558" t="s">
        <v>39</v>
      </c>
      <c r="E9" s="559"/>
      <c r="F9" s="558" t="s">
        <v>39</v>
      </c>
      <c r="G9" s="559"/>
      <c r="H9" s="558" t="s">
        <v>39</v>
      </c>
      <c r="I9" s="560" t="s">
        <v>643</v>
      </c>
      <c r="J9" s="568"/>
      <c r="K9" s="560" t="s">
        <v>91</v>
      </c>
      <c r="L9" s="572" t="s">
        <v>91</v>
      </c>
      <c r="M9" s="572" t="s">
        <v>91</v>
      </c>
      <c r="N9" s="573" t="s">
        <v>91</v>
      </c>
      <c r="O9" s="555"/>
    </row>
    <row r="10" spans="1:18" ht="12.75" customHeight="1">
      <c r="A10" s="499">
        <v>43101</v>
      </c>
      <c r="B10" s="484">
        <f>ROUND(
INDEX('Table 6'!$P$24:$P$516,MATCH('Table 7B'!A10,'Table 6'!$N$24:$N$516,0))+
SUM('Table 6'!Q114:X114),3)</f>
        <v>6157.2370000000001</v>
      </c>
      <c r="C10" s="111"/>
      <c r="D10" s="396">
        <v>2715.4290000000001</v>
      </c>
      <c r="E10" s="111"/>
      <c r="F10" s="396" t="s">
        <v>291</v>
      </c>
      <c r="G10" s="111"/>
      <c r="H10" s="561">
        <f t="shared" ref="H10:H15" si="0">SUM(B10,D10,F10)</f>
        <v>8872.6660000000011</v>
      </c>
      <c r="I10" s="563">
        <v>9097</v>
      </c>
      <c r="J10" s="569"/>
      <c r="K10" s="110">
        <f>'Table 7A'!D115</f>
        <v>52</v>
      </c>
      <c r="L10" s="111">
        <v>23</v>
      </c>
      <c r="M10" s="111" t="s">
        <v>291</v>
      </c>
      <c r="N10" s="44">
        <f>'Table 7A'!D115+SUM(L10,M10)</f>
        <v>75</v>
      </c>
      <c r="O10" s="555"/>
      <c r="P10" s="567"/>
      <c r="R10" s="567"/>
    </row>
    <row r="11" spans="1:18" ht="12.75" customHeight="1">
      <c r="A11" s="194">
        <v>43132</v>
      </c>
      <c r="B11" s="484">
        <f>ROUND(
INDEX('Table 6'!$P$24:$P$516,MATCH('Table 7B'!A11,'Table 6'!$N$24:$N$516,0))+
SUM('Table 6'!Q115:X115),3)</f>
        <v>6617.6109999999999</v>
      </c>
      <c r="C11" s="111"/>
      <c r="D11" s="484">
        <v>2692.7220000000002</v>
      </c>
      <c r="E11" s="111"/>
      <c r="F11" s="484" t="s">
        <v>291</v>
      </c>
      <c r="G11" s="111"/>
      <c r="H11" s="562">
        <f t="shared" si="0"/>
        <v>9310.3330000000005</v>
      </c>
      <c r="I11" s="563">
        <v>9562</v>
      </c>
      <c r="J11" s="569"/>
      <c r="K11" s="571">
        <f>'Table 7A'!D116</f>
        <v>56</v>
      </c>
      <c r="L11" s="570">
        <v>23</v>
      </c>
      <c r="M11" s="570" t="s">
        <v>291</v>
      </c>
      <c r="N11" s="44">
        <f>'Table 7A'!D116+SUM(L11,M11)</f>
        <v>79</v>
      </c>
      <c r="O11" s="555"/>
      <c r="P11" s="567"/>
      <c r="R11" s="567"/>
    </row>
    <row r="12" spans="1:18" ht="12.75" customHeight="1">
      <c r="A12" s="194">
        <v>43160</v>
      </c>
      <c r="B12" s="484">
        <f>ROUND(
INDEX('Table 6'!$P$24:$P$516,MATCH('Table 7B'!A12,'Table 6'!$N$24:$N$516,0))+
SUM('Table 6'!Q116:X116),3)</f>
        <v>6500.0640000000003</v>
      </c>
      <c r="C12" s="111"/>
      <c r="D12" s="484">
        <v>2872.067</v>
      </c>
      <c r="E12" s="111"/>
      <c r="F12" s="484" t="s">
        <v>291</v>
      </c>
      <c r="G12" s="111"/>
      <c r="H12" s="562">
        <f t="shared" si="0"/>
        <v>9372.1310000000012</v>
      </c>
      <c r="I12" s="563">
        <v>9627</v>
      </c>
      <c r="J12" s="569"/>
      <c r="K12" s="110">
        <f>'Table 7A'!D117</f>
        <v>56</v>
      </c>
      <c r="L12" s="111">
        <v>24</v>
      </c>
      <c r="M12" s="570" t="s">
        <v>291</v>
      </c>
      <c r="N12" s="44">
        <f>'Table 7A'!D117+SUM(L12,M12)</f>
        <v>80</v>
      </c>
      <c r="O12" s="555"/>
      <c r="P12" s="567"/>
      <c r="R12" s="567"/>
    </row>
    <row r="13" spans="1:18" ht="12.75" customHeight="1">
      <c r="A13" s="194">
        <v>43191</v>
      </c>
      <c r="B13" s="484">
        <f>ROUND(
INDEX('Table 6'!$P$24:$P$516,MATCH('Table 7B'!A13,'Table 6'!$N$24:$N$516,0))+
SUM('Table 6'!Q117:X117),3)</f>
        <v>6735.4790000000003</v>
      </c>
      <c r="C13" s="111"/>
      <c r="D13" s="484">
        <v>2047.5609999999999</v>
      </c>
      <c r="E13" s="111"/>
      <c r="F13" s="484" t="s">
        <v>291</v>
      </c>
      <c r="G13" s="111"/>
      <c r="H13" s="562">
        <f t="shared" si="0"/>
        <v>8783.0400000000009</v>
      </c>
      <c r="I13" s="563">
        <v>9049</v>
      </c>
      <c r="J13" s="569"/>
      <c r="K13" s="110">
        <f>'Table 7A'!D118</f>
        <v>51</v>
      </c>
      <c r="L13" s="111">
        <v>16</v>
      </c>
      <c r="M13" s="570" t="s">
        <v>291</v>
      </c>
      <c r="N13" s="44">
        <f>'Table 7A'!D118+SUM(L13,M13)</f>
        <v>67</v>
      </c>
      <c r="O13" s="555"/>
      <c r="P13" s="567"/>
      <c r="R13" s="567"/>
    </row>
    <row r="14" spans="1:18" ht="12.75" customHeight="1">
      <c r="A14" s="194">
        <v>43221</v>
      </c>
      <c r="B14" s="484">
        <f>ROUND(
INDEX('Table 6'!$P$24:$P$516,MATCH('Table 7B'!A14,'Table 6'!$N$24:$N$516,0))+
SUM('Table 6'!Q118:X118),3)</f>
        <v>6793.067</v>
      </c>
      <c r="C14" s="111"/>
      <c r="D14" s="484">
        <v>2309.826</v>
      </c>
      <c r="E14" s="111"/>
      <c r="F14" s="484" t="s">
        <v>291</v>
      </c>
      <c r="G14" s="111"/>
      <c r="H14" s="562">
        <f t="shared" si="0"/>
        <v>9102.893</v>
      </c>
      <c r="I14" s="563">
        <v>9381</v>
      </c>
      <c r="J14" s="569"/>
      <c r="K14" s="110">
        <f>'Table 7A'!D119</f>
        <v>51</v>
      </c>
      <c r="L14" s="111">
        <v>18</v>
      </c>
      <c r="M14" s="570" t="s">
        <v>291</v>
      </c>
      <c r="N14" s="44">
        <f>'Table 7A'!D119+SUM(L14,M14)</f>
        <v>69</v>
      </c>
      <c r="O14" s="555"/>
      <c r="P14" s="567"/>
      <c r="R14" s="567"/>
    </row>
    <row r="15" spans="1:18" ht="12.75" customHeight="1">
      <c r="A15" s="194">
        <v>43252</v>
      </c>
      <c r="B15" s="484">
        <f>ROUND(
INDEX('Table 6'!$P$24:$P$516,MATCH('Table 7B'!A15,'Table 6'!$N$24:$N$516,0))+
SUM('Table 6'!Q119:X119),3)</f>
        <v>6869.9459999999999</v>
      </c>
      <c r="C15" s="111"/>
      <c r="D15" s="484">
        <v>3178.4870000000001</v>
      </c>
      <c r="E15" s="111"/>
      <c r="F15" s="484">
        <v>1035.0999999999999</v>
      </c>
      <c r="G15" s="111"/>
      <c r="H15" s="562">
        <f t="shared" si="0"/>
        <v>11083.533000000001</v>
      </c>
      <c r="I15" s="563">
        <v>11345</v>
      </c>
      <c r="J15" s="569"/>
      <c r="K15" s="110">
        <f>'Table 7A'!D120</f>
        <v>52</v>
      </c>
      <c r="L15" s="111">
        <v>24</v>
      </c>
      <c r="M15" s="111">
        <v>8</v>
      </c>
      <c r="N15" s="44">
        <f>'Table 7A'!D120+SUM(L15,M15)</f>
        <v>84</v>
      </c>
      <c r="O15" s="564"/>
      <c r="P15" s="567"/>
      <c r="R15" s="567"/>
    </row>
    <row r="16" spans="1:18" ht="12.75" customHeight="1">
      <c r="A16" s="194">
        <v>43282</v>
      </c>
      <c r="B16" s="484">
        <f>ROUND(
INDEX('Table 6'!$P$24:$P$516,MATCH('Table 7B'!A16,'Table 6'!$N$24:$N$516,0))+
SUM('Table 6'!Q120:X120),3)</f>
        <v>7091.1909999999998</v>
      </c>
      <c r="C16" s="111"/>
      <c r="D16" s="484">
        <v>2360.5970000000002</v>
      </c>
      <c r="E16" s="111"/>
      <c r="F16" s="484">
        <v>1077.9000000000001</v>
      </c>
      <c r="G16" s="111"/>
      <c r="H16" s="562">
        <f t="shared" ref="H16:H21" si="1">SUM(B16,D16,F16)</f>
        <v>10529.688</v>
      </c>
      <c r="I16" s="563">
        <v>10822</v>
      </c>
      <c r="J16" s="569"/>
      <c r="K16" s="110">
        <f>'Table 7A'!D121</f>
        <v>54</v>
      </c>
      <c r="L16" s="111">
        <v>18</v>
      </c>
      <c r="M16" s="111">
        <v>8</v>
      </c>
      <c r="N16" s="44">
        <f>'Table 7A'!D121+SUM(L16,M16)</f>
        <v>80</v>
      </c>
      <c r="O16" s="564"/>
      <c r="P16" s="567"/>
      <c r="R16" s="567"/>
    </row>
    <row r="17" spans="1:18" ht="12.75" customHeight="1">
      <c r="A17" s="194">
        <v>43313</v>
      </c>
      <c r="B17" s="484">
        <f>ROUND(
INDEX('Table 6'!$P$24:$P$516,MATCH('Table 7B'!A17,'Table 6'!$N$24:$N$516,0))+
SUM('Table 6'!Q121:X121),3)</f>
        <v>6816.8509999999997</v>
      </c>
      <c r="C17" s="111"/>
      <c r="D17" s="484">
        <v>2535.424</v>
      </c>
      <c r="E17" s="111"/>
      <c r="F17" s="484">
        <v>1049.0999999999999</v>
      </c>
      <c r="G17" s="111"/>
      <c r="H17" s="562">
        <f>SUM(B17,D17,F17)</f>
        <v>10401.375</v>
      </c>
      <c r="I17" s="563">
        <v>10653</v>
      </c>
      <c r="J17" s="569"/>
      <c r="K17" s="110">
        <f>'Table 7A'!D122</f>
        <v>52</v>
      </c>
      <c r="L17" s="111">
        <v>19</v>
      </c>
      <c r="M17" s="111">
        <v>8</v>
      </c>
      <c r="N17" s="44">
        <f>'Table 7A'!D122+SUM(L17,M17)</f>
        <v>79</v>
      </c>
      <c r="O17" s="564"/>
      <c r="P17" s="567"/>
      <c r="R17" s="567"/>
    </row>
    <row r="18" spans="1:18" ht="12.75" customHeight="1">
      <c r="A18" s="194">
        <v>43344</v>
      </c>
      <c r="B18" s="484">
        <f>ROUND(
INDEX('Table 6'!$P$24:$P$516,MATCH('Table 7B'!A18,'Table 6'!$N$24:$N$516,0))+
SUM('Table 6'!Q122:X122),3)</f>
        <v>7001.8490000000002</v>
      </c>
      <c r="C18" s="111"/>
      <c r="D18" s="484">
        <v>2236.5749999999998</v>
      </c>
      <c r="E18" s="111"/>
      <c r="F18" s="484">
        <v>785.2</v>
      </c>
      <c r="G18" s="111"/>
      <c r="H18" s="562">
        <f t="shared" si="1"/>
        <v>10023.624</v>
      </c>
      <c r="I18" s="563">
        <v>10260</v>
      </c>
      <c r="J18" s="569"/>
      <c r="K18" s="110">
        <f>'Table 7A'!D123</f>
        <v>53</v>
      </c>
      <c r="L18" s="111">
        <v>17</v>
      </c>
      <c r="M18" s="111">
        <v>6</v>
      </c>
      <c r="N18" s="44">
        <f>'Table 7A'!D123+SUM(L18,M18)</f>
        <v>76</v>
      </c>
      <c r="O18" s="564"/>
      <c r="P18" s="567"/>
      <c r="R18" s="567"/>
    </row>
    <row r="19" spans="1:18" ht="12.75" customHeight="1">
      <c r="A19" s="194">
        <v>43374</v>
      </c>
      <c r="B19" s="484">
        <f>ROUND(
INDEX('Table 6'!$P$24:$P$516,MATCH('Table 7B'!A19,'Table 6'!$N$24:$N$516,0))+
SUM('Table 6'!Q123:X123),3)</f>
        <v>6953.0159999999996</v>
      </c>
      <c r="C19" s="111"/>
      <c r="D19" s="484">
        <v>2127.9830000000002</v>
      </c>
      <c r="E19" s="111"/>
      <c r="F19" s="484">
        <v>1198.7</v>
      </c>
      <c r="G19" s="111"/>
      <c r="H19" s="562">
        <f t="shared" si="1"/>
        <v>10279.699000000001</v>
      </c>
      <c r="I19" s="563">
        <v>10513</v>
      </c>
      <c r="J19" s="569"/>
      <c r="K19" s="110">
        <f>'Table 7A'!D124</f>
        <v>55.8</v>
      </c>
      <c r="L19" s="111">
        <v>16</v>
      </c>
      <c r="M19" s="111">
        <v>7</v>
      </c>
      <c r="N19" s="44">
        <f>'Table 7A'!D124+SUM(L19,M19)</f>
        <v>78.8</v>
      </c>
      <c r="O19" s="564"/>
      <c r="P19" s="567"/>
      <c r="R19" s="567"/>
    </row>
    <row r="20" spans="1:18" ht="12.75" customHeight="1">
      <c r="A20" s="194">
        <v>43405</v>
      </c>
      <c r="B20" s="484">
        <f>ROUND(
INDEX('Table 6'!$P$24:$P$516,MATCH('Table 7B'!A20,'Table 6'!$N$24:$N$516,0))+
SUM('Table 6'!Q124:X124),3)</f>
        <v>6257.3779999999997</v>
      </c>
      <c r="C20" s="111"/>
      <c r="D20" s="484">
        <v>2073.9830000000002</v>
      </c>
      <c r="E20" s="111"/>
      <c r="F20" s="484">
        <v>876.5</v>
      </c>
      <c r="G20" s="111"/>
      <c r="H20" s="562">
        <f t="shared" si="1"/>
        <v>9207.8610000000008</v>
      </c>
      <c r="I20" s="563">
        <v>9474</v>
      </c>
      <c r="J20" s="569"/>
      <c r="K20" s="110">
        <f>'Table 7A'!D125</f>
        <v>50.1</v>
      </c>
      <c r="L20" s="111">
        <v>16</v>
      </c>
      <c r="M20" s="111">
        <v>5</v>
      </c>
      <c r="N20" s="44">
        <f>'Table 7A'!D125+SUM(L20,M20)</f>
        <v>71.099999999999994</v>
      </c>
      <c r="O20" s="564"/>
      <c r="P20" s="567"/>
      <c r="R20" s="567"/>
    </row>
    <row r="21" spans="1:18" ht="12.75" customHeight="1">
      <c r="A21" s="194">
        <v>43435</v>
      </c>
      <c r="B21" s="484">
        <f>ROUND(
INDEX('Table 6'!$P$24:$P$516,MATCH('Table 7B'!A21,'Table 6'!$N$24:$N$516,0))+
SUM('Table 6'!Q125:X125),3)</f>
        <v>6587.3090000000002</v>
      </c>
      <c r="C21" s="111"/>
      <c r="D21" s="484">
        <v>1954.8869999999999</v>
      </c>
      <c r="E21" s="111"/>
      <c r="F21" s="484">
        <v>1236.7</v>
      </c>
      <c r="G21" s="111"/>
      <c r="H21" s="562">
        <f t="shared" si="1"/>
        <v>9778.8960000000006</v>
      </c>
      <c r="I21" s="563">
        <v>10065</v>
      </c>
      <c r="J21" s="569"/>
      <c r="K21" s="110">
        <f>'Table 7A'!D126</f>
        <v>52.7</v>
      </c>
      <c r="L21" s="111">
        <v>15</v>
      </c>
      <c r="M21" s="111">
        <v>8</v>
      </c>
      <c r="N21" s="44">
        <f>'Table 7A'!D126+SUM(L21,M21)</f>
        <v>75.7</v>
      </c>
      <c r="O21" s="564"/>
      <c r="P21" s="567"/>
      <c r="R21" s="567"/>
    </row>
    <row r="22" spans="1:18" ht="12.75" customHeight="1">
      <c r="A22" s="194">
        <v>43466</v>
      </c>
      <c r="B22" s="484">
        <f>ROUND(
INDEX('Table 6'!$P$24:$P$516,MATCH('Table 7B'!A22,'Table 6'!$N$24:$N$516,0))+
SUM('Table 6'!Q126:X126),3)</f>
        <v>6632.4530000000004</v>
      </c>
      <c r="C22" s="111"/>
      <c r="D22" s="484">
        <v>3454.1709999999998</v>
      </c>
      <c r="E22" s="111"/>
      <c r="F22" s="484">
        <v>685.7</v>
      </c>
      <c r="G22" s="111"/>
      <c r="H22" s="562">
        <f>SUM(B22,D22,F22)</f>
        <v>10772.324000000001</v>
      </c>
      <c r="I22" s="563">
        <v>11198</v>
      </c>
      <c r="J22" s="569"/>
      <c r="K22" s="110">
        <f>'Table 7A'!D127</f>
        <v>54</v>
      </c>
      <c r="L22" s="111">
        <v>27</v>
      </c>
      <c r="M22" s="111">
        <v>3</v>
      </c>
      <c r="N22" s="44">
        <f>'Table 7A'!D127+SUM(L22,M22)</f>
        <v>84</v>
      </c>
      <c r="O22" s="564"/>
      <c r="P22" s="567"/>
      <c r="R22" s="567"/>
    </row>
    <row r="23" spans="1:18" ht="12.75" customHeight="1">
      <c r="A23" s="194">
        <v>43497</v>
      </c>
      <c r="B23" s="484">
        <f>ROUND(
INDEX('Table 6'!$P$24:$P$516,MATCH('Table 7B'!A23,'Table 6'!$N$24:$N$516,0))+
SUM('Table 6'!Q127:X127),3)</f>
        <v>6881.0150000000003</v>
      </c>
      <c r="C23" s="111"/>
      <c r="D23" s="484">
        <v>3508.1669999999999</v>
      </c>
      <c r="E23" s="111"/>
      <c r="F23" s="484">
        <v>1290.8</v>
      </c>
      <c r="G23" s="111"/>
      <c r="H23" s="562">
        <f t="shared" ref="H23:H24" si="2">SUM(B23,D23,F23)</f>
        <v>11679.982</v>
      </c>
      <c r="I23" s="563">
        <v>12083</v>
      </c>
      <c r="J23" s="574"/>
      <c r="K23" s="110">
        <f>'Table 7A'!D128</f>
        <v>55</v>
      </c>
      <c r="L23" s="111">
        <v>27</v>
      </c>
      <c r="M23" s="111">
        <v>7</v>
      </c>
      <c r="N23" s="44">
        <f>'Table 7A'!D128+SUM(L23,M23)</f>
        <v>89</v>
      </c>
      <c r="O23" s="564"/>
      <c r="P23" s="567"/>
      <c r="R23" s="567"/>
    </row>
    <row r="24" spans="1:18" ht="12.75" customHeight="1">
      <c r="A24" s="194">
        <v>43525</v>
      </c>
      <c r="B24" s="484">
        <f>ROUND(
INDEX('Table 6'!$P$24:$P$516,MATCH('Table 7B'!A24,'Table 6'!$N$24:$N$516,0))+
SUM('Table 6'!Q128:X128),3)</f>
        <v>7105.4520000000002</v>
      </c>
      <c r="C24" s="111"/>
      <c r="D24" s="484">
        <v>3742.1390000000001</v>
      </c>
      <c r="E24" s="111"/>
      <c r="F24" s="484">
        <v>1230.9000000000001</v>
      </c>
      <c r="G24" s="111"/>
      <c r="H24" s="562">
        <f t="shared" si="2"/>
        <v>12078.491</v>
      </c>
      <c r="I24" s="563">
        <v>12454</v>
      </c>
      <c r="J24" s="574"/>
      <c r="K24" s="110">
        <f>'Table 7A'!D129</f>
        <v>58</v>
      </c>
      <c r="L24" s="111">
        <v>29</v>
      </c>
      <c r="M24" s="111">
        <v>7</v>
      </c>
      <c r="N24" s="44">
        <f>'Table 7A'!D129+SUM(L24,M24)</f>
        <v>94</v>
      </c>
      <c r="O24" s="564"/>
      <c r="P24" s="567"/>
      <c r="R24" s="567"/>
    </row>
    <row r="25" spans="1:18" ht="12.75" customHeight="1">
      <c r="A25" s="194">
        <v>43556</v>
      </c>
      <c r="B25" s="484">
        <f>ROUND(
INDEX('Table 6'!$P$24:$P$516,MATCH('Table 7B'!A25,'Table 6'!$N$24:$N$516,0))+
SUM('Table 6'!Q129:X129),3)</f>
        <v>7288.3990000000003</v>
      </c>
      <c r="C25" s="111"/>
      <c r="D25" s="484">
        <v>3191.0889999999999</v>
      </c>
      <c r="E25" s="111"/>
      <c r="F25" s="484">
        <v>1083.3</v>
      </c>
      <c r="G25" s="111"/>
      <c r="H25" s="562">
        <f t="shared" ref="H25" si="3">SUM(B25,D25,F25)</f>
        <v>11562.788</v>
      </c>
      <c r="I25" s="563">
        <v>11944</v>
      </c>
      <c r="J25" s="574"/>
      <c r="K25" s="110">
        <f>'Table 7A'!D130</f>
        <v>58</v>
      </c>
      <c r="L25" s="111">
        <v>25</v>
      </c>
      <c r="M25" s="111">
        <v>6</v>
      </c>
      <c r="N25" s="44">
        <f>'Table 7A'!D130+SUM(L25,M25)</f>
        <v>89</v>
      </c>
      <c r="O25" s="564"/>
      <c r="P25" s="567"/>
      <c r="R25" s="567"/>
    </row>
    <row r="26" spans="1:18" ht="12.75" customHeight="1">
      <c r="A26" s="194">
        <v>43586</v>
      </c>
      <c r="B26" s="484">
        <f>ROUND(
INDEX('Table 6'!$P$24:$P$516,MATCH('Table 7B'!A26,'Table 6'!$N$24:$N$516,0))+
SUM('Table 6'!Q130:X130),3)</f>
        <v>7525.6729999999998</v>
      </c>
      <c r="C26" s="111"/>
      <c r="D26" s="484">
        <v>3594.1509999999998</v>
      </c>
      <c r="E26" s="111"/>
      <c r="F26" s="484">
        <v>834</v>
      </c>
      <c r="G26" s="111"/>
      <c r="H26" s="562">
        <f t="shared" ref="H26" si="4">SUM(B26,D26,F26)</f>
        <v>11953.824000000001</v>
      </c>
      <c r="I26" s="563">
        <v>12390</v>
      </c>
      <c r="J26" s="574"/>
      <c r="K26" s="110">
        <f>'Table 7A'!D131</f>
        <v>60</v>
      </c>
      <c r="L26" s="111">
        <v>28</v>
      </c>
      <c r="M26" s="111">
        <v>4</v>
      </c>
      <c r="N26" s="44">
        <f>'Table 7A'!D131+SUM(L26,M26)</f>
        <v>92</v>
      </c>
      <c r="O26" s="564"/>
      <c r="P26" s="567"/>
      <c r="R26" s="567"/>
    </row>
    <row r="27" spans="1:18" ht="12.75" customHeight="1">
      <c r="A27" s="194">
        <v>43617</v>
      </c>
      <c r="B27" s="484">
        <f>ROUND(
INDEX('Table 6'!$P$24:$P$516,MATCH('Table 7B'!A27,'Table 6'!$N$24:$N$516,0))+
SUM('Table 6'!Q131:X131),3)</f>
        <v>7402.6769999999997</v>
      </c>
      <c r="C27" s="111"/>
      <c r="D27" s="484">
        <v>1736.7080000000001</v>
      </c>
      <c r="E27" s="111"/>
      <c r="F27" s="484">
        <v>846.1</v>
      </c>
      <c r="G27" s="111"/>
      <c r="H27" s="562">
        <f t="shared" ref="H27" si="5">SUM(B27,D27,F27)</f>
        <v>9985.4850000000006</v>
      </c>
      <c r="I27" s="563">
        <v>10296</v>
      </c>
      <c r="J27" s="574"/>
      <c r="K27" s="110">
        <f>'Table 7A'!D132</f>
        <v>59</v>
      </c>
      <c r="L27" s="111">
        <v>13</v>
      </c>
      <c r="M27" s="111">
        <v>4</v>
      </c>
      <c r="N27" s="44">
        <f>'Table 7A'!D132+SUM(L27,M27)</f>
        <v>76</v>
      </c>
      <c r="O27" s="564"/>
      <c r="P27" s="567"/>
      <c r="R27" s="567"/>
    </row>
    <row r="28" spans="1:18" ht="12.75" customHeight="1">
      <c r="A28" s="194">
        <v>43647</v>
      </c>
      <c r="B28" s="484">
        <f>ROUND(
INDEX('Table 6'!$P$24:$P$516,MATCH('Table 7B'!A28,'Table 6'!$N$24:$N$516,0))+
SUM('Table 6'!Q132:X132),3)</f>
        <v>7404.4369999999999</v>
      </c>
      <c r="C28" s="111"/>
      <c r="D28" s="484">
        <v>2423.0239999999999</v>
      </c>
      <c r="E28" s="111"/>
      <c r="F28" s="484">
        <v>1112.5999999999999</v>
      </c>
      <c r="G28" s="111"/>
      <c r="H28" s="562">
        <f t="shared" ref="H28:H29" si="6">SUM(B28,D28,F28)</f>
        <v>10940.061</v>
      </c>
      <c r="I28" s="563">
        <v>11253</v>
      </c>
      <c r="J28" s="574"/>
      <c r="K28" s="110">
        <f>'Table 7A'!D133</f>
        <v>58</v>
      </c>
      <c r="L28" s="111">
        <v>18</v>
      </c>
      <c r="M28" s="111">
        <v>6</v>
      </c>
      <c r="N28" s="44">
        <f>'Table 7A'!D133+SUM(L28,M28)</f>
        <v>82</v>
      </c>
      <c r="O28" s="564"/>
      <c r="P28" s="567"/>
      <c r="R28" s="567"/>
    </row>
    <row r="29" spans="1:18" ht="12.75" customHeight="1">
      <c r="A29" s="194">
        <v>43678</v>
      </c>
      <c r="B29" s="484">
        <f>ROUND(
INDEX('Table 6'!$P$24:$P$516,MATCH('Table 7B'!A29,'Table 6'!$N$24:$N$516,0))+
SUM('Table 6'!Q133:X133),3)</f>
        <v>7170.5029999999997</v>
      </c>
      <c r="C29" s="111"/>
      <c r="D29" s="484">
        <v>2129.2640000000001</v>
      </c>
      <c r="E29" s="111"/>
      <c r="F29" s="484">
        <v>737.5</v>
      </c>
      <c r="G29" s="111"/>
      <c r="H29" s="562">
        <f t="shared" si="6"/>
        <v>10037.267</v>
      </c>
      <c r="I29" s="563">
        <v>10376</v>
      </c>
      <c r="J29" s="574"/>
      <c r="K29" s="110">
        <f>'Table 7A'!D134</f>
        <v>56</v>
      </c>
      <c r="L29" s="111">
        <v>16</v>
      </c>
      <c r="M29" s="111">
        <v>3</v>
      </c>
      <c r="N29" s="44">
        <f>'Table 7A'!D134+SUM(L29,M29)</f>
        <v>75</v>
      </c>
      <c r="O29" s="564"/>
      <c r="P29" s="567"/>
      <c r="R29" s="567"/>
    </row>
    <row r="30" spans="1:18" ht="12.75" customHeight="1">
      <c r="A30" s="194">
        <v>43709</v>
      </c>
      <c r="B30" s="484">
        <f>ROUND(
INDEX('Table 6'!$P$24:$P$516,MATCH('Table 7B'!A30,'Table 6'!$N$24:$N$516,0))+
SUM('Table 6'!Q134:X134),3)</f>
        <v>7236.36</v>
      </c>
      <c r="C30" s="111"/>
      <c r="D30" s="484">
        <v>1433.6220000000001</v>
      </c>
      <c r="E30" s="111"/>
      <c r="F30" s="484">
        <v>1024.5999999999999</v>
      </c>
      <c r="G30" s="111"/>
      <c r="H30" s="562">
        <f t="shared" ref="H30" si="7">SUM(B30,D30,F30)</f>
        <v>9694.5820000000003</v>
      </c>
      <c r="I30" s="563">
        <v>10039</v>
      </c>
      <c r="J30" s="574"/>
      <c r="K30" s="110">
        <f>'Table 7A'!D135</f>
        <v>57</v>
      </c>
      <c r="L30" s="111">
        <v>11</v>
      </c>
      <c r="M30" s="111">
        <v>6</v>
      </c>
      <c r="N30" s="44">
        <f>'Table 7A'!D135+SUM(L30,M30)</f>
        <v>74</v>
      </c>
      <c r="O30" s="564"/>
      <c r="P30" s="567"/>
      <c r="R30" s="567"/>
    </row>
    <row r="31" spans="1:18" ht="12.75" customHeight="1">
      <c r="A31" s="194">
        <v>43739</v>
      </c>
      <c r="B31" s="484">
        <f>ROUND(
INDEX('Table 6'!$P$24:$P$516,MATCH('Table 7B'!A31,'Table 6'!$N$24:$N$516,0))+
SUM('Table 6'!Q135:X135),3)</f>
        <v>6806.924</v>
      </c>
      <c r="C31" s="111"/>
      <c r="D31" s="484">
        <v>2310.194</v>
      </c>
      <c r="E31" s="111"/>
      <c r="F31" s="484">
        <v>1085.9000000000001</v>
      </c>
      <c r="G31" s="111"/>
      <c r="H31" s="562">
        <f t="shared" ref="H31" si="8">SUM(B31,D31,F31)</f>
        <v>10203.018</v>
      </c>
      <c r="I31" s="563">
        <v>10474</v>
      </c>
      <c r="J31" s="574"/>
      <c r="K31" s="110">
        <f>'Table 7A'!D136</f>
        <v>54</v>
      </c>
      <c r="L31" s="111">
        <v>17</v>
      </c>
      <c r="M31" s="111">
        <v>6</v>
      </c>
      <c r="N31" s="44">
        <f>'Table 7A'!D136+SUM(L31,M31)</f>
        <v>77</v>
      </c>
      <c r="O31" s="564"/>
      <c r="P31" s="567"/>
      <c r="R31" s="567"/>
    </row>
    <row r="32" spans="1:18" ht="12.75" customHeight="1">
      <c r="A32" s="194">
        <v>43770</v>
      </c>
      <c r="B32" s="484">
        <f>ROUND(
INDEX('Table 6'!$P$24:$P$516,MATCH('Table 7B'!A32,'Table 6'!$N$24:$N$516,0))+
SUM('Table 6'!Q136:X136),3)</f>
        <v>6932.9229999999998</v>
      </c>
      <c r="C32" s="111"/>
      <c r="D32" s="484">
        <v>1768.5219999999999</v>
      </c>
      <c r="E32" s="111"/>
      <c r="F32" s="484">
        <v>1481.8</v>
      </c>
      <c r="G32" s="111"/>
      <c r="H32" s="562">
        <f t="shared" ref="H32" si="9">SUM(B32,D32,F32)</f>
        <v>10183.244999999999</v>
      </c>
      <c r="I32" s="563">
        <v>10388</v>
      </c>
      <c r="J32" s="574"/>
      <c r="K32" s="110">
        <f>'Table 7A'!D137</f>
        <v>54</v>
      </c>
      <c r="L32" s="111">
        <v>13</v>
      </c>
      <c r="M32" s="111">
        <v>9</v>
      </c>
      <c r="N32" s="44">
        <f>'Table 7A'!D137+SUM(L32,M32)</f>
        <v>76</v>
      </c>
      <c r="O32" s="564"/>
      <c r="P32" s="567"/>
      <c r="R32" s="567"/>
    </row>
    <row r="33" spans="1:18" ht="12.75" customHeight="1">
      <c r="A33" s="194">
        <v>43800</v>
      </c>
      <c r="B33" s="484">
        <f>ROUND(
INDEX('Table 6'!$P$24:$P$516,MATCH('Table 7B'!A33,'Table 6'!$N$24:$N$516,0))+
SUM('Table 6'!Q137:X137),3)</f>
        <v>6869.52</v>
      </c>
      <c r="C33" s="111"/>
      <c r="D33" s="484">
        <v>2533.424</v>
      </c>
      <c r="E33" s="111"/>
      <c r="F33" s="484">
        <v>1561.4</v>
      </c>
      <c r="G33" s="111"/>
      <c r="H33" s="562">
        <f t="shared" ref="H33" si="10">SUM(B33,D33,F33)</f>
        <v>10964.343999999999</v>
      </c>
      <c r="I33" s="563">
        <v>11216</v>
      </c>
      <c r="J33" s="574"/>
      <c r="K33" s="110">
        <f>'Table 7A'!D138</f>
        <v>55</v>
      </c>
      <c r="L33" s="111">
        <v>19</v>
      </c>
      <c r="M33" s="111">
        <v>10</v>
      </c>
      <c r="N33" s="44">
        <f>'Table 7A'!D138+SUM(L33,M33)</f>
        <v>84</v>
      </c>
      <c r="O33" s="564"/>
      <c r="P33" s="567"/>
      <c r="R33" s="567"/>
    </row>
    <row r="34" spans="1:18" ht="12.75" customHeight="1">
      <c r="A34" s="194">
        <v>43831</v>
      </c>
      <c r="B34" s="484">
        <f>ROUND(
INDEX('Table 6'!$P$24:$P$516,MATCH('Table 7B'!A34,'Table 6'!$N$24:$N$516,0))+
SUM('Table 6'!Q138:X138),3)</f>
        <v>6848.8559999999998</v>
      </c>
      <c r="C34" s="111"/>
      <c r="D34" s="484">
        <v>1933.9590000000001</v>
      </c>
      <c r="E34" s="111"/>
      <c r="F34" s="484">
        <v>1362.6</v>
      </c>
      <c r="G34" s="111"/>
      <c r="H34" s="562">
        <f t="shared" ref="H34" si="11">SUM(B34,D34,F34)</f>
        <v>10145.415000000001</v>
      </c>
      <c r="I34" s="563">
        <v>10453</v>
      </c>
      <c r="J34" s="574"/>
      <c r="K34" s="110">
        <f>'Table 7A'!D139</f>
        <v>55</v>
      </c>
      <c r="L34" s="111">
        <v>15</v>
      </c>
      <c r="M34" s="111">
        <v>8</v>
      </c>
      <c r="N34" s="44">
        <f>'Table 7A'!D139+SUM(L34,M34)</f>
        <v>78</v>
      </c>
      <c r="O34" s="564"/>
      <c r="P34" s="567"/>
      <c r="R34" s="567"/>
    </row>
    <row r="35" spans="1:18" ht="12.75" customHeight="1">
      <c r="A35" s="197">
        <v>43862</v>
      </c>
      <c r="B35" s="629">
        <f>ROUND(
INDEX('Table 6'!$P$24:$P$516,MATCH('Table 7B'!A35,'Table 6'!$N$24:$N$516,0))+
SUM('Table 6'!Q139:X139),3)</f>
        <v>6906.15</v>
      </c>
      <c r="C35" s="111"/>
      <c r="D35" s="629">
        <v>2417.86</v>
      </c>
      <c r="E35" s="111"/>
      <c r="F35" s="629">
        <v>1188.3</v>
      </c>
      <c r="G35" s="111"/>
      <c r="H35" s="630">
        <f t="shared" ref="H35" si="12">SUM(B35,D35,F35)</f>
        <v>10512.31</v>
      </c>
      <c r="I35" s="631">
        <v>10778</v>
      </c>
      <c r="J35" s="574"/>
      <c r="K35" s="632">
        <f>'Table 7A'!D140</f>
        <v>56</v>
      </c>
      <c r="L35" s="633">
        <v>18</v>
      </c>
      <c r="M35" s="633">
        <v>7</v>
      </c>
      <c r="N35" s="634">
        <f>'Table 7A'!D140+SUM(L35,M35)</f>
        <v>81</v>
      </c>
      <c r="O35" s="564"/>
      <c r="P35" s="567"/>
      <c r="R35" s="567"/>
    </row>
    <row r="36" spans="1:18" s="576" customFormat="1" ht="21" customHeight="1">
      <c r="A36" s="779" t="s">
        <v>652</v>
      </c>
      <c r="B36" s="779"/>
      <c r="C36" s="780"/>
      <c r="D36" s="780"/>
      <c r="E36" s="780"/>
      <c r="F36" s="780"/>
      <c r="G36" s="780"/>
      <c r="H36" s="780"/>
      <c r="I36" s="780"/>
      <c r="J36" s="780"/>
      <c r="K36" s="780"/>
      <c r="L36" s="780"/>
      <c r="M36" s="780"/>
      <c r="N36" s="780"/>
      <c r="O36" s="780"/>
    </row>
    <row r="37" spans="1:18" s="576" customFormat="1" ht="15.75" customHeight="1">
      <c r="A37" s="779" t="s">
        <v>653</v>
      </c>
      <c r="B37" s="779"/>
      <c r="C37" s="779"/>
      <c r="D37" s="779"/>
      <c r="E37" s="779"/>
      <c r="F37" s="779"/>
      <c r="G37" s="779"/>
      <c r="H37" s="779"/>
      <c r="I37" s="779"/>
      <c r="J37" s="779"/>
      <c r="K37" s="779"/>
      <c r="L37" s="779"/>
      <c r="M37" s="779"/>
      <c r="N37" s="779"/>
      <c r="O37" s="779"/>
    </row>
    <row r="38" spans="1:18" s="576" customFormat="1" ht="15.75" customHeight="1">
      <c r="A38" s="779" t="s">
        <v>662</v>
      </c>
      <c r="B38" s="779"/>
      <c r="C38" s="779"/>
      <c r="D38" s="779"/>
      <c r="E38" s="779"/>
      <c r="F38" s="779"/>
      <c r="G38" s="779"/>
      <c r="H38" s="779"/>
      <c r="I38" s="779"/>
      <c r="J38" s="779"/>
      <c r="K38" s="779"/>
      <c r="L38" s="779"/>
      <c r="M38" s="779"/>
      <c r="N38" s="779"/>
      <c r="O38" s="779"/>
    </row>
    <row r="39" spans="1:18" s="576" customFormat="1" ht="15.75" customHeight="1">
      <c r="A39" s="779" t="s">
        <v>663</v>
      </c>
      <c r="B39" s="779"/>
      <c r="C39" s="779"/>
      <c r="D39" s="779"/>
      <c r="E39" s="779"/>
      <c r="F39" s="779"/>
      <c r="G39" s="779"/>
      <c r="H39" s="779"/>
      <c r="I39" s="779"/>
      <c r="J39" s="779"/>
      <c r="K39" s="779"/>
      <c r="L39" s="779"/>
      <c r="M39" s="779"/>
      <c r="N39" s="779"/>
      <c r="O39" s="779"/>
    </row>
    <row r="40" spans="1:18" s="593" customFormat="1" ht="15.75" customHeight="1">
      <c r="A40" s="779" t="s">
        <v>677</v>
      </c>
      <c r="B40" s="779"/>
      <c r="C40" s="779"/>
      <c r="D40" s="779"/>
      <c r="E40" s="779"/>
      <c r="F40" s="779"/>
      <c r="G40" s="779"/>
      <c r="H40" s="779"/>
      <c r="I40" s="779"/>
      <c r="J40" s="779"/>
      <c r="K40" s="779"/>
      <c r="L40" s="779"/>
      <c r="M40" s="779"/>
      <c r="N40" s="779"/>
      <c r="O40" s="779"/>
    </row>
    <row r="41" spans="1:18" s="576" customFormat="1" ht="15.75" customHeight="1">
      <c r="A41" s="779" t="s">
        <v>681</v>
      </c>
      <c r="B41" s="779"/>
      <c r="C41" s="779"/>
      <c r="D41" s="779"/>
      <c r="E41" s="779"/>
      <c r="F41" s="779"/>
      <c r="G41" s="779"/>
      <c r="H41" s="779"/>
      <c r="I41" s="779"/>
      <c r="J41" s="779"/>
      <c r="K41" s="779"/>
      <c r="L41" s="779"/>
      <c r="M41" s="779"/>
      <c r="N41" s="779"/>
      <c r="O41" s="779"/>
    </row>
  </sheetData>
  <mergeCells count="10">
    <mergeCell ref="A41:O41"/>
    <mergeCell ref="A37:O37"/>
    <mergeCell ref="A38:O38"/>
    <mergeCell ref="A39:O39"/>
    <mergeCell ref="A40:O40"/>
    <mergeCell ref="A5:O5"/>
    <mergeCell ref="H7:I7"/>
    <mergeCell ref="K7:N7"/>
    <mergeCell ref="A36:B36"/>
    <mergeCell ref="C36:O36"/>
  </mergeCells>
  <pageMargins left="0.7" right="0.7" top="0.75" bottom="0.75" header="0.3" footer="0.3"/>
  <pageSetup paperSize="9" scale="6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2"/>
  <sheetViews>
    <sheetView zoomScaleNormal="100" workbookViewId="0">
      <pane ySplit="5" topLeftCell="A6" activePane="bottomLeft" state="frozen"/>
      <selection pane="bottomLeft" activeCell="A6" sqref="A6"/>
    </sheetView>
  </sheetViews>
  <sheetFormatPr defaultRowHeight="15"/>
  <cols>
    <col min="1" max="1" width="10.28515625" style="231" customWidth="1"/>
    <col min="2" max="5" width="12.28515625" style="231" customWidth="1"/>
  </cols>
  <sheetData>
    <row r="1" spans="1:41">
      <c r="A1" s="781" t="s">
        <v>0</v>
      </c>
      <c r="B1" s="781"/>
      <c r="C1" s="781"/>
      <c r="D1" s="781"/>
      <c r="E1" s="781"/>
      <c r="F1" s="781"/>
      <c r="G1" s="781"/>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235</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236</v>
      </c>
      <c r="C5" s="212" t="s">
        <v>237</v>
      </c>
      <c r="D5" s="212" t="s">
        <v>238</v>
      </c>
      <c r="E5" s="212" t="s">
        <v>239</v>
      </c>
      <c r="F5" s="382"/>
    </row>
    <row r="6" spans="1:41" s="210" customFormat="1" ht="12.75" customHeight="1">
      <c r="A6" s="213" t="s">
        <v>240</v>
      </c>
      <c r="B6" s="214">
        <v>136</v>
      </c>
      <c r="C6" s="215">
        <v>126</v>
      </c>
      <c r="D6" s="214">
        <v>125</v>
      </c>
      <c r="E6" s="216">
        <v>63</v>
      </c>
    </row>
    <row r="7" spans="1:41" s="210" customFormat="1" ht="12.75" customHeight="1">
      <c r="A7" s="217" t="s">
        <v>241</v>
      </c>
      <c r="B7" s="218">
        <v>139</v>
      </c>
      <c r="C7" s="219">
        <v>127</v>
      </c>
      <c r="D7" s="218">
        <v>130</v>
      </c>
      <c r="E7" s="220">
        <v>56.999999999999993</v>
      </c>
    </row>
    <row r="8" spans="1:41" s="210" customFormat="1" ht="12.75" customHeight="1">
      <c r="A8" s="217" t="s">
        <v>242</v>
      </c>
      <c r="B8" s="218">
        <v>135</v>
      </c>
      <c r="C8" s="219">
        <v>124</v>
      </c>
      <c r="D8" s="218">
        <v>128</v>
      </c>
      <c r="E8" s="220">
        <v>54</v>
      </c>
    </row>
    <row r="9" spans="1:41" s="210" customFormat="1" ht="12.75" customHeight="1">
      <c r="A9" s="217" t="s">
        <v>243</v>
      </c>
      <c r="B9" s="218">
        <v>136</v>
      </c>
      <c r="C9" s="219">
        <v>126</v>
      </c>
      <c r="D9" s="218">
        <v>128</v>
      </c>
      <c r="E9" s="220">
        <v>61</v>
      </c>
    </row>
    <row r="10" spans="1:41" s="210" customFormat="1" ht="12.75" customHeight="1">
      <c r="A10" s="217" t="s">
        <v>244</v>
      </c>
      <c r="B10" s="218">
        <v>149</v>
      </c>
      <c r="C10" s="219">
        <v>139</v>
      </c>
      <c r="D10" s="218">
        <v>142</v>
      </c>
      <c r="E10" s="220">
        <v>73</v>
      </c>
    </row>
    <row r="11" spans="1:41" s="210" customFormat="1" ht="12.75" customHeight="1">
      <c r="A11" s="217" t="s">
        <v>245</v>
      </c>
      <c r="B11" s="218">
        <v>156</v>
      </c>
      <c r="C11" s="219">
        <v>145</v>
      </c>
      <c r="D11" s="218">
        <v>153</v>
      </c>
      <c r="E11" s="220">
        <v>72</v>
      </c>
    </row>
    <row r="12" spans="1:41" s="210" customFormat="1" ht="12.75" customHeight="1">
      <c r="A12" s="217" t="s">
        <v>246</v>
      </c>
      <c r="B12" s="218">
        <v>154</v>
      </c>
      <c r="C12" s="219">
        <v>144</v>
      </c>
      <c r="D12" s="218">
        <v>148</v>
      </c>
      <c r="E12" s="220">
        <v>69</v>
      </c>
    </row>
    <row r="13" spans="1:41" s="210" customFormat="1" ht="12.75" customHeight="1">
      <c r="A13" s="217" t="s">
        <v>247</v>
      </c>
      <c r="B13" s="218">
        <v>155</v>
      </c>
      <c r="C13" s="219">
        <v>145</v>
      </c>
      <c r="D13" s="218">
        <v>151</v>
      </c>
      <c r="E13" s="220">
        <v>68</v>
      </c>
    </row>
    <row r="14" spans="1:41" s="210" customFormat="1" ht="12.75" customHeight="1">
      <c r="A14" s="217" t="s">
        <v>248</v>
      </c>
      <c r="B14" s="218">
        <v>156</v>
      </c>
      <c r="C14" s="219">
        <v>145</v>
      </c>
      <c r="D14" s="218">
        <v>150</v>
      </c>
      <c r="E14" s="220">
        <v>75</v>
      </c>
    </row>
    <row r="15" spans="1:41" s="210" customFormat="1" ht="12.75" customHeight="1">
      <c r="A15" s="217" t="s">
        <v>249</v>
      </c>
      <c r="B15" s="218">
        <v>158</v>
      </c>
      <c r="C15" s="219">
        <v>146</v>
      </c>
      <c r="D15" s="218">
        <v>152</v>
      </c>
      <c r="E15" s="220">
        <v>73</v>
      </c>
    </row>
    <row r="16" spans="1:41" s="210" customFormat="1" ht="12.75" customHeight="1">
      <c r="A16" s="217" t="s">
        <v>250</v>
      </c>
      <c r="B16" s="218">
        <v>153</v>
      </c>
      <c r="C16" s="219">
        <v>141</v>
      </c>
      <c r="D16" s="218">
        <v>147</v>
      </c>
      <c r="E16" s="220">
        <v>63</v>
      </c>
    </row>
    <row r="17" spans="1:5" s="210" customFormat="1" ht="12.75" customHeight="1">
      <c r="A17" s="217" t="s">
        <v>251</v>
      </c>
      <c r="B17" s="218">
        <v>152</v>
      </c>
      <c r="C17" s="219">
        <v>142</v>
      </c>
      <c r="D17" s="218">
        <v>150</v>
      </c>
      <c r="E17" s="220">
        <v>75</v>
      </c>
    </row>
    <row r="18" spans="1:5" s="210" customFormat="1" ht="12.75" customHeight="1">
      <c r="A18" s="217" t="s">
        <v>252</v>
      </c>
      <c r="B18" s="218">
        <v>155</v>
      </c>
      <c r="C18" s="219">
        <v>145</v>
      </c>
      <c r="D18" s="218">
        <v>150</v>
      </c>
      <c r="E18" s="220">
        <v>71</v>
      </c>
    </row>
    <row r="19" spans="1:5" s="210" customFormat="1" ht="12.75" customHeight="1">
      <c r="A19" s="217" t="s">
        <v>253</v>
      </c>
      <c r="B19" s="218">
        <v>151</v>
      </c>
      <c r="C19" s="219">
        <v>140</v>
      </c>
      <c r="D19" s="218">
        <v>146</v>
      </c>
      <c r="E19" s="220">
        <v>64</v>
      </c>
    </row>
    <row r="20" spans="1:5" s="210" customFormat="1" ht="12.75" customHeight="1">
      <c r="A20" s="217" t="s">
        <v>254</v>
      </c>
      <c r="B20" s="218">
        <v>160</v>
      </c>
      <c r="C20" s="219">
        <v>149</v>
      </c>
      <c r="D20" s="218">
        <v>155</v>
      </c>
      <c r="E20" s="220">
        <v>73</v>
      </c>
    </row>
    <row r="21" spans="1:5" s="210" customFormat="1" ht="12.75" customHeight="1">
      <c r="A21" s="217" t="s">
        <v>255</v>
      </c>
      <c r="B21" s="218">
        <v>159</v>
      </c>
      <c r="C21" s="219">
        <v>148</v>
      </c>
      <c r="D21" s="218">
        <v>158</v>
      </c>
      <c r="E21" s="220">
        <v>80</v>
      </c>
    </row>
    <row r="22" spans="1:5" s="210" customFormat="1" ht="12.75" customHeight="1">
      <c r="A22" s="217" t="s">
        <v>256</v>
      </c>
      <c r="B22" s="218">
        <v>164</v>
      </c>
      <c r="C22" s="219">
        <v>154</v>
      </c>
      <c r="D22" s="218">
        <v>161</v>
      </c>
      <c r="E22" s="220">
        <v>89</v>
      </c>
    </row>
    <row r="23" spans="1:5" s="210" customFormat="1" ht="12.75" customHeight="1">
      <c r="A23" s="217" t="s">
        <v>257</v>
      </c>
      <c r="B23" s="218">
        <v>162</v>
      </c>
      <c r="C23" s="219">
        <v>151</v>
      </c>
      <c r="D23" s="218">
        <v>158</v>
      </c>
      <c r="E23" s="220">
        <v>77</v>
      </c>
    </row>
    <row r="24" spans="1:5" s="210" customFormat="1" ht="12.75" customHeight="1">
      <c r="A24" s="217" t="s">
        <v>258</v>
      </c>
      <c r="B24" s="218">
        <v>157</v>
      </c>
      <c r="C24" s="219">
        <v>147</v>
      </c>
      <c r="D24" s="218">
        <v>155</v>
      </c>
      <c r="E24" s="220">
        <v>74</v>
      </c>
    </row>
    <row r="25" spans="1:5" s="210" customFormat="1" ht="12.75" customHeight="1">
      <c r="A25" s="217" t="s">
        <v>259</v>
      </c>
      <c r="B25" s="218">
        <v>147</v>
      </c>
      <c r="C25" s="219">
        <v>136</v>
      </c>
      <c r="D25" s="218">
        <v>147</v>
      </c>
      <c r="E25" s="220">
        <v>73</v>
      </c>
    </row>
    <row r="26" spans="1:5" s="210" customFormat="1" ht="12.75" customHeight="1">
      <c r="A26" s="217" t="s">
        <v>260</v>
      </c>
      <c r="B26" s="218">
        <v>131</v>
      </c>
      <c r="C26" s="219">
        <v>119</v>
      </c>
      <c r="D26" s="218">
        <v>129</v>
      </c>
      <c r="E26" s="220">
        <v>61</v>
      </c>
    </row>
    <row r="27" spans="1:5" s="210" customFormat="1" ht="12.75" customHeight="1">
      <c r="A27" s="217" t="s">
        <v>261</v>
      </c>
      <c r="B27" s="218">
        <v>148</v>
      </c>
      <c r="C27" s="219">
        <v>136</v>
      </c>
      <c r="D27" s="218">
        <v>131</v>
      </c>
      <c r="E27" s="220">
        <v>60</v>
      </c>
    </row>
    <row r="28" spans="1:5" s="210" customFormat="1" ht="12.75" customHeight="1">
      <c r="A28" s="217" t="s">
        <v>262</v>
      </c>
      <c r="B28" s="218">
        <v>146</v>
      </c>
      <c r="C28" s="219">
        <v>133</v>
      </c>
      <c r="D28" s="218">
        <v>130</v>
      </c>
      <c r="E28" s="220">
        <v>56.999999999999993</v>
      </c>
    </row>
    <row r="29" spans="1:5" s="210" customFormat="1" ht="12.75" customHeight="1">
      <c r="A29" s="217" t="s">
        <v>263</v>
      </c>
      <c r="B29" s="218">
        <v>137</v>
      </c>
      <c r="C29" s="219">
        <v>125</v>
      </c>
      <c r="D29" s="218">
        <v>125</v>
      </c>
      <c r="E29" s="220">
        <v>59</v>
      </c>
    </row>
    <row r="30" spans="1:5" s="210" customFormat="1" ht="12.75" customHeight="1">
      <c r="A30" s="217" t="s">
        <v>264</v>
      </c>
      <c r="B30" s="218">
        <v>137</v>
      </c>
      <c r="C30" s="219">
        <v>112.00000000000001</v>
      </c>
      <c r="D30" s="218">
        <v>113.99999999999999</v>
      </c>
      <c r="E30" s="220">
        <v>60</v>
      </c>
    </row>
    <row r="31" spans="1:5" s="210" customFormat="1" ht="12.75" customHeight="1">
      <c r="A31" s="217" t="s">
        <v>265</v>
      </c>
      <c r="B31" s="218">
        <v>130</v>
      </c>
      <c r="C31" s="219">
        <v>119</v>
      </c>
      <c r="D31" s="218">
        <v>114.99999999999999</v>
      </c>
      <c r="E31" s="220">
        <v>62</v>
      </c>
    </row>
    <row r="32" spans="1:5" s="210" customFormat="1" ht="12.75" customHeight="1">
      <c r="A32" s="217" t="s">
        <v>266</v>
      </c>
      <c r="B32" s="218">
        <v>127</v>
      </c>
      <c r="C32" s="219">
        <v>114.99999999999999</v>
      </c>
      <c r="D32" s="218">
        <v>118</v>
      </c>
      <c r="E32" s="220">
        <v>59</v>
      </c>
    </row>
    <row r="33" spans="1:43" s="210" customFormat="1" ht="12.75" customHeight="1">
      <c r="A33" s="217" t="s">
        <v>267</v>
      </c>
      <c r="B33" s="218">
        <v>134</v>
      </c>
      <c r="C33" s="219">
        <v>123</v>
      </c>
      <c r="D33" s="218">
        <v>124</v>
      </c>
      <c r="E33" s="220">
        <v>64</v>
      </c>
    </row>
    <row r="34" spans="1:43" s="210" customFormat="1" ht="12.75" customHeight="1">
      <c r="A34" s="217" t="s">
        <v>284</v>
      </c>
      <c r="B34" s="218">
        <v>141</v>
      </c>
      <c r="C34" s="219">
        <v>130</v>
      </c>
      <c r="D34" s="218">
        <v>131</v>
      </c>
      <c r="E34" s="220">
        <v>71</v>
      </c>
    </row>
    <row r="35" spans="1:43" s="210" customFormat="1" ht="12.75" customHeight="1">
      <c r="A35" s="217" t="s">
        <v>288</v>
      </c>
      <c r="B35" s="218">
        <v>138</v>
      </c>
      <c r="C35" s="219">
        <v>126</v>
      </c>
      <c r="D35" s="218">
        <v>128</v>
      </c>
      <c r="E35" s="220">
        <v>70</v>
      </c>
    </row>
    <row r="36" spans="1:43" s="210" customFormat="1" ht="12.75" customHeight="1">
      <c r="A36" s="217" t="s">
        <v>414</v>
      </c>
      <c r="B36" s="218">
        <v>135</v>
      </c>
      <c r="C36" s="219">
        <v>123</v>
      </c>
      <c r="D36" s="218">
        <v>126</v>
      </c>
      <c r="E36" s="220">
        <v>68</v>
      </c>
    </row>
    <row r="37" spans="1:43" s="210" customFormat="1" ht="12.75" customHeight="1">
      <c r="A37" s="217" t="s">
        <v>425</v>
      </c>
      <c r="B37" s="218">
        <v>149</v>
      </c>
      <c r="C37" s="219">
        <v>136</v>
      </c>
      <c r="D37" s="218">
        <v>133</v>
      </c>
      <c r="E37" s="220">
        <v>78</v>
      </c>
    </row>
    <row r="38" spans="1:43" s="210" customFormat="1" ht="12.75" customHeight="1">
      <c r="A38" s="217" t="s">
        <v>441</v>
      </c>
      <c r="B38" s="218">
        <v>149</v>
      </c>
      <c r="C38" s="219">
        <v>136</v>
      </c>
      <c r="D38" s="218">
        <v>139</v>
      </c>
      <c r="E38" s="220">
        <v>80</v>
      </c>
    </row>
    <row r="39" spans="1:43" s="210" customFormat="1" ht="12.75" customHeight="1">
      <c r="A39" s="217" t="s">
        <v>631</v>
      </c>
      <c r="B39" s="218">
        <v>159</v>
      </c>
      <c r="C39" s="219">
        <v>146</v>
      </c>
      <c r="D39" s="218">
        <v>149</v>
      </c>
      <c r="E39" s="220">
        <v>78</v>
      </c>
    </row>
    <row r="40" spans="1:43" s="210" customFormat="1" ht="12.75" customHeight="1">
      <c r="A40" s="217" t="s">
        <v>644</v>
      </c>
      <c r="B40" s="218">
        <v>159</v>
      </c>
      <c r="C40" s="219">
        <v>148</v>
      </c>
      <c r="D40" s="218">
        <v>154</v>
      </c>
      <c r="E40" s="220">
        <v>76</v>
      </c>
    </row>
    <row r="41" spans="1:43" s="210" customFormat="1" ht="12.75" customHeight="1">
      <c r="A41" s="217" t="s">
        <v>645</v>
      </c>
      <c r="B41" s="218">
        <v>155</v>
      </c>
      <c r="C41" s="219">
        <v>143</v>
      </c>
      <c r="D41" s="218">
        <v>157</v>
      </c>
      <c r="E41" s="220">
        <v>83</v>
      </c>
    </row>
    <row r="42" spans="1:43" s="210" customFormat="1" ht="12.75" customHeight="1">
      <c r="A42" s="217" t="s">
        <v>683</v>
      </c>
      <c r="B42" s="218">
        <v>143.40528713896907</v>
      </c>
      <c r="C42" s="219">
        <v>130.6807299448304</v>
      </c>
      <c r="D42" s="218">
        <v>143.23601270506251</v>
      </c>
      <c r="E42" s="220">
        <v>73</v>
      </c>
    </row>
    <row r="43" spans="1:43" s="210" customFormat="1" ht="12.75" customHeight="1">
      <c r="A43" s="217" t="s">
        <v>697</v>
      </c>
      <c r="B43" s="218">
        <v>159.25646971515931</v>
      </c>
      <c r="C43" s="219">
        <v>145.55429274762358</v>
      </c>
      <c r="D43" s="218">
        <v>149.0500208194272</v>
      </c>
      <c r="E43" s="220">
        <v>75</v>
      </c>
    </row>
    <row r="44" spans="1:43" s="210" customFormat="1" ht="12.75" customHeight="1">
      <c r="A44" s="217" t="s">
        <v>711</v>
      </c>
      <c r="B44" s="218">
        <v>156.03606523807579</v>
      </c>
      <c r="C44" s="219">
        <v>142.45308804412824</v>
      </c>
      <c r="D44" s="218">
        <v>145.92744846480051</v>
      </c>
      <c r="E44" s="220">
        <v>72</v>
      </c>
    </row>
    <row r="45" spans="1:43" s="210" customFormat="1" ht="12.75" customHeight="1">
      <c r="A45" s="221" t="s">
        <v>718</v>
      </c>
      <c r="B45" s="222">
        <v>163.77682013928955</v>
      </c>
      <c r="C45" s="223">
        <v>149.50921794317904</v>
      </c>
      <c r="D45" s="222">
        <v>147.76890216741981</v>
      </c>
      <c r="E45" s="224">
        <v>71</v>
      </c>
    </row>
    <row r="46" spans="1:43" s="227" customFormat="1" ht="24.75" customHeight="1">
      <c r="A46" s="760" t="s">
        <v>268</v>
      </c>
      <c r="B46" s="760"/>
      <c r="C46" s="760"/>
      <c r="D46" s="760"/>
      <c r="E46" s="760"/>
      <c r="F46" s="760"/>
      <c r="G46" s="760"/>
      <c r="H46" s="225"/>
      <c r="I46" s="225"/>
      <c r="J46" s="226"/>
      <c r="K46" s="226"/>
      <c r="L46" s="225"/>
      <c r="M46" s="225"/>
      <c r="N46" s="225"/>
      <c r="O46" s="226"/>
      <c r="P46" s="226"/>
      <c r="Q46" s="225"/>
      <c r="R46" s="225"/>
      <c r="S46" s="225"/>
      <c r="AJ46" s="228"/>
      <c r="AK46" s="228"/>
      <c r="AL46" s="228"/>
      <c r="AO46" s="228"/>
      <c r="AP46" s="228"/>
      <c r="AQ46" s="228"/>
    </row>
    <row r="47" spans="1:43" s="227" customFormat="1" ht="12" customHeight="1">
      <c r="A47" s="226" t="s">
        <v>269</v>
      </c>
      <c r="B47" s="225"/>
      <c r="C47" s="225"/>
      <c r="D47" s="225"/>
      <c r="E47" s="226"/>
      <c r="F47" s="226"/>
      <c r="G47" s="225"/>
      <c r="H47" s="225"/>
      <c r="I47" s="225"/>
      <c r="J47" s="226"/>
      <c r="K47" s="226"/>
      <c r="L47" s="225"/>
      <c r="M47" s="225"/>
      <c r="N47" s="225"/>
      <c r="O47" s="226"/>
      <c r="P47" s="226"/>
      <c r="Q47" s="225"/>
      <c r="R47" s="225"/>
      <c r="S47" s="225"/>
      <c r="AJ47" s="228"/>
      <c r="AK47" s="228"/>
      <c r="AL47" s="228"/>
      <c r="AO47" s="228"/>
      <c r="AP47" s="228"/>
      <c r="AQ47" s="228"/>
    </row>
    <row r="48" spans="1:43" s="230" customFormat="1" ht="12" customHeight="1">
      <c r="A48" s="414"/>
      <c r="B48" s="229"/>
      <c r="C48" s="229"/>
      <c r="D48" s="229"/>
      <c r="G48" s="229"/>
      <c r="H48" s="229"/>
      <c r="I48" s="229"/>
      <c r="L48" s="229"/>
      <c r="M48" s="229"/>
      <c r="N48" s="229"/>
      <c r="Q48" s="229"/>
      <c r="R48" s="229"/>
      <c r="S48" s="229"/>
      <c r="AJ48" s="229"/>
      <c r="AK48" s="229"/>
      <c r="AL48" s="229"/>
      <c r="AO48" s="229"/>
      <c r="AP48" s="229"/>
      <c r="AQ48" s="229"/>
    </row>
    <row r="49" spans="1:5">
      <c r="B49" s="232"/>
      <c r="C49" s="232"/>
      <c r="D49" s="232"/>
      <c r="E49" s="232"/>
    </row>
    <row r="50" spans="1:5">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row r="82" spans="1:5">
      <c r="A82"/>
      <c r="B82" s="232"/>
      <c r="C82" s="232"/>
      <c r="D82" s="232"/>
      <c r="E82" s="232"/>
    </row>
  </sheetData>
  <mergeCells count="2">
    <mergeCell ref="A1:G1"/>
    <mergeCell ref="A46:G4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83" customWidth="1"/>
    <col min="2" max="4" width="10.28515625" style="590" customWidth="1"/>
    <col min="5" max="5" width="6.7109375" style="583" customWidth="1"/>
    <col min="6" max="6" width="13" style="583" customWidth="1"/>
    <col min="7" max="9" width="10.28515625" style="590" customWidth="1"/>
    <col min="10" max="10" width="6.7109375" style="583" customWidth="1"/>
    <col min="11" max="11" width="13" style="583" customWidth="1"/>
    <col min="12" max="14" width="10.28515625" style="590" customWidth="1"/>
    <col min="15" max="15" width="6.7109375" style="583" customWidth="1"/>
    <col min="16" max="16" width="13" style="583" customWidth="1"/>
    <col min="17" max="19" width="10.28515625" style="590" customWidth="1"/>
    <col min="20" max="256" width="9.140625" style="583"/>
    <col min="257" max="257" width="13" style="583" customWidth="1"/>
    <col min="258" max="260" width="10.28515625" style="583" customWidth="1"/>
    <col min="261" max="261" width="6.7109375" style="583" customWidth="1"/>
    <col min="262" max="262" width="13" style="583" customWidth="1"/>
    <col min="263" max="265" width="10.28515625" style="583" customWidth="1"/>
    <col min="266" max="266" width="6.7109375" style="583" customWidth="1"/>
    <col min="267" max="267" width="13" style="583" customWidth="1"/>
    <col min="268" max="270" width="10.28515625" style="583" customWidth="1"/>
    <col min="271" max="271" width="6.7109375" style="583" customWidth="1"/>
    <col min="272" max="272" width="13" style="583" customWidth="1"/>
    <col min="273" max="275" width="10.28515625" style="583" customWidth="1"/>
    <col min="276" max="512" width="9.140625" style="583"/>
    <col min="513" max="513" width="13" style="583" customWidth="1"/>
    <col min="514" max="516" width="10.28515625" style="583" customWidth="1"/>
    <col min="517" max="517" width="6.7109375" style="583" customWidth="1"/>
    <col min="518" max="518" width="13" style="583" customWidth="1"/>
    <col min="519" max="521" width="10.28515625" style="583" customWidth="1"/>
    <col min="522" max="522" width="6.7109375" style="583" customWidth="1"/>
    <col min="523" max="523" width="13" style="583" customWidth="1"/>
    <col min="524" max="526" width="10.28515625" style="583" customWidth="1"/>
    <col min="527" max="527" width="6.7109375" style="583" customWidth="1"/>
    <col min="528" max="528" width="13" style="583" customWidth="1"/>
    <col min="529" max="531" width="10.28515625" style="583" customWidth="1"/>
    <col min="532" max="768" width="9.140625" style="583"/>
    <col min="769" max="769" width="13" style="583" customWidth="1"/>
    <col min="770" max="772" width="10.28515625" style="583" customWidth="1"/>
    <col min="773" max="773" width="6.7109375" style="583" customWidth="1"/>
    <col min="774" max="774" width="13" style="583" customWidth="1"/>
    <col min="775" max="777" width="10.28515625" style="583" customWidth="1"/>
    <col min="778" max="778" width="6.7109375" style="583" customWidth="1"/>
    <col min="779" max="779" width="13" style="583" customWidth="1"/>
    <col min="780" max="782" width="10.28515625" style="583" customWidth="1"/>
    <col min="783" max="783" width="6.7109375" style="583" customWidth="1"/>
    <col min="784" max="784" width="13" style="583" customWidth="1"/>
    <col min="785" max="787" width="10.28515625" style="583" customWidth="1"/>
    <col min="788" max="1024" width="9.140625" style="583"/>
    <col min="1025" max="1025" width="13" style="583" customWidth="1"/>
    <col min="1026" max="1028" width="10.28515625" style="583" customWidth="1"/>
    <col min="1029" max="1029" width="6.7109375" style="583" customWidth="1"/>
    <col min="1030" max="1030" width="13" style="583" customWidth="1"/>
    <col min="1031" max="1033" width="10.28515625" style="583" customWidth="1"/>
    <col min="1034" max="1034" width="6.7109375" style="583" customWidth="1"/>
    <col min="1035" max="1035" width="13" style="583" customWidth="1"/>
    <col min="1036" max="1038" width="10.28515625" style="583" customWidth="1"/>
    <col min="1039" max="1039" width="6.7109375" style="583" customWidth="1"/>
    <col min="1040" max="1040" width="13" style="583" customWidth="1"/>
    <col min="1041" max="1043" width="10.28515625" style="583" customWidth="1"/>
    <col min="1044" max="1280" width="9.140625" style="583"/>
    <col min="1281" max="1281" width="13" style="583" customWidth="1"/>
    <col min="1282" max="1284" width="10.28515625" style="583" customWidth="1"/>
    <col min="1285" max="1285" width="6.7109375" style="583" customWidth="1"/>
    <col min="1286" max="1286" width="13" style="583" customWidth="1"/>
    <col min="1287" max="1289" width="10.28515625" style="583" customWidth="1"/>
    <col min="1290" max="1290" width="6.7109375" style="583" customWidth="1"/>
    <col min="1291" max="1291" width="13" style="583" customWidth="1"/>
    <col min="1292" max="1294" width="10.28515625" style="583" customWidth="1"/>
    <col min="1295" max="1295" width="6.7109375" style="583" customWidth="1"/>
    <col min="1296" max="1296" width="13" style="583" customWidth="1"/>
    <col min="1297" max="1299" width="10.28515625" style="583" customWidth="1"/>
    <col min="1300" max="1536" width="9.140625" style="583"/>
    <col min="1537" max="1537" width="13" style="583" customWidth="1"/>
    <col min="1538" max="1540" width="10.28515625" style="583" customWidth="1"/>
    <col min="1541" max="1541" width="6.7109375" style="583" customWidth="1"/>
    <col min="1542" max="1542" width="13" style="583" customWidth="1"/>
    <col min="1543" max="1545" width="10.28515625" style="583" customWidth="1"/>
    <col min="1546" max="1546" width="6.7109375" style="583" customWidth="1"/>
    <col min="1547" max="1547" width="13" style="583" customWidth="1"/>
    <col min="1548" max="1550" width="10.28515625" style="583" customWidth="1"/>
    <col min="1551" max="1551" width="6.7109375" style="583" customWidth="1"/>
    <col min="1552" max="1552" width="13" style="583" customWidth="1"/>
    <col min="1553" max="1555" width="10.28515625" style="583" customWidth="1"/>
    <col min="1556" max="1792" width="9.140625" style="583"/>
    <col min="1793" max="1793" width="13" style="583" customWidth="1"/>
    <col min="1794" max="1796" width="10.28515625" style="583" customWidth="1"/>
    <col min="1797" max="1797" width="6.7109375" style="583" customWidth="1"/>
    <col min="1798" max="1798" width="13" style="583" customWidth="1"/>
    <col min="1799" max="1801" width="10.28515625" style="583" customWidth="1"/>
    <col min="1802" max="1802" width="6.7109375" style="583" customWidth="1"/>
    <col min="1803" max="1803" width="13" style="583" customWidth="1"/>
    <col min="1804" max="1806" width="10.28515625" style="583" customWidth="1"/>
    <col min="1807" max="1807" width="6.7109375" style="583" customWidth="1"/>
    <col min="1808" max="1808" width="13" style="583" customWidth="1"/>
    <col min="1809" max="1811" width="10.28515625" style="583" customWidth="1"/>
    <col min="1812" max="2048" width="9.140625" style="583"/>
    <col min="2049" max="2049" width="13" style="583" customWidth="1"/>
    <col min="2050" max="2052" width="10.28515625" style="583" customWidth="1"/>
    <col min="2053" max="2053" width="6.7109375" style="583" customWidth="1"/>
    <col min="2054" max="2054" width="13" style="583" customWidth="1"/>
    <col min="2055" max="2057" width="10.28515625" style="583" customWidth="1"/>
    <col min="2058" max="2058" width="6.7109375" style="583" customWidth="1"/>
    <col min="2059" max="2059" width="13" style="583" customWidth="1"/>
    <col min="2060" max="2062" width="10.28515625" style="583" customWidth="1"/>
    <col min="2063" max="2063" width="6.7109375" style="583" customWidth="1"/>
    <col min="2064" max="2064" width="13" style="583" customWidth="1"/>
    <col min="2065" max="2067" width="10.28515625" style="583" customWidth="1"/>
    <col min="2068" max="2304" width="9.140625" style="583"/>
    <col min="2305" max="2305" width="13" style="583" customWidth="1"/>
    <col min="2306" max="2308" width="10.28515625" style="583" customWidth="1"/>
    <col min="2309" max="2309" width="6.7109375" style="583" customWidth="1"/>
    <col min="2310" max="2310" width="13" style="583" customWidth="1"/>
    <col min="2311" max="2313" width="10.28515625" style="583" customWidth="1"/>
    <col min="2314" max="2314" width="6.7109375" style="583" customWidth="1"/>
    <col min="2315" max="2315" width="13" style="583" customWidth="1"/>
    <col min="2316" max="2318" width="10.28515625" style="583" customWidth="1"/>
    <col min="2319" max="2319" width="6.7109375" style="583" customWidth="1"/>
    <col min="2320" max="2320" width="13" style="583" customWidth="1"/>
    <col min="2321" max="2323" width="10.28515625" style="583" customWidth="1"/>
    <col min="2324" max="2560" width="9.140625" style="583"/>
    <col min="2561" max="2561" width="13" style="583" customWidth="1"/>
    <col min="2562" max="2564" width="10.28515625" style="583" customWidth="1"/>
    <col min="2565" max="2565" width="6.7109375" style="583" customWidth="1"/>
    <col min="2566" max="2566" width="13" style="583" customWidth="1"/>
    <col min="2567" max="2569" width="10.28515625" style="583" customWidth="1"/>
    <col min="2570" max="2570" width="6.7109375" style="583" customWidth="1"/>
    <col min="2571" max="2571" width="13" style="583" customWidth="1"/>
    <col min="2572" max="2574" width="10.28515625" style="583" customWidth="1"/>
    <col min="2575" max="2575" width="6.7109375" style="583" customWidth="1"/>
    <col min="2576" max="2576" width="13" style="583" customWidth="1"/>
    <col min="2577" max="2579" width="10.28515625" style="583" customWidth="1"/>
    <col min="2580" max="2816" width="9.140625" style="583"/>
    <col min="2817" max="2817" width="13" style="583" customWidth="1"/>
    <col min="2818" max="2820" width="10.28515625" style="583" customWidth="1"/>
    <col min="2821" max="2821" width="6.7109375" style="583" customWidth="1"/>
    <col min="2822" max="2822" width="13" style="583" customWidth="1"/>
    <col min="2823" max="2825" width="10.28515625" style="583" customWidth="1"/>
    <col min="2826" max="2826" width="6.7109375" style="583" customWidth="1"/>
    <col min="2827" max="2827" width="13" style="583" customWidth="1"/>
    <col min="2828" max="2830" width="10.28515625" style="583" customWidth="1"/>
    <col min="2831" max="2831" width="6.7109375" style="583" customWidth="1"/>
    <col min="2832" max="2832" width="13" style="583" customWidth="1"/>
    <col min="2833" max="2835" width="10.28515625" style="583" customWidth="1"/>
    <col min="2836" max="3072" width="9.140625" style="583"/>
    <col min="3073" max="3073" width="13" style="583" customWidth="1"/>
    <col min="3074" max="3076" width="10.28515625" style="583" customWidth="1"/>
    <col min="3077" max="3077" width="6.7109375" style="583" customWidth="1"/>
    <col min="3078" max="3078" width="13" style="583" customWidth="1"/>
    <col min="3079" max="3081" width="10.28515625" style="583" customWidth="1"/>
    <col min="3082" max="3082" width="6.7109375" style="583" customWidth="1"/>
    <col min="3083" max="3083" width="13" style="583" customWidth="1"/>
    <col min="3084" max="3086" width="10.28515625" style="583" customWidth="1"/>
    <col min="3087" max="3087" width="6.7109375" style="583" customWidth="1"/>
    <col min="3088" max="3088" width="13" style="583" customWidth="1"/>
    <col min="3089" max="3091" width="10.28515625" style="583" customWidth="1"/>
    <col min="3092" max="3328" width="9.140625" style="583"/>
    <col min="3329" max="3329" width="13" style="583" customWidth="1"/>
    <col min="3330" max="3332" width="10.28515625" style="583" customWidth="1"/>
    <col min="3333" max="3333" width="6.7109375" style="583" customWidth="1"/>
    <col min="3334" max="3334" width="13" style="583" customWidth="1"/>
    <col min="3335" max="3337" width="10.28515625" style="583" customWidth="1"/>
    <col min="3338" max="3338" width="6.7109375" style="583" customWidth="1"/>
    <col min="3339" max="3339" width="13" style="583" customWidth="1"/>
    <col min="3340" max="3342" width="10.28515625" style="583" customWidth="1"/>
    <col min="3343" max="3343" width="6.7109375" style="583" customWidth="1"/>
    <col min="3344" max="3344" width="13" style="583" customWidth="1"/>
    <col min="3345" max="3347" width="10.28515625" style="583" customWidth="1"/>
    <col min="3348" max="3584" width="9.140625" style="583"/>
    <col min="3585" max="3585" width="13" style="583" customWidth="1"/>
    <col min="3586" max="3588" width="10.28515625" style="583" customWidth="1"/>
    <col min="3589" max="3589" width="6.7109375" style="583" customWidth="1"/>
    <col min="3590" max="3590" width="13" style="583" customWidth="1"/>
    <col min="3591" max="3593" width="10.28515625" style="583" customWidth="1"/>
    <col min="3594" max="3594" width="6.7109375" style="583" customWidth="1"/>
    <col min="3595" max="3595" width="13" style="583" customWidth="1"/>
    <col min="3596" max="3598" width="10.28515625" style="583" customWidth="1"/>
    <col min="3599" max="3599" width="6.7109375" style="583" customWidth="1"/>
    <col min="3600" max="3600" width="13" style="583" customWidth="1"/>
    <col min="3601" max="3603" width="10.28515625" style="583" customWidth="1"/>
    <col min="3604" max="3840" width="9.140625" style="583"/>
    <col min="3841" max="3841" width="13" style="583" customWidth="1"/>
    <col min="3842" max="3844" width="10.28515625" style="583" customWidth="1"/>
    <col min="3845" max="3845" width="6.7109375" style="583" customWidth="1"/>
    <col min="3846" max="3846" width="13" style="583" customWidth="1"/>
    <col min="3847" max="3849" width="10.28515625" style="583" customWidth="1"/>
    <col min="3850" max="3850" width="6.7109375" style="583" customWidth="1"/>
    <col min="3851" max="3851" width="13" style="583" customWidth="1"/>
    <col min="3852" max="3854" width="10.28515625" style="583" customWidth="1"/>
    <col min="3855" max="3855" width="6.7109375" style="583" customWidth="1"/>
    <col min="3856" max="3856" width="13" style="583" customWidth="1"/>
    <col min="3857" max="3859" width="10.28515625" style="583" customWidth="1"/>
    <col min="3860" max="4096" width="9.140625" style="583"/>
    <col min="4097" max="4097" width="13" style="583" customWidth="1"/>
    <col min="4098" max="4100" width="10.28515625" style="583" customWidth="1"/>
    <col min="4101" max="4101" width="6.7109375" style="583" customWidth="1"/>
    <col min="4102" max="4102" width="13" style="583" customWidth="1"/>
    <col min="4103" max="4105" width="10.28515625" style="583" customWidth="1"/>
    <col min="4106" max="4106" width="6.7109375" style="583" customWidth="1"/>
    <col min="4107" max="4107" width="13" style="583" customWidth="1"/>
    <col min="4108" max="4110" width="10.28515625" style="583" customWidth="1"/>
    <col min="4111" max="4111" width="6.7109375" style="583" customWidth="1"/>
    <col min="4112" max="4112" width="13" style="583" customWidth="1"/>
    <col min="4113" max="4115" width="10.28515625" style="583" customWidth="1"/>
    <col min="4116" max="4352" width="9.140625" style="583"/>
    <col min="4353" max="4353" width="13" style="583" customWidth="1"/>
    <col min="4354" max="4356" width="10.28515625" style="583" customWidth="1"/>
    <col min="4357" max="4357" width="6.7109375" style="583" customWidth="1"/>
    <col min="4358" max="4358" width="13" style="583" customWidth="1"/>
    <col min="4359" max="4361" width="10.28515625" style="583" customWidth="1"/>
    <col min="4362" max="4362" width="6.7109375" style="583" customWidth="1"/>
    <col min="4363" max="4363" width="13" style="583" customWidth="1"/>
    <col min="4364" max="4366" width="10.28515625" style="583" customWidth="1"/>
    <col min="4367" max="4367" width="6.7109375" style="583" customWidth="1"/>
    <col min="4368" max="4368" width="13" style="583" customWidth="1"/>
    <col min="4369" max="4371" width="10.28515625" style="583" customWidth="1"/>
    <col min="4372" max="4608" width="9.140625" style="583"/>
    <col min="4609" max="4609" width="13" style="583" customWidth="1"/>
    <col min="4610" max="4612" width="10.28515625" style="583" customWidth="1"/>
    <col min="4613" max="4613" width="6.7109375" style="583" customWidth="1"/>
    <col min="4614" max="4614" width="13" style="583" customWidth="1"/>
    <col min="4615" max="4617" width="10.28515625" style="583" customWidth="1"/>
    <col min="4618" max="4618" width="6.7109375" style="583" customWidth="1"/>
    <col min="4619" max="4619" width="13" style="583" customWidth="1"/>
    <col min="4620" max="4622" width="10.28515625" style="583" customWidth="1"/>
    <col min="4623" max="4623" width="6.7109375" style="583" customWidth="1"/>
    <col min="4624" max="4624" width="13" style="583" customWidth="1"/>
    <col min="4625" max="4627" width="10.28515625" style="583" customWidth="1"/>
    <col min="4628" max="4864" width="9.140625" style="583"/>
    <col min="4865" max="4865" width="13" style="583" customWidth="1"/>
    <col min="4866" max="4868" width="10.28515625" style="583" customWidth="1"/>
    <col min="4869" max="4869" width="6.7109375" style="583" customWidth="1"/>
    <col min="4870" max="4870" width="13" style="583" customWidth="1"/>
    <col min="4871" max="4873" width="10.28515625" style="583" customWidth="1"/>
    <col min="4874" max="4874" width="6.7109375" style="583" customWidth="1"/>
    <col min="4875" max="4875" width="13" style="583" customWidth="1"/>
    <col min="4876" max="4878" width="10.28515625" style="583" customWidth="1"/>
    <col min="4879" max="4879" width="6.7109375" style="583" customWidth="1"/>
    <col min="4880" max="4880" width="13" style="583" customWidth="1"/>
    <col min="4881" max="4883" width="10.28515625" style="583" customWidth="1"/>
    <col min="4884" max="5120" width="9.140625" style="583"/>
    <col min="5121" max="5121" width="13" style="583" customWidth="1"/>
    <col min="5122" max="5124" width="10.28515625" style="583" customWidth="1"/>
    <col min="5125" max="5125" width="6.7109375" style="583" customWidth="1"/>
    <col min="5126" max="5126" width="13" style="583" customWidth="1"/>
    <col min="5127" max="5129" width="10.28515625" style="583" customWidth="1"/>
    <col min="5130" max="5130" width="6.7109375" style="583" customWidth="1"/>
    <col min="5131" max="5131" width="13" style="583" customWidth="1"/>
    <col min="5132" max="5134" width="10.28515625" style="583" customWidth="1"/>
    <col min="5135" max="5135" width="6.7109375" style="583" customWidth="1"/>
    <col min="5136" max="5136" width="13" style="583" customWidth="1"/>
    <col min="5137" max="5139" width="10.28515625" style="583" customWidth="1"/>
    <col min="5140" max="5376" width="9.140625" style="583"/>
    <col min="5377" max="5377" width="13" style="583" customWidth="1"/>
    <col min="5378" max="5380" width="10.28515625" style="583" customWidth="1"/>
    <col min="5381" max="5381" width="6.7109375" style="583" customWidth="1"/>
    <col min="5382" max="5382" width="13" style="583" customWidth="1"/>
    <col min="5383" max="5385" width="10.28515625" style="583" customWidth="1"/>
    <col min="5386" max="5386" width="6.7109375" style="583" customWidth="1"/>
    <col min="5387" max="5387" width="13" style="583" customWidth="1"/>
    <col min="5388" max="5390" width="10.28515625" style="583" customWidth="1"/>
    <col min="5391" max="5391" width="6.7109375" style="583" customWidth="1"/>
    <col min="5392" max="5392" width="13" style="583" customWidth="1"/>
    <col min="5393" max="5395" width="10.28515625" style="583" customWidth="1"/>
    <col min="5396" max="5632" width="9.140625" style="583"/>
    <col min="5633" max="5633" width="13" style="583" customWidth="1"/>
    <col min="5634" max="5636" width="10.28515625" style="583" customWidth="1"/>
    <col min="5637" max="5637" width="6.7109375" style="583" customWidth="1"/>
    <col min="5638" max="5638" width="13" style="583" customWidth="1"/>
    <col min="5639" max="5641" width="10.28515625" style="583" customWidth="1"/>
    <col min="5642" max="5642" width="6.7109375" style="583" customWidth="1"/>
    <col min="5643" max="5643" width="13" style="583" customWidth="1"/>
    <col min="5644" max="5646" width="10.28515625" style="583" customWidth="1"/>
    <col min="5647" max="5647" width="6.7109375" style="583" customWidth="1"/>
    <col min="5648" max="5648" width="13" style="583" customWidth="1"/>
    <col min="5649" max="5651" width="10.28515625" style="583" customWidth="1"/>
    <col min="5652" max="5888" width="9.140625" style="583"/>
    <col min="5889" max="5889" width="13" style="583" customWidth="1"/>
    <col min="5890" max="5892" width="10.28515625" style="583" customWidth="1"/>
    <col min="5893" max="5893" width="6.7109375" style="583" customWidth="1"/>
    <col min="5894" max="5894" width="13" style="583" customWidth="1"/>
    <col min="5895" max="5897" width="10.28515625" style="583" customWidth="1"/>
    <col min="5898" max="5898" width="6.7109375" style="583" customWidth="1"/>
    <col min="5899" max="5899" width="13" style="583" customWidth="1"/>
    <col min="5900" max="5902" width="10.28515625" style="583" customWidth="1"/>
    <col min="5903" max="5903" width="6.7109375" style="583" customWidth="1"/>
    <col min="5904" max="5904" width="13" style="583" customWidth="1"/>
    <col min="5905" max="5907" width="10.28515625" style="583" customWidth="1"/>
    <col min="5908" max="6144" width="9.140625" style="583"/>
    <col min="6145" max="6145" width="13" style="583" customWidth="1"/>
    <col min="6146" max="6148" width="10.28515625" style="583" customWidth="1"/>
    <col min="6149" max="6149" width="6.7109375" style="583" customWidth="1"/>
    <col min="6150" max="6150" width="13" style="583" customWidth="1"/>
    <col min="6151" max="6153" width="10.28515625" style="583" customWidth="1"/>
    <col min="6154" max="6154" width="6.7109375" style="583" customWidth="1"/>
    <col min="6155" max="6155" width="13" style="583" customWidth="1"/>
    <col min="6156" max="6158" width="10.28515625" style="583" customWidth="1"/>
    <col min="6159" max="6159" width="6.7109375" style="583" customWidth="1"/>
    <col min="6160" max="6160" width="13" style="583" customWidth="1"/>
    <col min="6161" max="6163" width="10.28515625" style="583" customWidth="1"/>
    <col min="6164" max="6400" width="9.140625" style="583"/>
    <col min="6401" max="6401" width="13" style="583" customWidth="1"/>
    <col min="6402" max="6404" width="10.28515625" style="583" customWidth="1"/>
    <col min="6405" max="6405" width="6.7109375" style="583" customWidth="1"/>
    <col min="6406" max="6406" width="13" style="583" customWidth="1"/>
    <col min="6407" max="6409" width="10.28515625" style="583" customWidth="1"/>
    <col min="6410" max="6410" width="6.7109375" style="583" customWidth="1"/>
    <col min="6411" max="6411" width="13" style="583" customWidth="1"/>
    <col min="6412" max="6414" width="10.28515625" style="583" customWidth="1"/>
    <col min="6415" max="6415" width="6.7109375" style="583" customWidth="1"/>
    <col min="6416" max="6416" width="13" style="583" customWidth="1"/>
    <col min="6417" max="6419" width="10.28515625" style="583" customWidth="1"/>
    <col min="6420" max="6656" width="9.140625" style="583"/>
    <col min="6657" max="6657" width="13" style="583" customWidth="1"/>
    <col min="6658" max="6660" width="10.28515625" style="583" customWidth="1"/>
    <col min="6661" max="6661" width="6.7109375" style="583" customWidth="1"/>
    <col min="6662" max="6662" width="13" style="583" customWidth="1"/>
    <col min="6663" max="6665" width="10.28515625" style="583" customWidth="1"/>
    <col min="6666" max="6666" width="6.7109375" style="583" customWidth="1"/>
    <col min="6667" max="6667" width="13" style="583" customWidth="1"/>
    <col min="6668" max="6670" width="10.28515625" style="583" customWidth="1"/>
    <col min="6671" max="6671" width="6.7109375" style="583" customWidth="1"/>
    <col min="6672" max="6672" width="13" style="583" customWidth="1"/>
    <col min="6673" max="6675" width="10.28515625" style="583" customWidth="1"/>
    <col min="6676" max="6912" width="9.140625" style="583"/>
    <col min="6913" max="6913" width="13" style="583" customWidth="1"/>
    <col min="6914" max="6916" width="10.28515625" style="583" customWidth="1"/>
    <col min="6917" max="6917" width="6.7109375" style="583" customWidth="1"/>
    <col min="6918" max="6918" width="13" style="583" customWidth="1"/>
    <col min="6919" max="6921" width="10.28515625" style="583" customWidth="1"/>
    <col min="6922" max="6922" width="6.7109375" style="583" customWidth="1"/>
    <col min="6923" max="6923" width="13" style="583" customWidth="1"/>
    <col min="6924" max="6926" width="10.28515625" style="583" customWidth="1"/>
    <col min="6927" max="6927" width="6.7109375" style="583" customWidth="1"/>
    <col min="6928" max="6928" width="13" style="583" customWidth="1"/>
    <col min="6929" max="6931" width="10.28515625" style="583" customWidth="1"/>
    <col min="6932" max="7168" width="9.140625" style="583"/>
    <col min="7169" max="7169" width="13" style="583" customWidth="1"/>
    <col min="7170" max="7172" width="10.28515625" style="583" customWidth="1"/>
    <col min="7173" max="7173" width="6.7109375" style="583" customWidth="1"/>
    <col min="7174" max="7174" width="13" style="583" customWidth="1"/>
    <col min="7175" max="7177" width="10.28515625" style="583" customWidth="1"/>
    <col min="7178" max="7178" width="6.7109375" style="583" customWidth="1"/>
    <col min="7179" max="7179" width="13" style="583" customWidth="1"/>
    <col min="7180" max="7182" width="10.28515625" style="583" customWidth="1"/>
    <col min="7183" max="7183" width="6.7109375" style="583" customWidth="1"/>
    <col min="7184" max="7184" width="13" style="583" customWidth="1"/>
    <col min="7185" max="7187" width="10.28515625" style="583" customWidth="1"/>
    <col min="7188" max="7424" width="9.140625" style="583"/>
    <col min="7425" max="7425" width="13" style="583" customWidth="1"/>
    <col min="7426" max="7428" width="10.28515625" style="583" customWidth="1"/>
    <col min="7429" max="7429" width="6.7109375" style="583" customWidth="1"/>
    <col min="7430" max="7430" width="13" style="583" customWidth="1"/>
    <col min="7431" max="7433" width="10.28515625" style="583" customWidth="1"/>
    <col min="7434" max="7434" width="6.7109375" style="583" customWidth="1"/>
    <col min="7435" max="7435" width="13" style="583" customWidth="1"/>
    <col min="7436" max="7438" width="10.28515625" style="583" customWidth="1"/>
    <col min="7439" max="7439" width="6.7109375" style="583" customWidth="1"/>
    <col min="7440" max="7440" width="13" style="583" customWidth="1"/>
    <col min="7441" max="7443" width="10.28515625" style="583" customWidth="1"/>
    <col min="7444" max="7680" width="9.140625" style="583"/>
    <col min="7681" max="7681" width="13" style="583" customWidth="1"/>
    <col min="7682" max="7684" width="10.28515625" style="583" customWidth="1"/>
    <col min="7685" max="7685" width="6.7109375" style="583" customWidth="1"/>
    <col min="7686" max="7686" width="13" style="583" customWidth="1"/>
    <col min="7687" max="7689" width="10.28515625" style="583" customWidth="1"/>
    <col min="7690" max="7690" width="6.7109375" style="583" customWidth="1"/>
    <col min="7691" max="7691" width="13" style="583" customWidth="1"/>
    <col min="7692" max="7694" width="10.28515625" style="583" customWidth="1"/>
    <col min="7695" max="7695" width="6.7109375" style="583" customWidth="1"/>
    <col min="7696" max="7696" width="13" style="583" customWidth="1"/>
    <col min="7697" max="7699" width="10.28515625" style="583" customWidth="1"/>
    <col min="7700" max="7936" width="9.140625" style="583"/>
    <col min="7937" max="7937" width="13" style="583" customWidth="1"/>
    <col min="7938" max="7940" width="10.28515625" style="583" customWidth="1"/>
    <col min="7941" max="7941" width="6.7109375" style="583" customWidth="1"/>
    <col min="7942" max="7942" width="13" style="583" customWidth="1"/>
    <col min="7943" max="7945" width="10.28515625" style="583" customWidth="1"/>
    <col min="7946" max="7946" width="6.7109375" style="583" customWidth="1"/>
    <col min="7947" max="7947" width="13" style="583" customWidth="1"/>
    <col min="7948" max="7950" width="10.28515625" style="583" customWidth="1"/>
    <col min="7951" max="7951" width="6.7109375" style="583" customWidth="1"/>
    <col min="7952" max="7952" width="13" style="583" customWidth="1"/>
    <col min="7953" max="7955" width="10.28515625" style="583" customWidth="1"/>
    <col min="7956" max="8192" width="9.140625" style="583"/>
    <col min="8193" max="8193" width="13" style="583" customWidth="1"/>
    <col min="8194" max="8196" width="10.28515625" style="583" customWidth="1"/>
    <col min="8197" max="8197" width="6.7109375" style="583" customWidth="1"/>
    <col min="8198" max="8198" width="13" style="583" customWidth="1"/>
    <col min="8199" max="8201" width="10.28515625" style="583" customWidth="1"/>
    <col min="8202" max="8202" width="6.7109375" style="583" customWidth="1"/>
    <col min="8203" max="8203" width="13" style="583" customWidth="1"/>
    <col min="8204" max="8206" width="10.28515625" style="583" customWidth="1"/>
    <col min="8207" max="8207" width="6.7109375" style="583" customWidth="1"/>
    <col min="8208" max="8208" width="13" style="583" customWidth="1"/>
    <col min="8209" max="8211" width="10.28515625" style="583" customWidth="1"/>
    <col min="8212" max="8448" width="9.140625" style="583"/>
    <col min="8449" max="8449" width="13" style="583" customWidth="1"/>
    <col min="8450" max="8452" width="10.28515625" style="583" customWidth="1"/>
    <col min="8453" max="8453" width="6.7109375" style="583" customWidth="1"/>
    <col min="8454" max="8454" width="13" style="583" customWidth="1"/>
    <col min="8455" max="8457" width="10.28515625" style="583" customWidth="1"/>
    <col min="8458" max="8458" width="6.7109375" style="583" customWidth="1"/>
    <col min="8459" max="8459" width="13" style="583" customWidth="1"/>
    <col min="8460" max="8462" width="10.28515625" style="583" customWidth="1"/>
    <col min="8463" max="8463" width="6.7109375" style="583" customWidth="1"/>
    <col min="8464" max="8464" width="13" style="583" customWidth="1"/>
    <col min="8465" max="8467" width="10.28515625" style="583" customWidth="1"/>
    <col min="8468" max="8704" width="9.140625" style="583"/>
    <col min="8705" max="8705" width="13" style="583" customWidth="1"/>
    <col min="8706" max="8708" width="10.28515625" style="583" customWidth="1"/>
    <col min="8709" max="8709" width="6.7109375" style="583" customWidth="1"/>
    <col min="8710" max="8710" width="13" style="583" customWidth="1"/>
    <col min="8711" max="8713" width="10.28515625" style="583" customWidth="1"/>
    <col min="8714" max="8714" width="6.7109375" style="583" customWidth="1"/>
    <col min="8715" max="8715" width="13" style="583" customWidth="1"/>
    <col min="8716" max="8718" width="10.28515625" style="583" customWidth="1"/>
    <col min="8719" max="8719" width="6.7109375" style="583" customWidth="1"/>
    <col min="8720" max="8720" width="13" style="583" customWidth="1"/>
    <col min="8721" max="8723" width="10.28515625" style="583" customWidth="1"/>
    <col min="8724" max="8960" width="9.140625" style="583"/>
    <col min="8961" max="8961" width="13" style="583" customWidth="1"/>
    <col min="8962" max="8964" width="10.28515625" style="583" customWidth="1"/>
    <col min="8965" max="8965" width="6.7109375" style="583" customWidth="1"/>
    <col min="8966" max="8966" width="13" style="583" customWidth="1"/>
    <col min="8967" max="8969" width="10.28515625" style="583" customWidth="1"/>
    <col min="8970" max="8970" width="6.7109375" style="583" customWidth="1"/>
    <col min="8971" max="8971" width="13" style="583" customWidth="1"/>
    <col min="8972" max="8974" width="10.28515625" style="583" customWidth="1"/>
    <col min="8975" max="8975" width="6.7109375" style="583" customWidth="1"/>
    <col min="8976" max="8976" width="13" style="583" customWidth="1"/>
    <col min="8977" max="8979" width="10.28515625" style="583" customWidth="1"/>
    <col min="8980" max="9216" width="9.140625" style="583"/>
    <col min="9217" max="9217" width="13" style="583" customWidth="1"/>
    <col min="9218" max="9220" width="10.28515625" style="583" customWidth="1"/>
    <col min="9221" max="9221" width="6.7109375" style="583" customWidth="1"/>
    <col min="9222" max="9222" width="13" style="583" customWidth="1"/>
    <col min="9223" max="9225" width="10.28515625" style="583" customWidth="1"/>
    <col min="9226" max="9226" width="6.7109375" style="583" customWidth="1"/>
    <col min="9227" max="9227" width="13" style="583" customWidth="1"/>
    <col min="9228" max="9230" width="10.28515625" style="583" customWidth="1"/>
    <col min="9231" max="9231" width="6.7109375" style="583" customWidth="1"/>
    <col min="9232" max="9232" width="13" style="583" customWidth="1"/>
    <col min="9233" max="9235" width="10.28515625" style="583" customWidth="1"/>
    <col min="9236" max="9472" width="9.140625" style="583"/>
    <col min="9473" max="9473" width="13" style="583" customWidth="1"/>
    <col min="9474" max="9476" width="10.28515625" style="583" customWidth="1"/>
    <col min="9477" max="9477" width="6.7109375" style="583" customWidth="1"/>
    <col min="9478" max="9478" width="13" style="583" customWidth="1"/>
    <col min="9479" max="9481" width="10.28515625" style="583" customWidth="1"/>
    <col min="9482" max="9482" width="6.7109375" style="583" customWidth="1"/>
    <col min="9483" max="9483" width="13" style="583" customWidth="1"/>
    <col min="9484" max="9486" width="10.28515625" style="583" customWidth="1"/>
    <col min="9487" max="9487" width="6.7109375" style="583" customWidth="1"/>
    <col min="9488" max="9488" width="13" style="583" customWidth="1"/>
    <col min="9489" max="9491" width="10.28515625" style="583" customWidth="1"/>
    <col min="9492" max="9728" width="9.140625" style="583"/>
    <col min="9729" max="9729" width="13" style="583" customWidth="1"/>
    <col min="9730" max="9732" width="10.28515625" style="583" customWidth="1"/>
    <col min="9733" max="9733" width="6.7109375" style="583" customWidth="1"/>
    <col min="9734" max="9734" width="13" style="583" customWidth="1"/>
    <col min="9735" max="9737" width="10.28515625" style="583" customWidth="1"/>
    <col min="9738" max="9738" width="6.7109375" style="583" customWidth="1"/>
    <col min="9739" max="9739" width="13" style="583" customWidth="1"/>
    <col min="9740" max="9742" width="10.28515625" style="583" customWidth="1"/>
    <col min="9743" max="9743" width="6.7109375" style="583" customWidth="1"/>
    <col min="9744" max="9744" width="13" style="583" customWidth="1"/>
    <col min="9745" max="9747" width="10.28515625" style="583" customWidth="1"/>
    <col min="9748" max="9984" width="9.140625" style="583"/>
    <col min="9985" max="9985" width="13" style="583" customWidth="1"/>
    <col min="9986" max="9988" width="10.28515625" style="583" customWidth="1"/>
    <col min="9989" max="9989" width="6.7109375" style="583" customWidth="1"/>
    <col min="9990" max="9990" width="13" style="583" customWidth="1"/>
    <col min="9991" max="9993" width="10.28515625" style="583" customWidth="1"/>
    <col min="9994" max="9994" width="6.7109375" style="583" customWidth="1"/>
    <col min="9995" max="9995" width="13" style="583" customWidth="1"/>
    <col min="9996" max="9998" width="10.28515625" style="583" customWidth="1"/>
    <col min="9999" max="9999" width="6.7109375" style="583" customWidth="1"/>
    <col min="10000" max="10000" width="13" style="583" customWidth="1"/>
    <col min="10001" max="10003" width="10.28515625" style="583" customWidth="1"/>
    <col min="10004" max="10240" width="9.140625" style="583"/>
    <col min="10241" max="10241" width="13" style="583" customWidth="1"/>
    <col min="10242" max="10244" width="10.28515625" style="583" customWidth="1"/>
    <col min="10245" max="10245" width="6.7109375" style="583" customWidth="1"/>
    <col min="10246" max="10246" width="13" style="583" customWidth="1"/>
    <col min="10247" max="10249" width="10.28515625" style="583" customWidth="1"/>
    <col min="10250" max="10250" width="6.7109375" style="583" customWidth="1"/>
    <col min="10251" max="10251" width="13" style="583" customWidth="1"/>
    <col min="10252" max="10254" width="10.28515625" style="583" customWidth="1"/>
    <col min="10255" max="10255" width="6.7109375" style="583" customWidth="1"/>
    <col min="10256" max="10256" width="13" style="583" customWidth="1"/>
    <col min="10257" max="10259" width="10.28515625" style="583" customWidth="1"/>
    <col min="10260" max="10496" width="9.140625" style="583"/>
    <col min="10497" max="10497" width="13" style="583" customWidth="1"/>
    <col min="10498" max="10500" width="10.28515625" style="583" customWidth="1"/>
    <col min="10501" max="10501" width="6.7109375" style="583" customWidth="1"/>
    <col min="10502" max="10502" width="13" style="583" customWidth="1"/>
    <col min="10503" max="10505" width="10.28515625" style="583" customWidth="1"/>
    <col min="10506" max="10506" width="6.7109375" style="583" customWidth="1"/>
    <col min="10507" max="10507" width="13" style="583" customWidth="1"/>
    <col min="10508" max="10510" width="10.28515625" style="583" customWidth="1"/>
    <col min="10511" max="10511" width="6.7109375" style="583" customWidth="1"/>
    <col min="10512" max="10512" width="13" style="583" customWidth="1"/>
    <col min="10513" max="10515" width="10.28515625" style="583" customWidth="1"/>
    <col min="10516" max="10752" width="9.140625" style="583"/>
    <col min="10753" max="10753" width="13" style="583" customWidth="1"/>
    <col min="10754" max="10756" width="10.28515625" style="583" customWidth="1"/>
    <col min="10757" max="10757" width="6.7109375" style="583" customWidth="1"/>
    <col min="10758" max="10758" width="13" style="583" customWidth="1"/>
    <col min="10759" max="10761" width="10.28515625" style="583" customWidth="1"/>
    <col min="10762" max="10762" width="6.7109375" style="583" customWidth="1"/>
    <col min="10763" max="10763" width="13" style="583" customWidth="1"/>
    <col min="10764" max="10766" width="10.28515625" style="583" customWidth="1"/>
    <col min="10767" max="10767" width="6.7109375" style="583" customWidth="1"/>
    <col min="10768" max="10768" width="13" style="583" customWidth="1"/>
    <col min="10769" max="10771" width="10.28515625" style="583" customWidth="1"/>
    <col min="10772" max="11008" width="9.140625" style="583"/>
    <col min="11009" max="11009" width="13" style="583" customWidth="1"/>
    <col min="11010" max="11012" width="10.28515625" style="583" customWidth="1"/>
    <col min="11013" max="11013" width="6.7109375" style="583" customWidth="1"/>
    <col min="11014" max="11014" width="13" style="583" customWidth="1"/>
    <col min="11015" max="11017" width="10.28515625" style="583" customWidth="1"/>
    <col min="11018" max="11018" width="6.7109375" style="583" customWidth="1"/>
    <col min="11019" max="11019" width="13" style="583" customWidth="1"/>
    <col min="11020" max="11022" width="10.28515625" style="583" customWidth="1"/>
    <col min="11023" max="11023" width="6.7109375" style="583" customWidth="1"/>
    <col min="11024" max="11024" width="13" style="583" customWidth="1"/>
    <col min="11025" max="11027" width="10.28515625" style="583" customWidth="1"/>
    <col min="11028" max="11264" width="9.140625" style="583"/>
    <col min="11265" max="11265" width="13" style="583" customWidth="1"/>
    <col min="11266" max="11268" width="10.28515625" style="583" customWidth="1"/>
    <col min="11269" max="11269" width="6.7109375" style="583" customWidth="1"/>
    <col min="11270" max="11270" width="13" style="583" customWidth="1"/>
    <col min="11271" max="11273" width="10.28515625" style="583" customWidth="1"/>
    <col min="11274" max="11274" width="6.7109375" style="583" customWidth="1"/>
    <col min="11275" max="11275" width="13" style="583" customWidth="1"/>
    <col min="11276" max="11278" width="10.28515625" style="583" customWidth="1"/>
    <col min="11279" max="11279" width="6.7109375" style="583" customWidth="1"/>
    <col min="11280" max="11280" width="13" style="583" customWidth="1"/>
    <col min="11281" max="11283" width="10.28515625" style="583" customWidth="1"/>
    <col min="11284" max="11520" width="9.140625" style="583"/>
    <col min="11521" max="11521" width="13" style="583" customWidth="1"/>
    <col min="11522" max="11524" width="10.28515625" style="583" customWidth="1"/>
    <col min="11525" max="11525" width="6.7109375" style="583" customWidth="1"/>
    <col min="11526" max="11526" width="13" style="583" customWidth="1"/>
    <col min="11527" max="11529" width="10.28515625" style="583" customWidth="1"/>
    <col min="11530" max="11530" width="6.7109375" style="583" customWidth="1"/>
    <col min="11531" max="11531" width="13" style="583" customWidth="1"/>
    <col min="11532" max="11534" width="10.28515625" style="583" customWidth="1"/>
    <col min="11535" max="11535" width="6.7109375" style="583" customWidth="1"/>
    <col min="11536" max="11536" width="13" style="583" customWidth="1"/>
    <col min="11537" max="11539" width="10.28515625" style="583" customWidth="1"/>
    <col min="11540" max="11776" width="9.140625" style="583"/>
    <col min="11777" max="11777" width="13" style="583" customWidth="1"/>
    <col min="11778" max="11780" width="10.28515625" style="583" customWidth="1"/>
    <col min="11781" max="11781" width="6.7109375" style="583" customWidth="1"/>
    <col min="11782" max="11782" width="13" style="583" customWidth="1"/>
    <col min="11783" max="11785" width="10.28515625" style="583" customWidth="1"/>
    <col min="11786" max="11786" width="6.7109375" style="583" customWidth="1"/>
    <col min="11787" max="11787" width="13" style="583" customWidth="1"/>
    <col min="11788" max="11790" width="10.28515625" style="583" customWidth="1"/>
    <col min="11791" max="11791" width="6.7109375" style="583" customWidth="1"/>
    <col min="11792" max="11792" width="13" style="583" customWidth="1"/>
    <col min="11793" max="11795" width="10.28515625" style="583" customWidth="1"/>
    <col min="11796" max="12032" width="9.140625" style="583"/>
    <col min="12033" max="12033" width="13" style="583" customWidth="1"/>
    <col min="12034" max="12036" width="10.28515625" style="583" customWidth="1"/>
    <col min="12037" max="12037" width="6.7109375" style="583" customWidth="1"/>
    <col min="12038" max="12038" width="13" style="583" customWidth="1"/>
    <col min="12039" max="12041" width="10.28515625" style="583" customWidth="1"/>
    <col min="12042" max="12042" width="6.7109375" style="583" customWidth="1"/>
    <col min="12043" max="12043" width="13" style="583" customWidth="1"/>
    <col min="12044" max="12046" width="10.28515625" style="583" customWidth="1"/>
    <col min="12047" max="12047" width="6.7109375" style="583" customWidth="1"/>
    <col min="12048" max="12048" width="13" style="583" customWidth="1"/>
    <col min="12049" max="12051" width="10.28515625" style="583" customWidth="1"/>
    <col min="12052" max="12288" width="9.140625" style="583"/>
    <col min="12289" max="12289" width="13" style="583" customWidth="1"/>
    <col min="12290" max="12292" width="10.28515625" style="583" customWidth="1"/>
    <col min="12293" max="12293" width="6.7109375" style="583" customWidth="1"/>
    <col min="12294" max="12294" width="13" style="583" customWidth="1"/>
    <col min="12295" max="12297" width="10.28515625" style="583" customWidth="1"/>
    <col min="12298" max="12298" width="6.7109375" style="583" customWidth="1"/>
    <col min="12299" max="12299" width="13" style="583" customWidth="1"/>
    <col min="12300" max="12302" width="10.28515625" style="583" customWidth="1"/>
    <col min="12303" max="12303" width="6.7109375" style="583" customWidth="1"/>
    <col min="12304" max="12304" width="13" style="583" customWidth="1"/>
    <col min="12305" max="12307" width="10.28515625" style="583" customWidth="1"/>
    <col min="12308" max="12544" width="9.140625" style="583"/>
    <col min="12545" max="12545" width="13" style="583" customWidth="1"/>
    <col min="12546" max="12548" width="10.28515625" style="583" customWidth="1"/>
    <col min="12549" max="12549" width="6.7109375" style="583" customWidth="1"/>
    <col min="12550" max="12550" width="13" style="583" customWidth="1"/>
    <col min="12551" max="12553" width="10.28515625" style="583" customWidth="1"/>
    <col min="12554" max="12554" width="6.7109375" style="583" customWidth="1"/>
    <col min="12555" max="12555" width="13" style="583" customWidth="1"/>
    <col min="12556" max="12558" width="10.28515625" style="583" customWidth="1"/>
    <col min="12559" max="12559" width="6.7109375" style="583" customWidth="1"/>
    <col min="12560" max="12560" width="13" style="583" customWidth="1"/>
    <col min="12561" max="12563" width="10.28515625" style="583" customWidth="1"/>
    <col min="12564" max="12800" width="9.140625" style="583"/>
    <col min="12801" max="12801" width="13" style="583" customWidth="1"/>
    <col min="12802" max="12804" width="10.28515625" style="583" customWidth="1"/>
    <col min="12805" max="12805" width="6.7109375" style="583" customWidth="1"/>
    <col min="12806" max="12806" width="13" style="583" customWidth="1"/>
    <col min="12807" max="12809" width="10.28515625" style="583" customWidth="1"/>
    <col min="12810" max="12810" width="6.7109375" style="583" customWidth="1"/>
    <col min="12811" max="12811" width="13" style="583" customWidth="1"/>
    <col min="12812" max="12814" width="10.28515625" style="583" customWidth="1"/>
    <col min="12815" max="12815" width="6.7109375" style="583" customWidth="1"/>
    <col min="12816" max="12816" width="13" style="583" customWidth="1"/>
    <col min="12817" max="12819" width="10.28515625" style="583" customWidth="1"/>
    <col min="12820" max="13056" width="9.140625" style="583"/>
    <col min="13057" max="13057" width="13" style="583" customWidth="1"/>
    <col min="13058" max="13060" width="10.28515625" style="583" customWidth="1"/>
    <col min="13061" max="13061" width="6.7109375" style="583" customWidth="1"/>
    <col min="13062" max="13062" width="13" style="583" customWidth="1"/>
    <col min="13063" max="13065" width="10.28515625" style="583" customWidth="1"/>
    <col min="13066" max="13066" width="6.7109375" style="583" customWidth="1"/>
    <col min="13067" max="13067" width="13" style="583" customWidth="1"/>
    <col min="13068" max="13070" width="10.28515625" style="583" customWidth="1"/>
    <col min="13071" max="13071" width="6.7109375" style="583" customWidth="1"/>
    <col min="13072" max="13072" width="13" style="583" customWidth="1"/>
    <col min="13073" max="13075" width="10.28515625" style="583" customWidth="1"/>
    <col min="13076" max="13312" width="9.140625" style="583"/>
    <col min="13313" max="13313" width="13" style="583" customWidth="1"/>
    <col min="13314" max="13316" width="10.28515625" style="583" customWidth="1"/>
    <col min="13317" max="13317" width="6.7109375" style="583" customWidth="1"/>
    <col min="13318" max="13318" width="13" style="583" customWidth="1"/>
    <col min="13319" max="13321" width="10.28515625" style="583" customWidth="1"/>
    <col min="13322" max="13322" width="6.7109375" style="583" customWidth="1"/>
    <col min="13323" max="13323" width="13" style="583" customWidth="1"/>
    <col min="13324" max="13326" width="10.28515625" style="583" customWidth="1"/>
    <col min="13327" max="13327" width="6.7109375" style="583" customWidth="1"/>
    <col min="13328" max="13328" width="13" style="583" customWidth="1"/>
    <col min="13329" max="13331" width="10.28515625" style="583" customWidth="1"/>
    <col min="13332" max="13568" width="9.140625" style="583"/>
    <col min="13569" max="13569" width="13" style="583" customWidth="1"/>
    <col min="13570" max="13572" width="10.28515625" style="583" customWidth="1"/>
    <col min="13573" max="13573" width="6.7109375" style="583" customWidth="1"/>
    <col min="13574" max="13574" width="13" style="583" customWidth="1"/>
    <col min="13575" max="13577" width="10.28515625" style="583" customWidth="1"/>
    <col min="13578" max="13578" width="6.7109375" style="583" customWidth="1"/>
    <col min="13579" max="13579" width="13" style="583" customWidth="1"/>
    <col min="13580" max="13582" width="10.28515625" style="583" customWidth="1"/>
    <col min="13583" max="13583" width="6.7109375" style="583" customWidth="1"/>
    <col min="13584" max="13584" width="13" style="583" customWidth="1"/>
    <col min="13585" max="13587" width="10.28515625" style="583" customWidth="1"/>
    <col min="13588" max="13824" width="9.140625" style="583"/>
    <col min="13825" max="13825" width="13" style="583" customWidth="1"/>
    <col min="13826" max="13828" width="10.28515625" style="583" customWidth="1"/>
    <col min="13829" max="13829" width="6.7109375" style="583" customWidth="1"/>
    <col min="13830" max="13830" width="13" style="583" customWidth="1"/>
    <col min="13831" max="13833" width="10.28515625" style="583" customWidth="1"/>
    <col min="13834" max="13834" width="6.7109375" style="583" customWidth="1"/>
    <col min="13835" max="13835" width="13" style="583" customWidth="1"/>
    <col min="13836" max="13838" width="10.28515625" style="583" customWidth="1"/>
    <col min="13839" max="13839" width="6.7109375" style="583" customWidth="1"/>
    <col min="13840" max="13840" width="13" style="583" customWidth="1"/>
    <col min="13841" max="13843" width="10.28515625" style="583" customWidth="1"/>
    <col min="13844" max="14080" width="9.140625" style="583"/>
    <col min="14081" max="14081" width="13" style="583" customWidth="1"/>
    <col min="14082" max="14084" width="10.28515625" style="583" customWidth="1"/>
    <col min="14085" max="14085" width="6.7109375" style="583" customWidth="1"/>
    <col min="14086" max="14086" width="13" style="583" customWidth="1"/>
    <col min="14087" max="14089" width="10.28515625" style="583" customWidth="1"/>
    <col min="14090" max="14090" width="6.7109375" style="583" customWidth="1"/>
    <col min="14091" max="14091" width="13" style="583" customWidth="1"/>
    <col min="14092" max="14094" width="10.28515625" style="583" customWidth="1"/>
    <col min="14095" max="14095" width="6.7109375" style="583" customWidth="1"/>
    <col min="14096" max="14096" width="13" style="583" customWidth="1"/>
    <col min="14097" max="14099" width="10.28515625" style="583" customWidth="1"/>
    <col min="14100" max="14336" width="9.140625" style="583"/>
    <col min="14337" max="14337" width="13" style="583" customWidth="1"/>
    <col min="14338" max="14340" width="10.28515625" style="583" customWidth="1"/>
    <col min="14341" max="14341" width="6.7109375" style="583" customWidth="1"/>
    <col min="14342" max="14342" width="13" style="583" customWidth="1"/>
    <col min="14343" max="14345" width="10.28515625" style="583" customWidth="1"/>
    <col min="14346" max="14346" width="6.7109375" style="583" customWidth="1"/>
    <col min="14347" max="14347" width="13" style="583" customWidth="1"/>
    <col min="14348" max="14350" width="10.28515625" style="583" customWidth="1"/>
    <col min="14351" max="14351" width="6.7109375" style="583" customWidth="1"/>
    <col min="14352" max="14352" width="13" style="583" customWidth="1"/>
    <col min="14353" max="14355" width="10.28515625" style="583" customWidth="1"/>
    <col min="14356" max="14592" width="9.140625" style="583"/>
    <col min="14593" max="14593" width="13" style="583" customWidth="1"/>
    <col min="14594" max="14596" width="10.28515625" style="583" customWidth="1"/>
    <col min="14597" max="14597" width="6.7109375" style="583" customWidth="1"/>
    <col min="14598" max="14598" width="13" style="583" customWidth="1"/>
    <col min="14599" max="14601" width="10.28515625" style="583" customWidth="1"/>
    <col min="14602" max="14602" width="6.7109375" style="583" customWidth="1"/>
    <col min="14603" max="14603" width="13" style="583" customWidth="1"/>
    <col min="14604" max="14606" width="10.28515625" style="583" customWidth="1"/>
    <col min="14607" max="14607" width="6.7109375" style="583" customWidth="1"/>
    <col min="14608" max="14608" width="13" style="583" customWidth="1"/>
    <col min="14609" max="14611" width="10.28515625" style="583" customWidth="1"/>
    <col min="14612" max="14848" width="9.140625" style="583"/>
    <col min="14849" max="14849" width="13" style="583" customWidth="1"/>
    <col min="14850" max="14852" width="10.28515625" style="583" customWidth="1"/>
    <col min="14853" max="14853" width="6.7109375" style="583" customWidth="1"/>
    <col min="14854" max="14854" width="13" style="583" customWidth="1"/>
    <col min="14855" max="14857" width="10.28515625" style="583" customWidth="1"/>
    <col min="14858" max="14858" width="6.7109375" style="583" customWidth="1"/>
    <col min="14859" max="14859" width="13" style="583" customWidth="1"/>
    <col min="14860" max="14862" width="10.28515625" style="583" customWidth="1"/>
    <col min="14863" max="14863" width="6.7109375" style="583" customWidth="1"/>
    <col min="14864" max="14864" width="13" style="583" customWidth="1"/>
    <col min="14865" max="14867" width="10.28515625" style="583" customWidth="1"/>
    <col min="14868" max="15104" width="9.140625" style="583"/>
    <col min="15105" max="15105" width="13" style="583" customWidth="1"/>
    <col min="15106" max="15108" width="10.28515625" style="583" customWidth="1"/>
    <col min="15109" max="15109" width="6.7109375" style="583" customWidth="1"/>
    <col min="15110" max="15110" width="13" style="583" customWidth="1"/>
    <col min="15111" max="15113" width="10.28515625" style="583" customWidth="1"/>
    <col min="15114" max="15114" width="6.7109375" style="583" customWidth="1"/>
    <col min="15115" max="15115" width="13" style="583" customWidth="1"/>
    <col min="15116" max="15118" width="10.28515625" style="583" customWidth="1"/>
    <col min="15119" max="15119" width="6.7109375" style="583" customWidth="1"/>
    <col min="15120" max="15120" width="13" style="583" customWidth="1"/>
    <col min="15121" max="15123" width="10.28515625" style="583" customWidth="1"/>
    <col min="15124" max="15360" width="9.140625" style="583"/>
    <col min="15361" max="15361" width="13" style="583" customWidth="1"/>
    <col min="15362" max="15364" width="10.28515625" style="583" customWidth="1"/>
    <col min="15365" max="15365" width="6.7109375" style="583" customWidth="1"/>
    <col min="15366" max="15366" width="13" style="583" customWidth="1"/>
    <col min="15367" max="15369" width="10.28515625" style="583" customWidth="1"/>
    <col min="15370" max="15370" width="6.7109375" style="583" customWidth="1"/>
    <col min="15371" max="15371" width="13" style="583" customWidth="1"/>
    <col min="15372" max="15374" width="10.28515625" style="583" customWidth="1"/>
    <col min="15375" max="15375" width="6.7109375" style="583" customWidth="1"/>
    <col min="15376" max="15376" width="13" style="583" customWidth="1"/>
    <col min="15377" max="15379" width="10.28515625" style="583" customWidth="1"/>
    <col min="15380" max="15616" width="9.140625" style="583"/>
    <col min="15617" max="15617" width="13" style="583" customWidth="1"/>
    <col min="15618" max="15620" width="10.28515625" style="583" customWidth="1"/>
    <col min="15621" max="15621" width="6.7109375" style="583" customWidth="1"/>
    <col min="15622" max="15622" width="13" style="583" customWidth="1"/>
    <col min="15623" max="15625" width="10.28515625" style="583" customWidth="1"/>
    <col min="15626" max="15626" width="6.7109375" style="583" customWidth="1"/>
    <col min="15627" max="15627" width="13" style="583" customWidth="1"/>
    <col min="15628" max="15630" width="10.28515625" style="583" customWidth="1"/>
    <col min="15631" max="15631" width="6.7109375" style="583" customWidth="1"/>
    <col min="15632" max="15632" width="13" style="583" customWidth="1"/>
    <col min="15633" max="15635" width="10.28515625" style="583" customWidth="1"/>
    <col min="15636" max="15872" width="9.140625" style="583"/>
    <col min="15873" max="15873" width="13" style="583" customWidth="1"/>
    <col min="15874" max="15876" width="10.28515625" style="583" customWidth="1"/>
    <col min="15877" max="15877" width="6.7109375" style="583" customWidth="1"/>
    <col min="15878" max="15878" width="13" style="583" customWidth="1"/>
    <col min="15879" max="15881" width="10.28515625" style="583" customWidth="1"/>
    <col min="15882" max="15882" width="6.7109375" style="583" customWidth="1"/>
    <col min="15883" max="15883" width="13" style="583" customWidth="1"/>
    <col min="15884" max="15886" width="10.28515625" style="583" customWidth="1"/>
    <col min="15887" max="15887" width="6.7109375" style="583" customWidth="1"/>
    <col min="15888" max="15888" width="13" style="583" customWidth="1"/>
    <col min="15889" max="15891" width="10.28515625" style="583" customWidth="1"/>
    <col min="15892" max="16128" width="9.140625" style="583"/>
    <col min="16129" max="16129" width="13" style="583" customWidth="1"/>
    <col min="16130" max="16132" width="10.28515625" style="583" customWidth="1"/>
    <col min="16133" max="16133" width="6.7109375" style="583" customWidth="1"/>
    <col min="16134" max="16134" width="13" style="583" customWidth="1"/>
    <col min="16135" max="16137" width="10.28515625" style="583" customWidth="1"/>
    <col min="16138" max="16138" width="6.7109375" style="583" customWidth="1"/>
    <col min="16139" max="16139" width="13" style="583" customWidth="1"/>
    <col min="16140" max="16142" width="10.28515625" style="583" customWidth="1"/>
    <col min="16143" max="16143" width="6.7109375" style="583" customWidth="1"/>
    <col min="16144" max="16144" width="13" style="583" customWidth="1"/>
    <col min="16145" max="16147" width="10.28515625" style="583" customWidth="1"/>
    <col min="16148" max="16384" width="9.140625" style="583"/>
  </cols>
  <sheetData>
    <row r="1" spans="1:19" ht="15">
      <c r="A1" s="781" t="s">
        <v>0</v>
      </c>
      <c r="B1" s="781"/>
      <c r="C1" s="781"/>
      <c r="D1" s="781"/>
      <c r="E1" s="781"/>
      <c r="F1" s="781"/>
      <c r="G1" s="781"/>
      <c r="H1" s="781"/>
      <c r="I1" s="781"/>
      <c r="J1" s="781"/>
      <c r="K1" s="781"/>
      <c r="L1" s="781"/>
      <c r="M1" s="781"/>
      <c r="N1" s="781"/>
      <c r="O1" s="781"/>
      <c r="P1" s="781"/>
      <c r="Q1" s="781"/>
      <c r="R1" s="781"/>
      <c r="S1" s="781"/>
    </row>
    <row r="2" spans="1:19" ht="15">
      <c r="A2" s="206"/>
      <c r="B2" s="206"/>
      <c r="C2" s="206"/>
      <c r="D2" s="206"/>
      <c r="E2" s="206"/>
      <c r="F2" s="206"/>
      <c r="G2" s="583"/>
      <c r="H2" s="583"/>
      <c r="I2" s="207"/>
      <c r="L2" s="583"/>
      <c r="M2" s="583"/>
      <c r="N2" s="583"/>
      <c r="Q2" s="583"/>
      <c r="R2" s="583"/>
      <c r="S2" s="207"/>
    </row>
    <row r="3" spans="1:19" ht="15">
      <c r="A3" s="208" t="s">
        <v>715</v>
      </c>
      <c r="B3" s="208"/>
      <c r="C3" s="208"/>
      <c r="D3" s="208"/>
      <c r="E3" s="208"/>
      <c r="F3" s="208"/>
      <c r="G3" s="208"/>
      <c r="H3" s="208"/>
      <c r="I3" s="208"/>
      <c r="K3" s="208"/>
      <c r="L3" s="208"/>
      <c r="M3" s="208"/>
      <c r="N3" s="208"/>
      <c r="P3" s="208"/>
      <c r="Q3" s="583"/>
      <c r="R3" s="583"/>
      <c r="S3" s="208"/>
    </row>
    <row r="4" spans="1:19" ht="15">
      <c r="A4" s="615"/>
      <c r="B4" s="615"/>
      <c r="C4" s="615"/>
      <c r="D4" s="615"/>
      <c r="E4" s="615"/>
      <c r="F4" s="615"/>
      <c r="G4" s="583"/>
      <c r="H4" s="583"/>
      <c r="I4" s="615"/>
      <c r="K4" s="615"/>
      <c r="L4" s="615"/>
      <c r="M4" s="615"/>
      <c r="N4" s="615"/>
      <c r="P4" s="615"/>
      <c r="Q4" s="583"/>
      <c r="R4" s="583"/>
      <c r="S4" s="615"/>
    </row>
    <row r="5" spans="1:19" s="235" customFormat="1" ht="21.75" customHeight="1">
      <c r="A5" s="233"/>
      <c r="B5" s="785" t="s">
        <v>270</v>
      </c>
      <c r="C5" s="786"/>
      <c r="D5" s="787"/>
      <c r="E5" s="234"/>
      <c r="F5" s="234"/>
      <c r="G5" s="785" t="s">
        <v>271</v>
      </c>
      <c r="H5" s="786"/>
      <c r="I5" s="787"/>
      <c r="J5" s="234"/>
      <c r="K5" s="234"/>
      <c r="L5" s="785" t="s">
        <v>272</v>
      </c>
      <c r="M5" s="786"/>
      <c r="N5" s="787"/>
      <c r="O5" s="234"/>
      <c r="P5" s="234"/>
      <c r="Q5" s="785" t="s">
        <v>239</v>
      </c>
      <c r="R5" s="786"/>
      <c r="S5" s="787"/>
    </row>
    <row r="6" spans="1:19" s="237" customFormat="1" ht="16.5" customHeight="1">
      <c r="A6" s="236"/>
      <c r="B6" s="782" t="s">
        <v>273</v>
      </c>
      <c r="C6" s="783"/>
      <c r="D6" s="784"/>
      <c r="G6" s="782" t="s">
        <v>273</v>
      </c>
      <c r="H6" s="783"/>
      <c r="I6" s="784"/>
      <c r="L6" s="782" t="s">
        <v>273</v>
      </c>
      <c r="M6" s="783"/>
      <c r="N6" s="784"/>
      <c r="Q6" s="782" t="s">
        <v>273</v>
      </c>
      <c r="R6" s="783"/>
      <c r="S6" s="784"/>
    </row>
    <row r="7" spans="1:19" s="226" customFormat="1" ht="12.75" customHeight="1">
      <c r="B7" s="238" t="s">
        <v>274</v>
      </c>
      <c r="C7" s="238" t="s">
        <v>275</v>
      </c>
      <c r="D7" s="238" t="s">
        <v>276</v>
      </c>
      <c r="G7" s="238" t="s">
        <v>274</v>
      </c>
      <c r="H7" s="238" t="s">
        <v>275</v>
      </c>
      <c r="I7" s="238" t="s">
        <v>276</v>
      </c>
      <c r="L7" s="238" t="s">
        <v>274</v>
      </c>
      <c r="M7" s="238" t="s">
        <v>275</v>
      </c>
      <c r="N7" s="238" t="s">
        <v>276</v>
      </c>
      <c r="Q7" s="584" t="s">
        <v>274</v>
      </c>
      <c r="R7" s="584" t="s">
        <v>275</v>
      </c>
      <c r="S7" s="584" t="s">
        <v>276</v>
      </c>
    </row>
    <row r="8" spans="1:19" s="240" customFormat="1" ht="12" customHeight="1">
      <c r="A8" s="239" t="s">
        <v>277</v>
      </c>
      <c r="B8" s="264">
        <v>94</v>
      </c>
      <c r="C8" s="264">
        <v>23</v>
      </c>
      <c r="D8" s="264">
        <v>117</v>
      </c>
      <c r="F8" s="241" t="s">
        <v>277</v>
      </c>
      <c r="G8" s="264">
        <v>79</v>
      </c>
      <c r="H8" s="264">
        <v>23</v>
      </c>
      <c r="I8" s="264">
        <v>102</v>
      </c>
      <c r="K8" s="239" t="s">
        <v>277</v>
      </c>
      <c r="L8" s="264">
        <v>94</v>
      </c>
      <c r="M8" s="264">
        <v>23</v>
      </c>
      <c r="N8" s="264">
        <v>117</v>
      </c>
      <c r="P8" s="239" t="s">
        <v>278</v>
      </c>
      <c r="Q8" s="264">
        <v>42</v>
      </c>
      <c r="R8" s="264">
        <v>26</v>
      </c>
      <c r="S8" s="264">
        <v>68</v>
      </c>
    </row>
    <row r="9" spans="1:19" s="227" customFormat="1" ht="12" customHeight="1">
      <c r="A9" s="242" t="s">
        <v>186</v>
      </c>
      <c r="B9" s="265">
        <v>103</v>
      </c>
      <c r="C9" s="265">
        <v>50</v>
      </c>
      <c r="D9" s="265">
        <v>153</v>
      </c>
      <c r="F9" s="243" t="s">
        <v>186</v>
      </c>
      <c r="G9" s="265">
        <v>88</v>
      </c>
      <c r="H9" s="265">
        <v>48</v>
      </c>
      <c r="I9" s="265">
        <v>136</v>
      </c>
      <c r="K9" s="242" t="s">
        <v>209</v>
      </c>
      <c r="L9" s="265">
        <v>86</v>
      </c>
      <c r="M9" s="265">
        <v>34</v>
      </c>
      <c r="N9" s="265">
        <v>120</v>
      </c>
      <c r="P9" s="243" t="s">
        <v>279</v>
      </c>
      <c r="Q9" s="265">
        <v>56</v>
      </c>
      <c r="R9" s="265">
        <v>15</v>
      </c>
      <c r="S9" s="265">
        <v>71</v>
      </c>
    </row>
    <row r="10" spans="1:19" s="227" customFormat="1" ht="12" customHeight="1">
      <c r="A10" s="244" t="s">
        <v>71</v>
      </c>
      <c r="B10" s="266">
        <v>100</v>
      </c>
      <c r="C10" s="266">
        <v>56</v>
      </c>
      <c r="D10" s="266">
        <v>156</v>
      </c>
      <c r="F10" s="244" t="s">
        <v>71</v>
      </c>
      <c r="G10" s="266">
        <v>88</v>
      </c>
      <c r="H10" s="266">
        <v>55</v>
      </c>
      <c r="I10" s="266">
        <v>143</v>
      </c>
      <c r="K10" s="242" t="s">
        <v>186</v>
      </c>
      <c r="L10" s="265">
        <v>91</v>
      </c>
      <c r="M10" s="265">
        <v>41</v>
      </c>
      <c r="N10" s="265">
        <v>132</v>
      </c>
      <c r="P10" s="244" t="s">
        <v>71</v>
      </c>
      <c r="Q10" s="266">
        <v>52</v>
      </c>
      <c r="R10" s="266">
        <v>20</v>
      </c>
      <c r="S10" s="266">
        <v>72</v>
      </c>
    </row>
    <row r="11" spans="1:19" s="227" customFormat="1" ht="12" customHeight="1">
      <c r="A11" s="242" t="s">
        <v>209</v>
      </c>
      <c r="B11" s="265">
        <v>86</v>
      </c>
      <c r="C11" s="265">
        <v>81</v>
      </c>
      <c r="D11" s="265">
        <v>167</v>
      </c>
      <c r="F11" s="243" t="s">
        <v>209</v>
      </c>
      <c r="G11" s="265">
        <v>83</v>
      </c>
      <c r="H11" s="265">
        <v>78</v>
      </c>
      <c r="I11" s="265">
        <v>161</v>
      </c>
      <c r="K11" s="242" t="s">
        <v>195</v>
      </c>
      <c r="L11" s="265">
        <v>112</v>
      </c>
      <c r="M11" s="265">
        <v>22</v>
      </c>
      <c r="N11" s="265">
        <v>134</v>
      </c>
      <c r="P11" s="243" t="s">
        <v>185</v>
      </c>
      <c r="Q11" s="265">
        <v>62</v>
      </c>
      <c r="R11" s="265">
        <v>13</v>
      </c>
      <c r="S11" s="265">
        <v>75</v>
      </c>
    </row>
    <row r="12" spans="1:19" s="227" customFormat="1" ht="12" customHeight="1">
      <c r="A12" s="242" t="s">
        <v>210</v>
      </c>
      <c r="B12" s="265">
        <v>91</v>
      </c>
      <c r="C12" s="265">
        <v>88</v>
      </c>
      <c r="D12" s="265">
        <v>179</v>
      </c>
      <c r="F12" s="243" t="s">
        <v>281</v>
      </c>
      <c r="G12" s="265">
        <v>80</v>
      </c>
      <c r="H12" s="265">
        <v>104</v>
      </c>
      <c r="I12" s="265">
        <v>184</v>
      </c>
      <c r="K12" s="244" t="s">
        <v>71</v>
      </c>
      <c r="L12" s="266">
        <v>91</v>
      </c>
      <c r="M12" s="266">
        <v>55</v>
      </c>
      <c r="N12" s="266">
        <v>146</v>
      </c>
      <c r="P12" s="243" t="s">
        <v>197</v>
      </c>
      <c r="Q12" s="265">
        <v>43</v>
      </c>
      <c r="R12" s="265">
        <v>32</v>
      </c>
      <c r="S12" s="265">
        <v>75</v>
      </c>
    </row>
    <row r="13" spans="1:19" s="227" customFormat="1" ht="12" customHeight="1">
      <c r="A13" s="242" t="s">
        <v>197</v>
      </c>
      <c r="B13" s="265">
        <v>93</v>
      </c>
      <c r="C13" s="265">
        <v>98</v>
      </c>
      <c r="D13" s="265">
        <v>191</v>
      </c>
      <c r="F13" s="243" t="s">
        <v>193</v>
      </c>
      <c r="G13" s="265">
        <v>105</v>
      </c>
      <c r="H13" s="265">
        <v>92</v>
      </c>
      <c r="I13" s="265">
        <v>197</v>
      </c>
      <c r="K13" s="242" t="s">
        <v>210</v>
      </c>
      <c r="L13" s="265">
        <v>94</v>
      </c>
      <c r="M13" s="265">
        <v>71</v>
      </c>
      <c r="N13" s="265">
        <v>165</v>
      </c>
      <c r="P13" s="243" t="s">
        <v>337</v>
      </c>
      <c r="Q13" s="265">
        <v>42</v>
      </c>
      <c r="R13" s="265">
        <v>41</v>
      </c>
      <c r="S13" s="265">
        <v>83</v>
      </c>
    </row>
    <row r="14" spans="1:19" s="227" customFormat="1" ht="12" customHeight="1">
      <c r="A14" s="242" t="s">
        <v>280</v>
      </c>
      <c r="B14" s="265">
        <v>90</v>
      </c>
      <c r="C14" s="265">
        <v>101</v>
      </c>
      <c r="D14" s="265">
        <v>191</v>
      </c>
      <c r="F14" s="243" t="s">
        <v>195</v>
      </c>
      <c r="G14" s="265">
        <v>101</v>
      </c>
      <c r="H14" s="265">
        <v>99</v>
      </c>
      <c r="I14" s="265">
        <v>200</v>
      </c>
      <c r="K14" s="242" t="s">
        <v>281</v>
      </c>
      <c r="L14" s="265">
        <v>89</v>
      </c>
      <c r="M14" s="265">
        <v>77</v>
      </c>
      <c r="N14" s="265">
        <v>166</v>
      </c>
      <c r="P14" s="243" t="s">
        <v>202</v>
      </c>
      <c r="Q14" s="265">
        <v>58</v>
      </c>
      <c r="R14" s="265">
        <v>29</v>
      </c>
      <c r="S14" s="265">
        <v>87</v>
      </c>
    </row>
    <row r="15" spans="1:19" s="227" customFormat="1" ht="12" customHeight="1">
      <c r="A15" s="242" t="s">
        <v>337</v>
      </c>
      <c r="B15" s="265">
        <v>95</v>
      </c>
      <c r="C15" s="265">
        <v>105</v>
      </c>
      <c r="D15" s="265">
        <v>200</v>
      </c>
      <c r="F15" s="243" t="s">
        <v>184</v>
      </c>
      <c r="G15" s="265">
        <v>89</v>
      </c>
      <c r="H15" s="265">
        <v>114</v>
      </c>
      <c r="I15" s="265">
        <v>203</v>
      </c>
      <c r="K15" s="242" t="s">
        <v>193</v>
      </c>
      <c r="L15" s="265">
        <v>114</v>
      </c>
      <c r="M15" s="265">
        <v>57</v>
      </c>
      <c r="N15" s="265">
        <v>171</v>
      </c>
      <c r="P15" s="243" t="s">
        <v>206</v>
      </c>
      <c r="Q15" s="265">
        <v>50</v>
      </c>
      <c r="R15" s="265">
        <v>39</v>
      </c>
      <c r="S15" s="265">
        <v>89</v>
      </c>
    </row>
    <row r="16" spans="1:19" s="227" customFormat="1" ht="12" customHeight="1">
      <c r="A16" s="242" t="s">
        <v>184</v>
      </c>
      <c r="B16" s="265">
        <v>89</v>
      </c>
      <c r="C16" s="265">
        <v>114</v>
      </c>
      <c r="D16" s="265">
        <v>203</v>
      </c>
      <c r="F16" s="245" t="s">
        <v>282</v>
      </c>
      <c r="G16" s="267">
        <f>+I16-H16</f>
        <v>89.125</v>
      </c>
      <c r="H16" s="267">
        <f>AVERAGE(H8:H15)</f>
        <v>76.625</v>
      </c>
      <c r="I16" s="267">
        <f>AVERAGE(I8:I15)</f>
        <v>165.75</v>
      </c>
      <c r="K16" s="242" t="s">
        <v>279</v>
      </c>
      <c r="L16" s="265">
        <v>96</v>
      </c>
      <c r="M16" s="265">
        <v>84</v>
      </c>
      <c r="N16" s="265">
        <v>180</v>
      </c>
      <c r="P16" s="243" t="s">
        <v>198</v>
      </c>
      <c r="Q16" s="265">
        <v>60</v>
      </c>
      <c r="R16" s="265">
        <v>36</v>
      </c>
      <c r="S16" s="265">
        <v>96</v>
      </c>
    </row>
    <row r="17" spans="1:31" s="227" customFormat="1" ht="12" customHeight="1">
      <c r="A17" s="242" t="s">
        <v>202</v>
      </c>
      <c r="B17" s="265">
        <v>88</v>
      </c>
      <c r="C17" s="265">
        <v>116</v>
      </c>
      <c r="D17" s="265">
        <v>204</v>
      </c>
      <c r="F17" s="246"/>
      <c r="G17" s="247"/>
      <c r="H17" s="247"/>
      <c r="I17" s="247"/>
      <c r="K17" s="242" t="s">
        <v>337</v>
      </c>
      <c r="L17" s="265">
        <v>96</v>
      </c>
      <c r="M17" s="265">
        <v>89</v>
      </c>
      <c r="N17" s="265">
        <v>185</v>
      </c>
      <c r="P17" s="243" t="s">
        <v>281</v>
      </c>
      <c r="Q17" s="265">
        <v>61</v>
      </c>
      <c r="R17" s="265">
        <v>35</v>
      </c>
      <c r="S17" s="265">
        <v>96</v>
      </c>
    </row>
    <row r="18" spans="1:31" s="227" customFormat="1" ht="12" customHeight="1">
      <c r="A18" s="242" t="s">
        <v>206</v>
      </c>
      <c r="B18" s="265">
        <v>93</v>
      </c>
      <c r="C18" s="265">
        <v>115</v>
      </c>
      <c r="D18" s="265">
        <v>208</v>
      </c>
      <c r="F18" s="246"/>
      <c r="G18" s="247"/>
      <c r="H18" s="247"/>
      <c r="I18" s="247"/>
      <c r="K18" s="242" t="s">
        <v>197</v>
      </c>
      <c r="L18" s="265">
        <v>98</v>
      </c>
      <c r="M18" s="265">
        <v>90</v>
      </c>
      <c r="N18" s="265">
        <v>188</v>
      </c>
      <c r="P18" s="243" t="s">
        <v>208</v>
      </c>
      <c r="Q18" s="265">
        <v>55</v>
      </c>
      <c r="R18" s="265">
        <v>42</v>
      </c>
      <c r="S18" s="265">
        <v>97</v>
      </c>
    </row>
    <row r="19" spans="1:31" s="227" customFormat="1" ht="12" customHeight="1">
      <c r="A19" s="243" t="s">
        <v>198</v>
      </c>
      <c r="B19" s="265">
        <v>84</v>
      </c>
      <c r="C19" s="265">
        <v>127</v>
      </c>
      <c r="D19" s="265">
        <v>211</v>
      </c>
      <c r="F19" s="246"/>
      <c r="G19" s="247"/>
      <c r="H19" s="247"/>
      <c r="I19" s="247"/>
      <c r="K19" s="242" t="s">
        <v>206</v>
      </c>
      <c r="L19" s="265">
        <v>97</v>
      </c>
      <c r="M19" s="265">
        <v>96</v>
      </c>
      <c r="N19" s="265">
        <v>193</v>
      </c>
      <c r="P19" s="243" t="s">
        <v>194</v>
      </c>
      <c r="Q19" s="265">
        <v>50</v>
      </c>
      <c r="R19" s="265">
        <v>47</v>
      </c>
      <c r="S19" s="265">
        <v>97</v>
      </c>
    </row>
    <row r="20" spans="1:31" s="227" customFormat="1" ht="12" customHeight="1">
      <c r="A20" s="242" t="s">
        <v>199</v>
      </c>
      <c r="B20" s="265">
        <v>100</v>
      </c>
      <c r="C20" s="265">
        <v>114</v>
      </c>
      <c r="D20" s="265">
        <v>214</v>
      </c>
      <c r="F20" s="246"/>
      <c r="G20" s="247"/>
      <c r="H20" s="247"/>
      <c r="I20" s="247"/>
      <c r="K20" s="242" t="s">
        <v>184</v>
      </c>
      <c r="L20" s="265">
        <v>96</v>
      </c>
      <c r="M20" s="265">
        <v>99</v>
      </c>
      <c r="N20" s="265">
        <v>195</v>
      </c>
      <c r="P20" s="243" t="s">
        <v>186</v>
      </c>
      <c r="Q20" s="265">
        <v>80</v>
      </c>
      <c r="R20" s="265">
        <v>18</v>
      </c>
      <c r="S20" s="265">
        <v>98</v>
      </c>
    </row>
    <row r="21" spans="1:31" s="227" customFormat="1" ht="12" customHeight="1">
      <c r="A21" s="242" t="s">
        <v>195</v>
      </c>
      <c r="B21" s="265">
        <v>114</v>
      </c>
      <c r="C21" s="265">
        <v>101</v>
      </c>
      <c r="D21" s="265">
        <v>215</v>
      </c>
      <c r="F21" s="246"/>
      <c r="G21" s="247"/>
      <c r="H21" s="247"/>
      <c r="I21" s="247"/>
      <c r="K21" s="242" t="s">
        <v>199</v>
      </c>
      <c r="L21" s="265">
        <v>100</v>
      </c>
      <c r="M21" s="265">
        <v>96</v>
      </c>
      <c r="N21" s="265">
        <v>196</v>
      </c>
      <c r="P21" s="243" t="s">
        <v>190</v>
      </c>
      <c r="Q21" s="265">
        <v>68</v>
      </c>
      <c r="R21" s="265">
        <v>31</v>
      </c>
      <c r="S21" s="265">
        <v>99</v>
      </c>
    </row>
    <row r="22" spans="1:31" s="227" customFormat="1" ht="12" customHeight="1">
      <c r="A22" s="242" t="s">
        <v>279</v>
      </c>
      <c r="B22" s="265">
        <v>107</v>
      </c>
      <c r="C22" s="265">
        <v>109</v>
      </c>
      <c r="D22" s="265">
        <v>216</v>
      </c>
      <c r="F22" s="246"/>
      <c r="G22" s="247"/>
      <c r="H22" s="247"/>
      <c r="I22" s="247"/>
      <c r="K22" s="242" t="s">
        <v>280</v>
      </c>
      <c r="L22" s="265">
        <v>100</v>
      </c>
      <c r="M22" s="265">
        <v>98</v>
      </c>
      <c r="N22" s="265">
        <v>198</v>
      </c>
      <c r="P22" s="243" t="s">
        <v>192</v>
      </c>
      <c r="Q22" s="265">
        <v>57</v>
      </c>
      <c r="R22" s="265">
        <v>42</v>
      </c>
      <c r="S22" s="265">
        <v>99</v>
      </c>
    </row>
    <row r="23" spans="1:31" s="227" customFormat="1" ht="12" customHeight="1">
      <c r="A23" s="242" t="s">
        <v>203</v>
      </c>
      <c r="B23" s="265">
        <v>91</v>
      </c>
      <c r="C23" s="265">
        <v>128</v>
      </c>
      <c r="D23" s="265">
        <v>219</v>
      </c>
      <c r="F23" s="246"/>
      <c r="G23" s="247"/>
      <c r="H23" s="247"/>
      <c r="I23" s="247"/>
      <c r="K23" s="242" t="s">
        <v>202</v>
      </c>
      <c r="L23" s="265">
        <v>96</v>
      </c>
      <c r="M23" s="265">
        <v>104</v>
      </c>
      <c r="N23" s="265">
        <v>200</v>
      </c>
      <c r="P23" s="243" t="s">
        <v>203</v>
      </c>
      <c r="Q23" s="265">
        <v>52</v>
      </c>
      <c r="R23" s="265">
        <v>49</v>
      </c>
      <c r="S23" s="265">
        <v>101</v>
      </c>
    </row>
    <row r="24" spans="1:31" s="227" customFormat="1" ht="12" customHeight="1">
      <c r="A24" s="242" t="s">
        <v>278</v>
      </c>
      <c r="B24" s="265">
        <v>99</v>
      </c>
      <c r="C24" s="265">
        <v>120</v>
      </c>
      <c r="D24" s="265">
        <v>219</v>
      </c>
      <c r="F24" s="246"/>
      <c r="G24" s="247"/>
      <c r="H24" s="247"/>
      <c r="I24" s="247"/>
      <c r="K24" s="242" t="s">
        <v>278</v>
      </c>
      <c r="L24" s="265">
        <v>108</v>
      </c>
      <c r="M24" s="265">
        <v>92</v>
      </c>
      <c r="N24" s="265">
        <v>200</v>
      </c>
      <c r="P24" s="243" t="s">
        <v>280</v>
      </c>
      <c r="Q24" s="265">
        <v>74</v>
      </c>
      <c r="R24" s="265">
        <v>41</v>
      </c>
      <c r="S24" s="265">
        <v>115</v>
      </c>
    </row>
    <row r="25" spans="1:31" s="227" customFormat="1" ht="12" customHeight="1">
      <c r="A25" s="242" t="s">
        <v>281</v>
      </c>
      <c r="B25" s="265">
        <v>110</v>
      </c>
      <c r="C25" s="265">
        <v>111</v>
      </c>
      <c r="D25" s="265">
        <v>221</v>
      </c>
      <c r="F25" s="246"/>
      <c r="G25" s="247"/>
      <c r="H25" s="247"/>
      <c r="I25" s="247"/>
      <c r="K25" s="242" t="s">
        <v>198</v>
      </c>
      <c r="L25" s="265">
        <v>89</v>
      </c>
      <c r="M25" s="265">
        <v>112</v>
      </c>
      <c r="N25" s="265">
        <v>201</v>
      </c>
      <c r="P25" s="243" t="s">
        <v>199</v>
      </c>
      <c r="Q25" s="265">
        <v>91</v>
      </c>
      <c r="R25" s="265">
        <v>26</v>
      </c>
      <c r="S25" s="265">
        <v>117</v>
      </c>
    </row>
    <row r="26" spans="1:31" s="227" customFormat="1" ht="12" customHeight="1">
      <c r="A26" s="242" t="s">
        <v>211</v>
      </c>
      <c r="B26" s="265">
        <v>88</v>
      </c>
      <c r="C26" s="265">
        <v>142</v>
      </c>
      <c r="D26" s="265">
        <v>230</v>
      </c>
      <c r="F26" s="246"/>
      <c r="G26" s="247"/>
      <c r="H26" s="247"/>
      <c r="I26" s="247"/>
      <c r="K26" s="242" t="s">
        <v>190</v>
      </c>
      <c r="L26" s="265">
        <v>98</v>
      </c>
      <c r="M26" s="265">
        <v>110</v>
      </c>
      <c r="N26" s="265">
        <v>208</v>
      </c>
      <c r="P26" s="243" t="s">
        <v>210</v>
      </c>
      <c r="Q26" s="265">
        <v>83</v>
      </c>
      <c r="R26" s="265">
        <v>45</v>
      </c>
      <c r="S26" s="265">
        <v>128</v>
      </c>
    </row>
    <row r="27" spans="1:31" s="227" customFormat="1" ht="12" customHeight="1">
      <c r="A27" s="242" t="s">
        <v>205</v>
      </c>
      <c r="B27" s="265">
        <v>89</v>
      </c>
      <c r="C27" s="265">
        <v>141</v>
      </c>
      <c r="D27" s="265">
        <v>230</v>
      </c>
      <c r="F27" s="246"/>
      <c r="G27" s="247"/>
      <c r="H27" s="247"/>
      <c r="I27" s="247"/>
      <c r="K27" s="242" t="s">
        <v>205</v>
      </c>
      <c r="L27" s="265">
        <v>92</v>
      </c>
      <c r="M27" s="265">
        <v>120</v>
      </c>
      <c r="N27" s="265">
        <v>212</v>
      </c>
      <c r="P27" s="243" t="s">
        <v>193</v>
      </c>
      <c r="Q27" s="265">
        <v>105</v>
      </c>
      <c r="R27" s="265">
        <v>23</v>
      </c>
      <c r="S27" s="265">
        <v>128</v>
      </c>
    </row>
    <row r="28" spans="1:31" s="227" customFormat="1" ht="12" customHeight="1">
      <c r="A28" s="242" t="s">
        <v>190</v>
      </c>
      <c r="B28" s="265">
        <v>93</v>
      </c>
      <c r="C28" s="265">
        <v>144</v>
      </c>
      <c r="D28" s="265">
        <v>237</v>
      </c>
      <c r="F28" s="246"/>
      <c r="G28" s="247"/>
      <c r="H28" s="247"/>
      <c r="I28" s="247"/>
      <c r="K28" s="242" t="s">
        <v>203</v>
      </c>
      <c r="L28" s="265">
        <v>99</v>
      </c>
      <c r="M28" s="265">
        <v>115</v>
      </c>
      <c r="N28" s="265">
        <v>214</v>
      </c>
      <c r="P28" s="585" t="s">
        <v>189</v>
      </c>
      <c r="Q28" s="543">
        <v>99</v>
      </c>
      <c r="R28" s="543">
        <v>42</v>
      </c>
      <c r="S28" s="543">
        <v>141</v>
      </c>
    </row>
    <row r="29" spans="1:31" s="227" customFormat="1" ht="12" customHeight="1">
      <c r="A29" s="243" t="s">
        <v>201</v>
      </c>
      <c r="B29" s="265">
        <v>111</v>
      </c>
      <c r="C29" s="265">
        <v>129</v>
      </c>
      <c r="D29" s="265">
        <v>240</v>
      </c>
      <c r="F29" s="246"/>
      <c r="G29" s="247"/>
      <c r="H29" s="247"/>
      <c r="I29" s="247"/>
      <c r="K29" s="242" t="s">
        <v>187</v>
      </c>
      <c r="L29" s="265">
        <v>105</v>
      </c>
      <c r="M29" s="265">
        <v>113</v>
      </c>
      <c r="N29" s="265">
        <v>218</v>
      </c>
      <c r="O29" s="226"/>
      <c r="P29" s="245" t="s">
        <v>282</v>
      </c>
      <c r="Q29" s="267">
        <f>+S29-R29</f>
        <v>63.80952380952381</v>
      </c>
      <c r="R29" s="267">
        <f>AVERAGE(R8:R28)</f>
        <v>32.952380952380949</v>
      </c>
      <c r="S29" s="267">
        <f>AVERAGE(S8:S28)</f>
        <v>96.761904761904759</v>
      </c>
      <c r="T29" s="247"/>
      <c r="U29" s="226"/>
      <c r="V29" s="226"/>
      <c r="W29" s="226"/>
      <c r="X29" s="226"/>
      <c r="Y29" s="226"/>
      <c r="Z29" s="226"/>
      <c r="AA29" s="226"/>
      <c r="AB29" s="226"/>
      <c r="AC29" s="226"/>
      <c r="AD29" s="226"/>
      <c r="AE29" s="226"/>
    </row>
    <row r="30" spans="1:31" s="227" customFormat="1" ht="12" customHeight="1">
      <c r="A30" s="242" t="s">
        <v>200</v>
      </c>
      <c r="B30" s="265">
        <v>92</v>
      </c>
      <c r="C30" s="265">
        <v>148</v>
      </c>
      <c r="D30" s="265">
        <v>240</v>
      </c>
      <c r="F30" s="246"/>
      <c r="G30" s="247"/>
      <c r="H30" s="247"/>
      <c r="I30" s="247"/>
      <c r="K30" s="242" t="s">
        <v>194</v>
      </c>
      <c r="L30" s="265">
        <v>101</v>
      </c>
      <c r="M30" s="265">
        <v>118</v>
      </c>
      <c r="N30" s="265">
        <v>219</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103</v>
      </c>
      <c r="C31" s="265">
        <v>139</v>
      </c>
      <c r="D31" s="265">
        <v>242</v>
      </c>
      <c r="F31" s="246"/>
      <c r="G31" s="247"/>
      <c r="H31" s="247"/>
      <c r="I31" s="247"/>
      <c r="K31" s="242" t="s">
        <v>208</v>
      </c>
      <c r="L31" s="265">
        <v>99</v>
      </c>
      <c r="M31" s="265">
        <v>120</v>
      </c>
      <c r="N31" s="265">
        <v>219</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189</v>
      </c>
      <c r="B32" s="265">
        <v>91</v>
      </c>
      <c r="C32" s="265">
        <v>152</v>
      </c>
      <c r="D32" s="265">
        <v>243</v>
      </c>
      <c r="F32" s="246"/>
      <c r="G32" s="247"/>
      <c r="H32" s="247"/>
      <c r="I32" s="247"/>
      <c r="K32" s="242" t="s">
        <v>204</v>
      </c>
      <c r="L32" s="265">
        <v>114</v>
      </c>
      <c r="M32" s="265">
        <v>110</v>
      </c>
      <c r="N32" s="265">
        <v>224</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208</v>
      </c>
      <c r="B33" s="265">
        <v>94</v>
      </c>
      <c r="C33" s="265">
        <v>149</v>
      </c>
      <c r="D33" s="265">
        <v>243</v>
      </c>
      <c r="F33" s="246"/>
      <c r="G33" s="247"/>
      <c r="H33" s="247"/>
      <c r="I33" s="247"/>
      <c r="K33" s="242" t="s">
        <v>188</v>
      </c>
      <c r="L33" s="265">
        <v>94</v>
      </c>
      <c r="M33" s="265">
        <v>130</v>
      </c>
      <c r="N33" s="265">
        <v>224</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89</v>
      </c>
      <c r="C34" s="265">
        <v>164</v>
      </c>
      <c r="D34" s="265">
        <v>253</v>
      </c>
      <c r="F34" s="246"/>
      <c r="G34" s="247"/>
      <c r="H34" s="247"/>
      <c r="I34" s="247"/>
      <c r="K34" s="242" t="s">
        <v>189</v>
      </c>
      <c r="L34" s="265">
        <v>92</v>
      </c>
      <c r="M34" s="265">
        <v>138</v>
      </c>
      <c r="N34" s="265">
        <v>230</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192</v>
      </c>
      <c r="B35" s="265">
        <v>92</v>
      </c>
      <c r="C35" s="265">
        <v>164</v>
      </c>
      <c r="D35" s="265">
        <v>256</v>
      </c>
      <c r="F35" s="246"/>
      <c r="G35" s="247"/>
      <c r="H35" s="247"/>
      <c r="I35" s="247"/>
      <c r="K35" s="242" t="s">
        <v>200</v>
      </c>
      <c r="L35" s="265">
        <v>119</v>
      </c>
      <c r="M35" s="265">
        <v>118</v>
      </c>
      <c r="N35" s="265">
        <v>237</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187</v>
      </c>
      <c r="B36" s="265">
        <v>106</v>
      </c>
      <c r="C36" s="265">
        <v>153</v>
      </c>
      <c r="D36" s="265">
        <v>259</v>
      </c>
      <c r="F36" s="246"/>
      <c r="G36" s="247"/>
      <c r="H36" s="247"/>
      <c r="I36" s="247"/>
      <c r="K36" s="242" t="s">
        <v>211</v>
      </c>
      <c r="L36" s="265">
        <v>93</v>
      </c>
      <c r="M36" s="265">
        <v>144</v>
      </c>
      <c r="N36" s="265">
        <v>237</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97</v>
      </c>
      <c r="C37" s="265">
        <v>165</v>
      </c>
      <c r="D37" s="265">
        <v>262</v>
      </c>
      <c r="F37" s="246"/>
      <c r="G37" s="247"/>
      <c r="H37" s="247"/>
      <c r="I37" s="247"/>
      <c r="K37" s="242" t="s">
        <v>192</v>
      </c>
      <c r="L37" s="265">
        <v>95</v>
      </c>
      <c r="M37" s="265">
        <v>143</v>
      </c>
      <c r="N37" s="265">
        <v>238</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139</v>
      </c>
      <c r="N38" s="265">
        <v>245</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194</v>
      </c>
      <c r="B39" s="265">
        <v>95</v>
      </c>
      <c r="C39" s="265">
        <v>174</v>
      </c>
      <c r="D39" s="265">
        <v>269</v>
      </c>
      <c r="F39" s="246"/>
      <c r="G39" s="247"/>
      <c r="H39" s="247"/>
      <c r="I39" s="247"/>
      <c r="K39" s="242" t="s">
        <v>196</v>
      </c>
      <c r="L39" s="265">
        <v>112</v>
      </c>
      <c r="M39" s="265">
        <v>133</v>
      </c>
      <c r="N39" s="265">
        <v>245</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586" t="s">
        <v>282</v>
      </c>
      <c r="B40" s="267">
        <f>+D40-C40</f>
        <v>96.03125</v>
      </c>
      <c r="C40" s="267">
        <f>AVERAGE(C8:C39)</f>
        <v>121.1875</v>
      </c>
      <c r="D40" s="267">
        <f>AVERAGE(D8:D39)</f>
        <v>217.21875</v>
      </c>
      <c r="E40" s="240"/>
      <c r="F40" s="246"/>
      <c r="G40" s="247"/>
      <c r="H40" s="247"/>
      <c r="I40" s="247"/>
      <c r="K40" s="242" t="s">
        <v>201</v>
      </c>
      <c r="L40" s="265">
        <v>125</v>
      </c>
      <c r="M40" s="265">
        <v>130</v>
      </c>
      <c r="N40" s="265">
        <v>255</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7"/>
      <c r="B41" s="225"/>
      <c r="C41" s="225"/>
      <c r="D41" s="225"/>
      <c r="E41" s="240"/>
      <c r="F41" s="226"/>
      <c r="G41" s="225"/>
      <c r="H41" s="225"/>
      <c r="I41" s="225"/>
      <c r="K41" s="242" t="s">
        <v>191</v>
      </c>
      <c r="L41" s="265">
        <v>113</v>
      </c>
      <c r="M41" s="265">
        <v>161</v>
      </c>
      <c r="N41" s="265">
        <v>274</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226"/>
      <c r="B42" s="225"/>
      <c r="C42" s="225"/>
      <c r="D42" s="225"/>
      <c r="E42" s="226"/>
      <c r="F42" s="226"/>
      <c r="G42" s="225"/>
      <c r="H42" s="225"/>
      <c r="I42" s="225"/>
      <c r="J42" s="226"/>
      <c r="K42" s="248" t="s">
        <v>282</v>
      </c>
      <c r="L42" s="267">
        <f>+N42-M42</f>
        <v>100.11764705882354</v>
      </c>
      <c r="M42" s="267">
        <f>AVERAGE(M8:M41)</f>
        <v>99.470588235294116</v>
      </c>
      <c r="N42" s="267">
        <f>AVERAGE(N8:N41)</f>
        <v>199.58823529411765</v>
      </c>
      <c r="O42" s="226"/>
      <c r="P42" s="246"/>
      <c r="Q42" s="247"/>
      <c r="R42" s="247"/>
      <c r="S42" s="247"/>
      <c r="T42" s="226"/>
      <c r="U42" s="226"/>
      <c r="V42" s="226"/>
      <c r="W42" s="226"/>
      <c r="X42" s="226"/>
      <c r="Y42" s="226"/>
      <c r="Z42" s="226"/>
      <c r="AA42" s="226"/>
      <c r="AB42" s="226"/>
      <c r="AC42" s="226"/>
      <c r="AD42" s="226"/>
      <c r="AE42" s="226"/>
    </row>
    <row r="43" spans="1:31" s="227" customFormat="1" ht="11.25">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588"/>
      <c r="C44" s="588"/>
      <c r="D44" s="588"/>
      <c r="E44" s="226"/>
      <c r="F44" s="589"/>
      <c r="G44" s="588"/>
      <c r="H44" s="588"/>
      <c r="I44" s="588"/>
      <c r="J44" s="226"/>
      <c r="K44" s="226"/>
      <c r="L44" s="225"/>
      <c r="M44" s="225"/>
      <c r="N44" s="225"/>
      <c r="O44" s="226"/>
      <c r="P44" s="226"/>
      <c r="Q44" s="225"/>
      <c r="R44" s="225"/>
      <c r="S44" s="225"/>
    </row>
    <row r="45" spans="1:31" s="227" customFormat="1" ht="12" customHeight="1">
      <c r="A45" s="226"/>
      <c r="B45" s="590"/>
      <c r="C45" s="590"/>
      <c r="D45" s="590"/>
      <c r="E45" s="226"/>
      <c r="F45" s="583"/>
      <c r="G45" s="590"/>
      <c r="H45" s="590"/>
      <c r="I45" s="590"/>
      <c r="J45" s="226"/>
      <c r="K45" s="589"/>
      <c r="L45" s="588"/>
      <c r="M45" s="588"/>
      <c r="N45" s="588"/>
      <c r="O45" s="226"/>
      <c r="P45" s="226"/>
      <c r="Q45" s="225"/>
      <c r="R45" s="225"/>
      <c r="S45" s="225"/>
    </row>
    <row r="46" spans="1:31" ht="12" customHeight="1">
      <c r="A46" s="226"/>
      <c r="B46" s="588"/>
      <c r="C46" s="588"/>
      <c r="D46" s="588"/>
      <c r="E46" s="589"/>
      <c r="F46" s="589"/>
      <c r="G46" s="588"/>
      <c r="H46" s="588"/>
      <c r="I46" s="588"/>
      <c r="J46" s="589"/>
      <c r="O46" s="589"/>
      <c r="P46" s="589"/>
      <c r="Q46" s="588"/>
      <c r="R46" s="588"/>
      <c r="S46" s="588"/>
    </row>
    <row r="47" spans="1:31" ht="12" customHeight="1">
      <c r="A47" s="249"/>
      <c r="B47" s="588"/>
      <c r="C47" s="588"/>
      <c r="D47" s="588"/>
      <c r="F47" s="589"/>
      <c r="G47" s="588"/>
      <c r="H47" s="588"/>
      <c r="I47" s="588"/>
      <c r="K47" s="589"/>
      <c r="L47" s="588"/>
      <c r="M47" s="588"/>
      <c r="N47" s="588"/>
    </row>
    <row r="48" spans="1:31" ht="12" customHeight="1">
      <c r="A48" s="226"/>
      <c r="E48" s="589"/>
      <c r="J48" s="589"/>
      <c r="K48" s="589"/>
      <c r="L48" s="588"/>
      <c r="M48" s="588"/>
      <c r="N48" s="588"/>
      <c r="O48" s="589"/>
      <c r="P48" s="589"/>
      <c r="Q48" s="588"/>
      <c r="R48" s="588"/>
      <c r="S48" s="588"/>
    </row>
    <row r="49" spans="1:31" ht="12" customHeight="1">
      <c r="A49" s="226"/>
      <c r="E49" s="589"/>
      <c r="J49" s="589"/>
      <c r="O49" s="589"/>
      <c r="P49" s="589"/>
      <c r="Q49" s="588"/>
      <c r="R49" s="588"/>
      <c r="S49" s="588"/>
    </row>
    <row r="50" spans="1:31" s="590" customFormat="1" ht="12" customHeight="1">
      <c r="A50" s="226"/>
      <c r="E50" s="583"/>
      <c r="F50" s="583"/>
      <c r="J50" s="583"/>
      <c r="K50" s="583"/>
      <c r="O50" s="583"/>
      <c r="P50" s="583"/>
      <c r="T50" s="583"/>
      <c r="U50" s="583"/>
      <c r="V50" s="583"/>
      <c r="W50" s="583"/>
      <c r="X50" s="583"/>
      <c r="Y50" s="583"/>
      <c r="Z50" s="583"/>
      <c r="AA50" s="583"/>
      <c r="AB50" s="583"/>
      <c r="AC50" s="583"/>
      <c r="AD50" s="583"/>
      <c r="AE50" s="583"/>
    </row>
    <row r="51" spans="1:31" s="590" customFormat="1" ht="12" customHeight="1">
      <c r="A51" s="226"/>
      <c r="E51" s="583"/>
      <c r="F51" s="583"/>
      <c r="J51" s="583"/>
      <c r="K51" s="583"/>
      <c r="O51" s="583"/>
      <c r="P51" s="583"/>
      <c r="T51" s="583"/>
      <c r="U51" s="583"/>
      <c r="V51" s="583"/>
      <c r="W51" s="583"/>
      <c r="X51" s="583"/>
      <c r="Y51" s="583"/>
      <c r="Z51" s="583"/>
      <c r="AA51" s="583"/>
      <c r="AB51" s="583"/>
      <c r="AC51" s="583"/>
      <c r="AD51" s="583"/>
      <c r="AE51" s="583"/>
    </row>
    <row r="52" spans="1:31" s="590" customFormat="1" ht="12" customHeight="1">
      <c r="A52" s="226"/>
      <c r="E52" s="583"/>
      <c r="F52" s="583"/>
      <c r="J52" s="583"/>
      <c r="K52" s="583"/>
      <c r="O52" s="583"/>
      <c r="P52" s="583"/>
      <c r="T52" s="583"/>
      <c r="U52" s="583"/>
      <c r="V52" s="583"/>
      <c r="W52" s="583"/>
      <c r="X52" s="583"/>
      <c r="Y52" s="583"/>
      <c r="Z52" s="583"/>
      <c r="AA52" s="583"/>
      <c r="AB52" s="583"/>
      <c r="AC52" s="583"/>
      <c r="AD52" s="583"/>
      <c r="AE52" s="583"/>
    </row>
    <row r="53" spans="1:31" s="590" customFormat="1">
      <c r="A53" s="583"/>
      <c r="E53" s="583"/>
      <c r="F53" s="583"/>
      <c r="J53" s="583"/>
      <c r="K53" s="583"/>
      <c r="O53" s="583"/>
      <c r="P53" s="583"/>
      <c r="T53" s="583"/>
      <c r="U53" s="583"/>
      <c r="V53" s="583"/>
      <c r="W53" s="583"/>
      <c r="X53" s="583"/>
      <c r="Y53" s="583"/>
      <c r="Z53" s="583"/>
      <c r="AA53" s="583"/>
      <c r="AB53" s="583"/>
      <c r="AC53" s="583"/>
      <c r="AD53" s="583"/>
      <c r="AE53" s="583"/>
    </row>
    <row r="54" spans="1:31" s="590" customFormat="1">
      <c r="A54" s="583"/>
      <c r="E54" s="583"/>
      <c r="F54" s="583"/>
      <c r="J54" s="583"/>
      <c r="K54" s="583"/>
      <c r="O54" s="583"/>
      <c r="P54" s="583"/>
      <c r="T54" s="583"/>
      <c r="U54" s="583"/>
      <c r="V54" s="583"/>
      <c r="W54" s="583"/>
      <c r="X54" s="583"/>
      <c r="Y54" s="583"/>
      <c r="Z54" s="583"/>
      <c r="AA54" s="583"/>
      <c r="AB54" s="583"/>
      <c r="AC54" s="583"/>
      <c r="AD54" s="583"/>
      <c r="AE54" s="583"/>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90" zoomScaleNormal="90" workbookViewId="0"/>
  </sheetViews>
  <sheetFormatPr defaultRowHeight="15"/>
  <sheetData>
    <row r="1" spans="1:41">
      <c r="A1" s="638" t="s">
        <v>0</v>
      </c>
      <c r="B1" s="638"/>
      <c r="C1" s="638"/>
      <c r="D1" s="638"/>
      <c r="E1" s="638"/>
      <c r="F1" s="638"/>
      <c r="G1" s="207"/>
      <c r="Q1" s="207"/>
      <c r="AI1" s="638"/>
      <c r="AJ1" s="638"/>
      <c r="AK1" s="638"/>
      <c r="AL1" s="638"/>
      <c r="AM1" s="638"/>
      <c r="AN1" s="638"/>
      <c r="AO1" s="207"/>
    </row>
    <row r="2" spans="1:41" ht="7.5" customHeight="1">
      <c r="A2" s="638"/>
      <c r="B2" s="638"/>
      <c r="C2" s="638"/>
      <c r="D2" s="638"/>
      <c r="E2" s="638"/>
      <c r="F2" s="638"/>
      <c r="G2" s="207"/>
      <c r="Q2" s="207"/>
      <c r="AI2" s="638"/>
      <c r="AJ2" s="638"/>
      <c r="AK2" s="638"/>
      <c r="AL2" s="638"/>
      <c r="AM2" s="638"/>
      <c r="AN2" s="638"/>
      <c r="AO2" s="207"/>
    </row>
    <row r="3" spans="1:41">
      <c r="A3" s="208" t="s">
        <v>716</v>
      </c>
      <c r="B3" s="208"/>
      <c r="C3" s="208"/>
      <c r="D3" s="208"/>
      <c r="E3" s="208"/>
      <c r="F3" s="208"/>
      <c r="G3" s="208"/>
      <c r="K3" s="208"/>
      <c r="L3" s="208"/>
      <c r="M3" s="208"/>
      <c r="N3" s="208"/>
      <c r="P3" s="208"/>
      <c r="Q3" s="208"/>
      <c r="AI3" s="615"/>
      <c r="AJ3" s="615"/>
      <c r="AK3" s="615"/>
      <c r="AL3" s="615"/>
      <c r="AM3" s="615"/>
      <c r="AN3" s="615"/>
      <c r="AO3" s="615"/>
    </row>
  </sheetData>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3"/>
  <sheetViews>
    <sheetView zoomScaleNormal="100" zoomScaleSheetLayoutView="100" workbookViewId="0">
      <pane ySplit="5" topLeftCell="A6" activePane="bottomLeft" state="frozen"/>
      <selection sqref="A1:AE1"/>
      <selection pane="bottomLeft" sqref="A1:G1"/>
    </sheetView>
  </sheetViews>
  <sheetFormatPr defaultColWidth="9.140625"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58" t="s">
        <v>0</v>
      </c>
      <c r="B1" s="658"/>
      <c r="C1" s="658"/>
      <c r="D1" s="658"/>
      <c r="E1" s="658"/>
      <c r="F1" s="658"/>
      <c r="G1" s="658"/>
    </row>
    <row r="2" spans="1:7" ht="12.75" customHeight="1">
      <c r="B2" s="685"/>
      <c r="C2" s="685"/>
      <c r="D2" s="685"/>
      <c r="E2" s="685"/>
      <c r="F2" s="685"/>
      <c r="G2" s="685"/>
    </row>
    <row r="3" spans="1:7" ht="18.75" customHeight="1">
      <c r="A3" s="788" t="s">
        <v>92</v>
      </c>
      <c r="B3" s="788"/>
      <c r="C3" s="788"/>
      <c r="D3" s="788"/>
      <c r="E3" s="788"/>
      <c r="F3" s="788"/>
      <c r="G3" s="78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8" t="s">
        <v>101</v>
      </c>
      <c r="D6" s="618" t="s">
        <v>102</v>
      </c>
      <c r="E6" s="20">
        <v>34880</v>
      </c>
      <c r="F6" s="619">
        <v>32478</v>
      </c>
      <c r="G6" s="619">
        <v>33604</v>
      </c>
    </row>
    <row r="7" spans="1:7" ht="12.75" customHeight="1">
      <c r="B7" s="22" t="s">
        <v>103</v>
      </c>
      <c r="C7" s="618" t="s">
        <v>378</v>
      </c>
      <c r="D7" s="618" t="s">
        <v>104</v>
      </c>
      <c r="E7" s="20"/>
      <c r="F7" s="619">
        <v>34881</v>
      </c>
      <c r="G7" s="619">
        <v>34973</v>
      </c>
    </row>
    <row r="8" spans="1:7" ht="12.75" customHeight="1">
      <c r="B8" s="22" t="s">
        <v>103</v>
      </c>
      <c r="C8" s="618" t="s">
        <v>378</v>
      </c>
      <c r="D8" s="618" t="s">
        <v>105</v>
      </c>
      <c r="E8" s="20"/>
      <c r="F8" s="619">
        <v>35004</v>
      </c>
      <c r="G8" s="619">
        <v>35309</v>
      </c>
    </row>
    <row r="9" spans="1:7" ht="12.75" customHeight="1">
      <c r="B9" s="22" t="s">
        <v>103</v>
      </c>
      <c r="C9" s="618" t="s">
        <v>378</v>
      </c>
      <c r="D9" s="618" t="s">
        <v>106</v>
      </c>
      <c r="E9" s="20"/>
      <c r="F9" s="619">
        <v>35339</v>
      </c>
      <c r="G9" s="619">
        <v>37257</v>
      </c>
    </row>
    <row r="10" spans="1:7" ht="12.75" customHeight="1">
      <c r="B10" s="22" t="s">
        <v>103</v>
      </c>
      <c r="C10" s="618" t="s">
        <v>378</v>
      </c>
      <c r="D10" s="618" t="s">
        <v>107</v>
      </c>
      <c r="E10" s="20"/>
      <c r="F10" s="619">
        <v>37288</v>
      </c>
      <c r="G10" s="619">
        <v>37347</v>
      </c>
    </row>
    <row r="11" spans="1:7" ht="12.75" customHeight="1">
      <c r="B11" s="22" t="s">
        <v>103</v>
      </c>
      <c r="C11" s="618" t="s">
        <v>378</v>
      </c>
      <c r="D11" s="618" t="s">
        <v>108</v>
      </c>
      <c r="E11" s="20"/>
      <c r="F11" s="619">
        <v>37377</v>
      </c>
      <c r="G11" s="619">
        <v>37895</v>
      </c>
    </row>
    <row r="12" spans="1:7" ht="12.75" customHeight="1">
      <c r="B12" s="22" t="s">
        <v>103</v>
      </c>
      <c r="C12" s="618" t="s">
        <v>378</v>
      </c>
      <c r="D12" s="618" t="s">
        <v>109</v>
      </c>
      <c r="E12" s="20"/>
      <c r="F12" s="619">
        <v>37926</v>
      </c>
      <c r="G12" s="619">
        <v>38596</v>
      </c>
    </row>
    <row r="13" spans="1:7" ht="12.75" customHeight="1">
      <c r="B13" s="22" t="s">
        <v>103</v>
      </c>
      <c r="C13" s="618" t="s">
        <v>378</v>
      </c>
      <c r="D13" s="618" t="s">
        <v>110</v>
      </c>
      <c r="E13" s="20"/>
      <c r="F13" s="619">
        <v>38626</v>
      </c>
      <c r="G13" s="619">
        <v>39539</v>
      </c>
    </row>
    <row r="14" spans="1:7" ht="12.75" customHeight="1">
      <c r="B14" s="22" t="s">
        <v>103</v>
      </c>
      <c r="C14" s="618" t="s">
        <v>111</v>
      </c>
      <c r="D14" s="618" t="s">
        <v>112</v>
      </c>
      <c r="E14" s="20"/>
      <c r="F14" s="619">
        <v>39569</v>
      </c>
      <c r="G14" s="619">
        <v>40148</v>
      </c>
    </row>
    <row r="15" spans="1:7" ht="12.75" customHeight="1">
      <c r="B15" s="22" t="s">
        <v>103</v>
      </c>
      <c r="C15" s="618" t="s">
        <v>111</v>
      </c>
      <c r="D15" s="618" t="s">
        <v>113</v>
      </c>
      <c r="E15" s="20"/>
      <c r="F15" s="619">
        <v>40179</v>
      </c>
      <c r="G15" s="619">
        <v>41122</v>
      </c>
    </row>
    <row r="16" spans="1:7" ht="12.75" customHeight="1">
      <c r="B16" s="22" t="s">
        <v>103</v>
      </c>
      <c r="C16" s="618" t="s">
        <v>111</v>
      </c>
      <c r="D16" s="618" t="s">
        <v>114</v>
      </c>
      <c r="E16" s="20"/>
      <c r="F16" s="619">
        <v>41153</v>
      </c>
      <c r="G16" s="618"/>
    </row>
    <row r="17" spans="2:7" ht="12.75" customHeight="1">
      <c r="B17" s="22" t="s">
        <v>115</v>
      </c>
      <c r="C17" s="618" t="s">
        <v>116</v>
      </c>
      <c r="D17" s="618" t="s">
        <v>104</v>
      </c>
      <c r="E17" s="20"/>
      <c r="F17" s="619">
        <v>34881</v>
      </c>
      <c r="G17" s="619">
        <v>34973</v>
      </c>
    </row>
    <row r="18" spans="2:7" ht="12.75" customHeight="1">
      <c r="B18" s="18" t="s">
        <v>115</v>
      </c>
      <c r="C18" s="618" t="s">
        <v>116</v>
      </c>
      <c r="D18" s="618" t="s">
        <v>117</v>
      </c>
      <c r="E18" s="20"/>
      <c r="F18" s="619">
        <v>35004</v>
      </c>
      <c r="G18" s="619">
        <v>35643</v>
      </c>
    </row>
    <row r="19" spans="2:7" ht="12.75" customHeight="1">
      <c r="B19" s="22" t="s">
        <v>118</v>
      </c>
      <c r="C19" s="618" t="s">
        <v>119</v>
      </c>
      <c r="D19" s="618" t="s">
        <v>120</v>
      </c>
      <c r="E19" s="20">
        <v>36341</v>
      </c>
      <c r="F19" s="619">
        <v>32143</v>
      </c>
      <c r="G19" s="619">
        <v>36312</v>
      </c>
    </row>
    <row r="20" spans="2:7" ht="12.75" customHeight="1">
      <c r="B20" s="22" t="s">
        <v>121</v>
      </c>
      <c r="C20" s="618" t="s">
        <v>122</v>
      </c>
      <c r="D20" s="618" t="s">
        <v>120</v>
      </c>
      <c r="E20" s="20"/>
      <c r="F20" s="619">
        <v>36342</v>
      </c>
      <c r="G20" s="619">
        <v>42125</v>
      </c>
    </row>
    <row r="21" spans="2:7" ht="12.75" customHeight="1">
      <c r="B21" s="22" t="s">
        <v>121</v>
      </c>
      <c r="C21" s="618" t="s">
        <v>215</v>
      </c>
      <c r="D21" s="618" t="s">
        <v>127</v>
      </c>
      <c r="E21" s="20"/>
      <c r="F21" s="619">
        <v>42156</v>
      </c>
      <c r="G21" s="619">
        <v>42491</v>
      </c>
    </row>
    <row r="22" spans="2:7" ht="12.75" customHeight="1">
      <c r="B22" s="22" t="s">
        <v>123</v>
      </c>
      <c r="C22" s="618" t="s">
        <v>124</v>
      </c>
      <c r="D22" s="618" t="s">
        <v>120</v>
      </c>
      <c r="E22" s="20"/>
      <c r="F22" s="619">
        <v>37834</v>
      </c>
      <c r="G22" s="619">
        <v>42125</v>
      </c>
    </row>
    <row r="23" spans="2:7" ht="12.75" customHeight="1">
      <c r="B23" s="22" t="s">
        <v>123</v>
      </c>
      <c r="C23" s="618" t="s">
        <v>216</v>
      </c>
      <c r="D23" s="618" t="s">
        <v>127</v>
      </c>
      <c r="E23" s="20"/>
      <c r="F23" s="619">
        <v>42156</v>
      </c>
      <c r="G23" s="618"/>
    </row>
    <row r="24" spans="2:7" ht="12.75" customHeight="1">
      <c r="B24" s="22" t="s">
        <v>125</v>
      </c>
      <c r="C24" s="618" t="s">
        <v>126</v>
      </c>
      <c r="D24" s="618" t="s">
        <v>127</v>
      </c>
      <c r="E24" s="20"/>
      <c r="F24" s="619">
        <v>40817</v>
      </c>
      <c r="G24" s="619">
        <v>42552</v>
      </c>
    </row>
    <row r="25" spans="2:7" ht="12.75" customHeight="1">
      <c r="B25" s="22" t="s">
        <v>219</v>
      </c>
      <c r="C25" s="618" t="s">
        <v>220</v>
      </c>
      <c r="D25" s="618" t="s">
        <v>127</v>
      </c>
      <c r="E25" s="23"/>
      <c r="F25" s="619">
        <v>42036</v>
      </c>
      <c r="G25" s="618"/>
    </row>
    <row r="26" spans="2:7" ht="12.75" customHeight="1">
      <c r="B26" s="22" t="s">
        <v>128</v>
      </c>
      <c r="C26" s="618" t="s">
        <v>129</v>
      </c>
      <c r="D26" s="618" t="s">
        <v>127</v>
      </c>
      <c r="E26" s="23"/>
      <c r="F26" s="619">
        <v>37681</v>
      </c>
      <c r="G26" s="618"/>
    </row>
    <row r="27" spans="2:7" ht="12.75" customHeight="1">
      <c r="B27" s="22" t="s">
        <v>130</v>
      </c>
      <c r="C27" s="618" t="s">
        <v>131</v>
      </c>
      <c r="D27" s="618" t="s">
        <v>132</v>
      </c>
      <c r="E27" s="23"/>
      <c r="F27" s="619">
        <v>41456</v>
      </c>
      <c r="G27" s="619">
        <v>41548</v>
      </c>
    </row>
    <row r="28" spans="2:7" ht="12.75" customHeight="1">
      <c r="B28" s="18" t="s">
        <v>130</v>
      </c>
      <c r="C28" s="618" t="s">
        <v>131</v>
      </c>
      <c r="D28" s="618" t="s">
        <v>217</v>
      </c>
      <c r="E28" s="23"/>
      <c r="F28" s="619">
        <v>41579</v>
      </c>
      <c r="G28" s="619">
        <v>42217</v>
      </c>
    </row>
    <row r="29" spans="2:7" ht="12.75" customHeight="1">
      <c r="B29" s="22" t="s">
        <v>130</v>
      </c>
      <c r="C29" s="618" t="s">
        <v>131</v>
      </c>
      <c r="D29" s="618" t="s">
        <v>217</v>
      </c>
      <c r="E29" s="23"/>
      <c r="F29" s="619">
        <v>42736</v>
      </c>
      <c r="G29" s="619">
        <v>42736</v>
      </c>
    </row>
    <row r="30" spans="2:7">
      <c r="B30" s="22" t="s">
        <v>130</v>
      </c>
      <c r="C30" s="618" t="s">
        <v>131</v>
      </c>
      <c r="D30" s="618" t="s">
        <v>379</v>
      </c>
      <c r="E30" s="23"/>
      <c r="F30" s="619">
        <v>42826</v>
      </c>
      <c r="G30" s="619">
        <v>42826</v>
      </c>
    </row>
    <row r="31" spans="2:7">
      <c r="B31" s="22" t="s">
        <v>130</v>
      </c>
      <c r="C31" s="618" t="s">
        <v>131</v>
      </c>
      <c r="D31" s="618" t="s">
        <v>380</v>
      </c>
      <c r="E31" s="23"/>
      <c r="F31" s="619">
        <v>42856</v>
      </c>
      <c r="G31" s="619">
        <v>42917</v>
      </c>
    </row>
    <row r="32" spans="2:7">
      <c r="B32" s="22" t="s">
        <v>130</v>
      </c>
      <c r="C32" s="618" t="s">
        <v>131</v>
      </c>
      <c r="D32" s="618" t="s">
        <v>381</v>
      </c>
      <c r="E32" s="23"/>
      <c r="F32" s="619">
        <v>42948</v>
      </c>
      <c r="G32" s="619">
        <v>42948</v>
      </c>
    </row>
    <row r="33" spans="2:7">
      <c r="B33" s="22" t="s">
        <v>130</v>
      </c>
      <c r="C33" s="618" t="s">
        <v>131</v>
      </c>
      <c r="D33" s="618" t="s">
        <v>428</v>
      </c>
      <c r="E33" s="23"/>
      <c r="F33" s="619">
        <v>43040</v>
      </c>
      <c r="G33" s="619">
        <v>43040</v>
      </c>
    </row>
    <row r="34" spans="2:7" ht="12.75" customHeight="1">
      <c r="B34" s="22" t="s">
        <v>130</v>
      </c>
      <c r="C34" s="618" t="s">
        <v>131</v>
      </c>
      <c r="D34" s="618" t="s">
        <v>114</v>
      </c>
      <c r="E34" s="23"/>
      <c r="F34" s="619">
        <v>43132</v>
      </c>
      <c r="G34" s="619">
        <v>43132</v>
      </c>
    </row>
    <row r="35" spans="2:7" ht="12.75" customHeight="1">
      <c r="B35" s="22" t="s">
        <v>130</v>
      </c>
      <c r="C35" s="618" t="s">
        <v>131</v>
      </c>
      <c r="D35" s="618" t="s">
        <v>638</v>
      </c>
      <c r="E35" s="23"/>
      <c r="F35" s="619">
        <v>43252</v>
      </c>
      <c r="G35" s="619">
        <v>43252</v>
      </c>
    </row>
    <row r="36" spans="2:7" ht="12.75" customHeight="1">
      <c r="B36" s="22" t="s">
        <v>130</v>
      </c>
      <c r="C36" s="618" t="s">
        <v>131</v>
      </c>
      <c r="D36" s="618" t="s">
        <v>666</v>
      </c>
      <c r="E36" s="23"/>
      <c r="F36" s="619">
        <v>43374</v>
      </c>
      <c r="G36" s="619">
        <v>43374</v>
      </c>
    </row>
    <row r="37" spans="2:7" ht="12.75" customHeight="1">
      <c r="B37" s="22" t="s">
        <v>130</v>
      </c>
      <c r="C37" s="618" t="s">
        <v>131</v>
      </c>
      <c r="D37" s="618" t="s">
        <v>667</v>
      </c>
      <c r="E37" s="23"/>
      <c r="F37" s="619">
        <v>43405</v>
      </c>
      <c r="G37" s="619">
        <v>43405</v>
      </c>
    </row>
    <row r="38" spans="2:7" s="475" customFormat="1" ht="12.75" customHeight="1">
      <c r="B38" s="22" t="s">
        <v>130</v>
      </c>
      <c r="C38" s="618" t="s">
        <v>131</v>
      </c>
      <c r="D38" s="618" t="s">
        <v>668</v>
      </c>
      <c r="E38" s="23"/>
      <c r="F38" s="619">
        <v>43435</v>
      </c>
      <c r="G38" s="619">
        <v>43435</v>
      </c>
    </row>
    <row r="39" spans="2:7" ht="12.75" customHeight="1">
      <c r="B39" s="22" t="s">
        <v>130</v>
      </c>
      <c r="C39" s="618" t="s">
        <v>131</v>
      </c>
      <c r="D39" s="618" t="s">
        <v>669</v>
      </c>
      <c r="E39" s="23"/>
      <c r="F39" s="619">
        <v>43466</v>
      </c>
      <c r="G39" s="619">
        <v>43497</v>
      </c>
    </row>
    <row r="40" spans="2:7" s="475" customFormat="1" ht="12.75" customHeight="1">
      <c r="B40" s="18" t="s">
        <v>130</v>
      </c>
      <c r="C40" s="618" t="s">
        <v>131</v>
      </c>
      <c r="D40" s="618" t="s">
        <v>707</v>
      </c>
      <c r="E40" s="23"/>
      <c r="F40" s="619">
        <v>43556</v>
      </c>
      <c r="G40" s="619">
        <v>43556</v>
      </c>
    </row>
    <row r="41" spans="2:7" s="475" customFormat="1" ht="12.75" customHeight="1">
      <c r="B41" s="22" t="s">
        <v>130</v>
      </c>
      <c r="C41" s="210" t="s">
        <v>131</v>
      </c>
      <c r="D41" s="210" t="s">
        <v>708</v>
      </c>
      <c r="E41" s="23"/>
      <c r="F41" s="636">
        <v>43617</v>
      </c>
      <c r="G41" s="636">
        <v>43617</v>
      </c>
    </row>
    <row r="42" spans="2:7" s="475" customFormat="1" ht="12.75" customHeight="1">
      <c r="B42" s="22" t="s">
        <v>130</v>
      </c>
      <c r="C42" s="210" t="s">
        <v>131</v>
      </c>
      <c r="D42" s="210" t="s">
        <v>117</v>
      </c>
      <c r="E42" s="23"/>
      <c r="F42" s="636">
        <v>43647</v>
      </c>
      <c r="G42" s="636">
        <v>43709</v>
      </c>
    </row>
    <row r="43" spans="2:7" s="475" customFormat="1" ht="12.75" customHeight="1">
      <c r="B43" s="22" t="s">
        <v>130</v>
      </c>
      <c r="C43" s="210" t="s">
        <v>131</v>
      </c>
      <c r="D43" s="210" t="s">
        <v>717</v>
      </c>
      <c r="E43" s="23"/>
      <c r="F43" s="636">
        <v>43770</v>
      </c>
      <c r="G43" s="639">
        <v>43770</v>
      </c>
    </row>
    <row r="44" spans="2:7" s="475" customFormat="1" ht="12.75" customHeight="1">
      <c r="B44" s="22" t="s">
        <v>130</v>
      </c>
      <c r="C44" s="210" t="s">
        <v>131</v>
      </c>
      <c r="D44" s="640" t="s">
        <v>114</v>
      </c>
      <c r="E44" s="23"/>
      <c r="F44" s="619">
        <v>43800</v>
      </c>
      <c r="G44" s="619">
        <v>43800</v>
      </c>
    </row>
    <row r="45" spans="2:7" s="475" customFormat="1" ht="12.75" customHeight="1">
      <c r="B45" s="22" t="s">
        <v>130</v>
      </c>
      <c r="C45" s="210" t="s">
        <v>131</v>
      </c>
      <c r="D45" s="618" t="s">
        <v>669</v>
      </c>
      <c r="E45" s="23"/>
      <c r="F45" s="619">
        <v>43831</v>
      </c>
      <c r="G45" s="618"/>
    </row>
    <row r="46" spans="2:7" s="475" customFormat="1" ht="12.75" customHeight="1">
      <c r="B46" s="22" t="s">
        <v>705</v>
      </c>
      <c r="C46" s="618" t="s">
        <v>706</v>
      </c>
      <c r="D46" s="618" t="s">
        <v>127</v>
      </c>
      <c r="E46" s="23"/>
      <c r="F46" s="619">
        <v>43525</v>
      </c>
      <c r="G46" s="619">
        <v>43586</v>
      </c>
    </row>
    <row r="47" spans="2:7" s="475" customFormat="1" ht="12.75" customHeight="1">
      <c r="B47" s="635" t="s">
        <v>705</v>
      </c>
      <c r="C47" s="210" t="s">
        <v>706</v>
      </c>
      <c r="D47" s="210" t="s">
        <v>127</v>
      </c>
      <c r="E47" s="23"/>
      <c r="F47" s="636">
        <v>43647</v>
      </c>
      <c r="G47" s="210"/>
    </row>
    <row r="48" spans="2:7" s="475" customFormat="1" ht="12.75" customHeight="1">
      <c r="B48" s="22" t="s">
        <v>133</v>
      </c>
      <c r="C48" s="618" t="s">
        <v>221</v>
      </c>
      <c r="D48" s="618" t="s">
        <v>120</v>
      </c>
      <c r="E48" s="23"/>
      <c r="F48" s="619">
        <v>32782</v>
      </c>
      <c r="G48" s="619">
        <v>34881</v>
      </c>
    </row>
    <row r="49" spans="2:7" s="475" customFormat="1" ht="12.75" customHeight="1">
      <c r="B49" s="22" t="s">
        <v>133</v>
      </c>
      <c r="C49" s="618" t="s">
        <v>221</v>
      </c>
      <c r="D49" s="618" t="s">
        <v>134</v>
      </c>
      <c r="E49" s="23"/>
      <c r="F49" s="619">
        <v>34912</v>
      </c>
      <c r="G49" s="619">
        <v>42156</v>
      </c>
    </row>
    <row r="50" spans="2:7" s="475" customFormat="1" ht="12.75" customHeight="1">
      <c r="B50" s="22" t="s">
        <v>133</v>
      </c>
      <c r="C50" s="618" t="s">
        <v>221</v>
      </c>
      <c r="D50" s="618" t="s">
        <v>117</v>
      </c>
      <c r="E50" s="23"/>
      <c r="F50" s="619">
        <v>42186</v>
      </c>
      <c r="G50" s="618"/>
    </row>
    <row r="51" spans="2:7" s="475" customFormat="1" ht="12.75" customHeight="1">
      <c r="B51" s="22" t="s">
        <v>135</v>
      </c>
      <c r="C51" s="618" t="s">
        <v>136</v>
      </c>
      <c r="D51" s="618" t="s">
        <v>117</v>
      </c>
      <c r="E51" s="23"/>
      <c r="F51" s="619">
        <v>32143</v>
      </c>
      <c r="G51" s="619">
        <v>34001</v>
      </c>
    </row>
    <row r="52" spans="2:7" s="475" customFormat="1" ht="12.75" customHeight="1">
      <c r="B52" s="22" t="s">
        <v>135</v>
      </c>
      <c r="C52" s="618" t="s">
        <v>664</v>
      </c>
      <c r="D52" s="618" t="s">
        <v>670</v>
      </c>
      <c r="E52" s="23"/>
      <c r="F52" s="619">
        <v>43374</v>
      </c>
      <c r="G52" s="619">
        <v>43374</v>
      </c>
    </row>
    <row r="53" spans="2:7" s="475" customFormat="1" ht="12.75" customHeight="1">
      <c r="B53" s="22" t="s">
        <v>135</v>
      </c>
      <c r="C53" s="618" t="s">
        <v>664</v>
      </c>
      <c r="D53" s="618" t="s">
        <v>127</v>
      </c>
      <c r="E53" s="23"/>
      <c r="F53" s="619">
        <v>43405</v>
      </c>
      <c r="G53" s="619">
        <v>43405</v>
      </c>
    </row>
    <row r="54" spans="2:7" s="475" customFormat="1" ht="12.75" customHeight="1">
      <c r="B54" s="22" t="s">
        <v>135</v>
      </c>
      <c r="C54" s="618" t="s">
        <v>664</v>
      </c>
      <c r="D54" s="618" t="s">
        <v>671</v>
      </c>
      <c r="E54" s="23"/>
      <c r="F54" s="619">
        <v>43435</v>
      </c>
      <c r="G54" s="619">
        <v>43435</v>
      </c>
    </row>
    <row r="55" spans="2:7" s="475" customFormat="1" ht="12.75" customHeight="1">
      <c r="B55" s="22" t="s">
        <v>135</v>
      </c>
      <c r="C55" s="618" t="s">
        <v>664</v>
      </c>
      <c r="D55" s="618" t="s">
        <v>669</v>
      </c>
      <c r="E55" s="23"/>
      <c r="F55" s="619">
        <v>43466</v>
      </c>
      <c r="G55" s="619">
        <v>43466</v>
      </c>
    </row>
    <row r="56" spans="2:7" s="475" customFormat="1" ht="12.75" customHeight="1">
      <c r="B56" s="22" t="s">
        <v>135</v>
      </c>
      <c r="C56" s="618" t="s">
        <v>664</v>
      </c>
      <c r="D56" s="618" t="s">
        <v>702</v>
      </c>
      <c r="E56" s="23"/>
      <c r="F56" s="619">
        <v>43525</v>
      </c>
      <c r="G56" s="619">
        <v>43525</v>
      </c>
    </row>
    <row r="57" spans="2:7" s="475" customFormat="1" ht="12.75" customHeight="1">
      <c r="B57" s="22" t="s">
        <v>135</v>
      </c>
      <c r="C57" s="618" t="s">
        <v>664</v>
      </c>
      <c r="D57" s="618" t="s">
        <v>703</v>
      </c>
      <c r="E57" s="23"/>
      <c r="F57" s="619">
        <v>43556</v>
      </c>
      <c r="G57" s="619">
        <v>43556</v>
      </c>
    </row>
    <row r="58" spans="2:7" s="475" customFormat="1" ht="12.75" customHeight="1">
      <c r="B58" s="22" t="s">
        <v>135</v>
      </c>
      <c r="C58" s="618" t="s">
        <v>664</v>
      </c>
      <c r="D58" s="618" t="s">
        <v>127</v>
      </c>
      <c r="E58" s="23"/>
      <c r="F58" s="619">
        <v>43586</v>
      </c>
      <c r="G58" s="619">
        <v>43586</v>
      </c>
    </row>
    <row r="59" spans="2:7" s="475" customFormat="1" ht="12.75" customHeight="1">
      <c r="B59" s="22" t="s">
        <v>135</v>
      </c>
      <c r="C59" s="618" t="s">
        <v>664</v>
      </c>
      <c r="D59" s="618" t="s">
        <v>117</v>
      </c>
      <c r="E59" s="23"/>
      <c r="F59" s="619">
        <v>43617</v>
      </c>
      <c r="G59" s="618"/>
    </row>
    <row r="60" spans="2:7" s="475" customFormat="1" ht="12.75" customHeight="1">
      <c r="B60" s="22" t="s">
        <v>137</v>
      </c>
      <c r="C60" s="618" t="s">
        <v>138</v>
      </c>
      <c r="D60" s="618" t="s">
        <v>117</v>
      </c>
      <c r="E60" s="23"/>
      <c r="F60" s="619">
        <v>32143</v>
      </c>
      <c r="G60" s="619">
        <v>34366</v>
      </c>
    </row>
    <row r="61" spans="2:7" s="475" customFormat="1" ht="12.75" customHeight="1">
      <c r="B61" s="18" t="s">
        <v>137</v>
      </c>
      <c r="C61" s="618" t="s">
        <v>665</v>
      </c>
      <c r="D61" s="618" t="s">
        <v>672</v>
      </c>
      <c r="E61" s="23"/>
      <c r="F61" s="619">
        <v>43374</v>
      </c>
      <c r="G61" s="619">
        <v>43374</v>
      </c>
    </row>
    <row r="62" spans="2:7" s="475" customFormat="1" ht="12.75" customHeight="1">
      <c r="B62" s="22" t="s">
        <v>137</v>
      </c>
      <c r="C62" s="618" t="s">
        <v>665</v>
      </c>
      <c r="D62" s="618" t="s">
        <v>117</v>
      </c>
      <c r="E62" s="23"/>
      <c r="F62" s="619">
        <v>43405</v>
      </c>
      <c r="G62" s="619">
        <v>43405</v>
      </c>
    </row>
    <row r="63" spans="2:7" s="475" customFormat="1" ht="12.75" customHeight="1">
      <c r="B63" s="22" t="s">
        <v>137</v>
      </c>
      <c r="C63" s="618" t="s">
        <v>665</v>
      </c>
      <c r="D63" s="618" t="s">
        <v>673</v>
      </c>
      <c r="E63" s="23"/>
      <c r="F63" s="619">
        <v>43435</v>
      </c>
      <c r="G63" s="619">
        <v>43435</v>
      </c>
    </row>
    <row r="64" spans="2:7" s="475" customFormat="1" ht="12.75" customHeight="1">
      <c r="B64" s="22" t="s">
        <v>137</v>
      </c>
      <c r="C64" s="618" t="s">
        <v>665</v>
      </c>
      <c r="D64" s="618" t="s">
        <v>669</v>
      </c>
      <c r="E64" s="23"/>
      <c r="F64" s="619">
        <v>43466</v>
      </c>
      <c r="G64" s="619">
        <v>43466</v>
      </c>
    </row>
    <row r="65" spans="2:7" s="475" customFormat="1" ht="12.75" customHeight="1">
      <c r="B65" s="22" t="s">
        <v>137</v>
      </c>
      <c r="C65" s="618" t="s">
        <v>665</v>
      </c>
      <c r="D65" s="618" t="s">
        <v>704</v>
      </c>
      <c r="E65" s="23"/>
      <c r="F65" s="619">
        <v>43525</v>
      </c>
      <c r="G65" s="619">
        <v>43525</v>
      </c>
    </row>
    <row r="66" spans="2:7" s="475" customFormat="1" ht="12.75" customHeight="1">
      <c r="B66" s="22" t="s">
        <v>137</v>
      </c>
      <c r="C66" s="618" t="s">
        <v>665</v>
      </c>
      <c r="D66" s="618" t="s">
        <v>703</v>
      </c>
      <c r="E66" s="23"/>
      <c r="F66" s="619">
        <v>43556</v>
      </c>
      <c r="G66" s="619">
        <v>43556</v>
      </c>
    </row>
    <row r="67" spans="2:7" s="475" customFormat="1" ht="12.75" customHeight="1">
      <c r="B67" s="22" t="s">
        <v>137</v>
      </c>
      <c r="C67" s="618" t="s">
        <v>665</v>
      </c>
      <c r="D67" s="618" t="s">
        <v>127</v>
      </c>
      <c r="E67" s="23"/>
      <c r="F67" s="619">
        <v>43586</v>
      </c>
      <c r="G67" s="619">
        <v>43586</v>
      </c>
    </row>
    <row r="68" spans="2:7" s="475" customFormat="1" ht="12.75" customHeight="1">
      <c r="B68" s="22" t="s">
        <v>137</v>
      </c>
      <c r="C68" s="618" t="s">
        <v>665</v>
      </c>
      <c r="D68" s="618" t="s">
        <v>117</v>
      </c>
      <c r="E68" s="23"/>
      <c r="F68" s="619">
        <v>43617</v>
      </c>
      <c r="G68" s="619">
        <v>43831</v>
      </c>
    </row>
    <row r="69" spans="2:7" s="475" customFormat="1" ht="12.75" customHeight="1">
      <c r="B69" s="22" t="s">
        <v>137</v>
      </c>
      <c r="C69" s="618" t="s">
        <v>665</v>
      </c>
      <c r="D69" s="641" t="s">
        <v>733</v>
      </c>
      <c r="E69" s="23"/>
      <c r="F69" s="619">
        <v>43862</v>
      </c>
      <c r="G69" s="618"/>
    </row>
    <row r="70" spans="2:7" ht="18.75" customHeight="1">
      <c r="B70" s="131" t="s">
        <v>139</v>
      </c>
      <c r="C70" s="28"/>
      <c r="D70" s="28"/>
      <c r="E70" s="133"/>
      <c r="F70" s="134"/>
      <c r="G70" s="135"/>
    </row>
    <row r="71" spans="2:7" ht="12.75" customHeight="1">
      <c r="B71" s="29" t="s">
        <v>140</v>
      </c>
      <c r="C71" s="30" t="s">
        <v>95</v>
      </c>
      <c r="D71" s="30" t="s">
        <v>96</v>
      </c>
      <c r="E71" s="31" t="s">
        <v>97</v>
      </c>
      <c r="F71" s="32" t="s">
        <v>98</v>
      </c>
      <c r="G71" s="33" t="s">
        <v>99</v>
      </c>
    </row>
    <row r="72" spans="2:7" ht="12.75" customHeight="1">
      <c r="B72" s="22" t="s">
        <v>141</v>
      </c>
      <c r="C72" s="23" t="s">
        <v>142</v>
      </c>
      <c r="D72" s="23" t="s">
        <v>134</v>
      </c>
      <c r="E72" s="24">
        <v>35825</v>
      </c>
      <c r="F72" s="24">
        <v>32143</v>
      </c>
      <c r="G72" s="25">
        <v>34669</v>
      </c>
    </row>
    <row r="73" spans="2:7" ht="12.75" customHeight="1">
      <c r="B73" s="22" t="s">
        <v>141</v>
      </c>
      <c r="C73" s="23" t="s">
        <v>142</v>
      </c>
      <c r="D73" s="23" t="s">
        <v>127</v>
      </c>
      <c r="E73" s="24">
        <v>35825</v>
      </c>
      <c r="F73" s="24">
        <v>34700</v>
      </c>
      <c r="G73" s="25">
        <v>35796</v>
      </c>
    </row>
    <row r="74" spans="2:7" ht="12.75" customHeight="1">
      <c r="B74" s="22" t="s">
        <v>143</v>
      </c>
      <c r="C74" s="23" t="s">
        <v>142</v>
      </c>
      <c r="D74" s="23" t="s">
        <v>127</v>
      </c>
      <c r="E74" s="24"/>
      <c r="F74" s="24">
        <v>36982</v>
      </c>
      <c r="G74" s="25">
        <v>39142</v>
      </c>
    </row>
    <row r="75" spans="2:7" ht="12.75" customHeight="1">
      <c r="B75" s="22" t="s">
        <v>144</v>
      </c>
      <c r="C75" s="23" t="s">
        <v>145</v>
      </c>
      <c r="D75" s="23" t="s">
        <v>127</v>
      </c>
      <c r="E75" s="24">
        <v>36478</v>
      </c>
      <c r="F75" s="24">
        <v>35827</v>
      </c>
      <c r="G75" s="25">
        <v>36951</v>
      </c>
    </row>
    <row r="76" spans="2:7" ht="12.75" customHeight="1">
      <c r="B76" s="22" t="s">
        <v>146</v>
      </c>
      <c r="C76" s="23" t="s">
        <v>147</v>
      </c>
      <c r="D76" s="23" t="s">
        <v>127</v>
      </c>
      <c r="E76" s="24"/>
      <c r="F76" s="24">
        <v>40878</v>
      </c>
      <c r="G76" s="25">
        <v>42125</v>
      </c>
    </row>
    <row r="77" spans="2:7" ht="12.75" customHeight="1">
      <c r="B77" s="22" t="s">
        <v>148</v>
      </c>
      <c r="C77" s="23" t="s">
        <v>149</v>
      </c>
      <c r="D77" s="23" t="s">
        <v>127</v>
      </c>
      <c r="E77" s="24"/>
      <c r="F77" s="24">
        <v>35462</v>
      </c>
      <c r="G77" s="25">
        <v>35612</v>
      </c>
    </row>
    <row r="78" spans="2:7" ht="12.75" customHeight="1">
      <c r="B78" s="22" t="s">
        <v>148</v>
      </c>
      <c r="C78" s="23" t="s">
        <v>149</v>
      </c>
      <c r="D78" s="23" t="s">
        <v>150</v>
      </c>
      <c r="E78" s="24"/>
      <c r="F78" s="24">
        <v>35643</v>
      </c>
      <c r="G78" s="25">
        <v>37257</v>
      </c>
    </row>
    <row r="79" spans="2:7" ht="12.75" customHeight="1">
      <c r="B79" s="22" t="s">
        <v>148</v>
      </c>
      <c r="C79" s="23" t="s">
        <v>149</v>
      </c>
      <c r="D79" s="23" t="s">
        <v>127</v>
      </c>
      <c r="E79" s="24"/>
      <c r="F79" s="24">
        <v>37288</v>
      </c>
      <c r="G79" s="25">
        <v>37408</v>
      </c>
    </row>
    <row r="80" spans="2:7" ht="12.75" customHeight="1">
      <c r="B80" s="22" t="s">
        <v>148</v>
      </c>
      <c r="C80" s="23" t="s">
        <v>149</v>
      </c>
      <c r="D80" s="23" t="s">
        <v>150</v>
      </c>
      <c r="E80" s="24"/>
      <c r="F80" s="24">
        <v>37438</v>
      </c>
      <c r="G80" s="25">
        <v>42036</v>
      </c>
    </row>
    <row r="81" spans="2:7" ht="12.75" customHeight="1">
      <c r="B81" s="22" t="s">
        <v>148</v>
      </c>
      <c r="C81" s="23" t="s">
        <v>218</v>
      </c>
      <c r="D81" s="23" t="s">
        <v>127</v>
      </c>
      <c r="E81" s="24"/>
      <c r="F81" s="24">
        <v>42064</v>
      </c>
      <c r="G81" s="25">
        <v>42614</v>
      </c>
    </row>
    <row r="82" spans="2:7" ht="12.75" customHeight="1">
      <c r="B82" s="22" t="s">
        <v>151</v>
      </c>
      <c r="C82" s="23" t="s">
        <v>60</v>
      </c>
      <c r="D82" s="23" t="s">
        <v>120</v>
      </c>
      <c r="E82" s="24">
        <v>34880</v>
      </c>
      <c r="F82" s="24">
        <v>32448</v>
      </c>
      <c r="G82" s="25">
        <v>34090</v>
      </c>
    </row>
    <row r="83" spans="2:7" ht="12.75" customHeight="1">
      <c r="B83" s="22" t="s">
        <v>151</v>
      </c>
      <c r="C83" s="23" t="s">
        <v>60</v>
      </c>
      <c r="D83" s="23" t="s">
        <v>117</v>
      </c>
      <c r="E83" s="24">
        <v>34880</v>
      </c>
      <c r="F83" s="24">
        <v>34121</v>
      </c>
      <c r="G83" s="25">
        <v>34851</v>
      </c>
    </row>
    <row r="84" spans="2:7" ht="12.75" customHeight="1">
      <c r="B84" s="22" t="s">
        <v>152</v>
      </c>
      <c r="C84" s="23" t="s">
        <v>153</v>
      </c>
      <c r="D84" s="23" t="s">
        <v>117</v>
      </c>
      <c r="E84" s="24">
        <v>35825</v>
      </c>
      <c r="F84" s="24">
        <v>34881</v>
      </c>
      <c r="G84" s="25">
        <v>35796</v>
      </c>
    </row>
    <row r="85" spans="2:7" ht="12.75" customHeight="1">
      <c r="B85" s="22" t="s">
        <v>154</v>
      </c>
      <c r="C85" s="23" t="s">
        <v>155</v>
      </c>
      <c r="D85" s="23" t="s">
        <v>117</v>
      </c>
      <c r="E85" s="24">
        <v>37256</v>
      </c>
      <c r="F85" s="24">
        <v>35827</v>
      </c>
      <c r="G85" s="25">
        <v>37226</v>
      </c>
    </row>
    <row r="86" spans="2:7" ht="12.75" customHeight="1">
      <c r="B86" s="22" t="s">
        <v>156</v>
      </c>
      <c r="C86" s="23" t="s">
        <v>157</v>
      </c>
      <c r="D86" s="23" t="s">
        <v>127</v>
      </c>
      <c r="E86" s="24">
        <v>38898</v>
      </c>
      <c r="F86" s="24">
        <v>37257</v>
      </c>
      <c r="G86" s="25">
        <v>37591</v>
      </c>
    </row>
    <row r="87" spans="2:7" ht="12.75" customHeight="1">
      <c r="B87" s="22" t="s">
        <v>156</v>
      </c>
      <c r="C87" s="23" t="s">
        <v>157</v>
      </c>
      <c r="D87" s="23" t="s">
        <v>117</v>
      </c>
      <c r="E87" s="24">
        <v>38898</v>
      </c>
      <c r="F87" s="24">
        <v>37622</v>
      </c>
      <c r="G87" s="25">
        <v>37895</v>
      </c>
    </row>
    <row r="88" spans="2:7" ht="12.75" customHeight="1">
      <c r="B88" s="18" t="s">
        <v>156</v>
      </c>
      <c r="C88" s="19" t="s">
        <v>157</v>
      </c>
      <c r="D88" s="19" t="s">
        <v>158</v>
      </c>
      <c r="E88" s="24">
        <v>38898</v>
      </c>
      <c r="F88" s="24">
        <v>37926</v>
      </c>
      <c r="G88" s="21">
        <v>38626</v>
      </c>
    </row>
    <row r="89" spans="2:7" ht="12.75" customHeight="1">
      <c r="B89" s="18" t="s">
        <v>156</v>
      </c>
      <c r="C89" s="19" t="s">
        <v>157</v>
      </c>
      <c r="D89" s="19" t="s">
        <v>159</v>
      </c>
      <c r="E89" s="24">
        <v>38898</v>
      </c>
      <c r="F89" s="24">
        <v>38657</v>
      </c>
      <c r="G89" s="21">
        <v>38869</v>
      </c>
    </row>
    <row r="90" spans="2:7" ht="12.75" customHeight="1">
      <c r="B90" s="18" t="s">
        <v>160</v>
      </c>
      <c r="C90" s="19" t="s">
        <v>157</v>
      </c>
      <c r="D90" s="19" t="s">
        <v>161</v>
      </c>
      <c r="E90" s="24">
        <v>39994</v>
      </c>
      <c r="F90" s="24">
        <v>38899</v>
      </c>
      <c r="G90" s="21">
        <v>39083</v>
      </c>
    </row>
    <row r="91" spans="2:7" ht="12.75" customHeight="1">
      <c r="B91" s="18" t="s">
        <v>160</v>
      </c>
      <c r="C91" s="19" t="s">
        <v>157</v>
      </c>
      <c r="D91" s="19" t="s">
        <v>158</v>
      </c>
      <c r="E91" s="24">
        <v>39994</v>
      </c>
      <c r="F91" s="24">
        <v>39114</v>
      </c>
      <c r="G91" s="21">
        <v>39508</v>
      </c>
    </row>
    <row r="92" spans="2:7" ht="12.75" customHeight="1">
      <c r="B92" s="18" t="s">
        <v>160</v>
      </c>
      <c r="C92" s="19" t="s">
        <v>157</v>
      </c>
      <c r="D92" s="19" t="s">
        <v>162</v>
      </c>
      <c r="E92" s="24">
        <v>39994</v>
      </c>
      <c r="F92" s="24">
        <v>39539</v>
      </c>
      <c r="G92" s="21">
        <v>39965</v>
      </c>
    </row>
    <row r="93" spans="2:7" ht="12.75" customHeight="1">
      <c r="B93" s="18" t="s">
        <v>163</v>
      </c>
      <c r="C93" s="19" t="s">
        <v>164</v>
      </c>
      <c r="D93" s="19" t="s">
        <v>158</v>
      </c>
      <c r="E93" s="24"/>
      <c r="F93" s="24">
        <v>39995</v>
      </c>
      <c r="G93" s="21">
        <v>40179</v>
      </c>
    </row>
    <row r="94" spans="2:7" ht="12.75" customHeight="1">
      <c r="B94" s="18" t="s">
        <v>165</v>
      </c>
      <c r="C94" s="19" t="s">
        <v>166</v>
      </c>
      <c r="D94" s="19" t="s">
        <v>158</v>
      </c>
      <c r="E94" s="24"/>
      <c r="F94" s="24">
        <v>39995</v>
      </c>
      <c r="G94" s="21">
        <v>41730</v>
      </c>
    </row>
    <row r="95" spans="2:7" ht="12.75" customHeight="1">
      <c r="B95" s="18" t="s">
        <v>165</v>
      </c>
      <c r="C95" s="19" t="s">
        <v>167</v>
      </c>
      <c r="D95" s="19" t="s">
        <v>127</v>
      </c>
      <c r="E95" s="24"/>
      <c r="F95" s="24">
        <v>41760</v>
      </c>
      <c r="G95" s="21">
        <v>42767</v>
      </c>
    </row>
    <row r="96" spans="2:7" ht="12.75" customHeight="1">
      <c r="B96" s="18" t="s">
        <v>625</v>
      </c>
      <c r="C96" s="19" t="s">
        <v>221</v>
      </c>
      <c r="D96" s="19" t="s">
        <v>127</v>
      </c>
      <c r="E96" s="24"/>
      <c r="F96" s="24">
        <v>43191</v>
      </c>
      <c r="G96" s="21">
        <v>43191</v>
      </c>
    </row>
    <row r="97" spans="2:7" ht="12.75" customHeight="1">
      <c r="B97" s="18" t="s">
        <v>636</v>
      </c>
      <c r="C97" s="19" t="s">
        <v>637</v>
      </c>
      <c r="D97" s="19" t="s">
        <v>127</v>
      </c>
      <c r="E97" s="24"/>
      <c r="F97" s="24">
        <v>43221</v>
      </c>
      <c r="G97" s="21">
        <v>43221</v>
      </c>
    </row>
    <row r="98" spans="2:7" s="475" customFormat="1" ht="12.75" customHeight="1">
      <c r="B98" s="18" t="s">
        <v>168</v>
      </c>
      <c r="C98" s="19" t="s">
        <v>169</v>
      </c>
      <c r="D98" s="19" t="s">
        <v>150</v>
      </c>
      <c r="E98" s="24"/>
      <c r="F98" s="24">
        <v>41609</v>
      </c>
      <c r="G98" s="21"/>
    </row>
    <row r="99" spans="2:7" s="475" customFormat="1" ht="12.75" customHeight="1">
      <c r="B99" s="18" t="s">
        <v>426</v>
      </c>
      <c r="C99" s="19" t="s">
        <v>427</v>
      </c>
      <c r="D99" s="19" t="s">
        <v>158</v>
      </c>
      <c r="E99" s="24"/>
      <c r="F99" s="24">
        <v>40391</v>
      </c>
      <c r="G99" s="21">
        <v>43009</v>
      </c>
    </row>
    <row r="100" spans="2:7" s="475" customFormat="1" ht="12.75" customHeight="1">
      <c r="B100" s="26" t="s">
        <v>426</v>
      </c>
      <c r="C100" s="27" t="s">
        <v>427</v>
      </c>
      <c r="D100" s="27" t="s">
        <v>127</v>
      </c>
      <c r="E100" s="132"/>
      <c r="F100" s="132">
        <v>43040</v>
      </c>
      <c r="G100" s="353"/>
    </row>
    <row r="101" spans="2:7" ht="12.75" customHeight="1">
      <c r="B101" s="418"/>
      <c r="C101" s="418"/>
      <c r="D101" s="418"/>
      <c r="E101" s="418"/>
      <c r="F101" s="418"/>
      <c r="G101" s="418"/>
    </row>
    <row r="102" spans="2:7" ht="12.75" customHeight="1">
      <c r="B102" s="23"/>
      <c r="C102" s="23"/>
      <c r="D102" s="23"/>
      <c r="E102" s="23"/>
      <c r="F102" s="23"/>
      <c r="G102" s="23"/>
    </row>
    <row r="103" spans="2:7" ht="12.75" customHeight="1">
      <c r="B103" s="34"/>
      <c r="C103" s="23"/>
      <c r="D103" s="23"/>
      <c r="E103" s="23"/>
      <c r="F103" s="23"/>
      <c r="G103"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3"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9" customWidth="1"/>
    <col min="2" max="16384" width="9.140625" style="3"/>
  </cols>
  <sheetData>
    <row r="1" spans="1:4" ht="12.75" customHeight="1">
      <c r="A1" s="202" t="s">
        <v>732</v>
      </c>
    </row>
    <row r="2" spans="1:4">
      <c r="A2" s="203"/>
      <c r="D2" s="4"/>
    </row>
    <row r="3" spans="1:4">
      <c r="A3" s="204" t="s">
        <v>721</v>
      </c>
    </row>
    <row r="4" spans="1:4">
      <c r="A4" s="204"/>
    </row>
    <row r="5" spans="1:4" ht="15">
      <c r="A5" s="205"/>
    </row>
    <row r="6" spans="1:4" ht="15">
      <c r="A6" s="205"/>
    </row>
    <row r="7" spans="1:4" ht="48">
      <c r="A7" s="204" t="s">
        <v>224</v>
      </c>
    </row>
    <row r="8" spans="1:4" ht="15">
      <c r="A8" s="205"/>
    </row>
    <row r="9" spans="1:4">
      <c r="A9" s="204" t="s">
        <v>722</v>
      </c>
    </row>
    <row r="10" spans="1:4">
      <c r="A10" s="204"/>
    </row>
    <row r="11" spans="1:4" ht="24">
      <c r="A11" s="204" t="s">
        <v>225</v>
      </c>
    </row>
    <row r="12" spans="1:4" ht="15">
      <c r="A12" s="205"/>
    </row>
    <row r="13" spans="1:4" ht="24">
      <c r="A13" s="204" t="s">
        <v>696</v>
      </c>
    </row>
    <row r="14" spans="1:4" ht="15">
      <c r="A14" s="205"/>
    </row>
    <row r="15" spans="1:4" ht="48">
      <c r="A15" s="204" t="s">
        <v>226</v>
      </c>
    </row>
    <row r="16" spans="1:4">
      <c r="A16" s="204"/>
    </row>
    <row r="17" spans="1:9">
      <c r="A17" s="204" t="s">
        <v>449</v>
      </c>
    </row>
    <row r="18" spans="1:9" ht="15">
      <c r="A18" s="205"/>
    </row>
    <row r="19" spans="1:9" ht="26.25" customHeight="1">
      <c r="A19" s="204" t="s">
        <v>227</v>
      </c>
    </row>
    <row r="20" spans="1:9" ht="15">
      <c r="A20" s="205"/>
    </row>
    <row r="21" spans="1:9">
      <c r="A21" s="204" t="s">
        <v>228</v>
      </c>
    </row>
    <row r="22" spans="1:9">
      <c r="A22" s="204" t="s">
        <v>731</v>
      </c>
    </row>
    <row r="23" spans="1:9" ht="15">
      <c r="A23" s="205"/>
    </row>
    <row r="24" spans="1:9">
      <c r="A24" s="204" t="s">
        <v>229</v>
      </c>
    </row>
    <row r="25" spans="1:9">
      <c r="A25" s="204" t="s">
        <v>719</v>
      </c>
    </row>
    <row r="26" spans="1:9">
      <c r="A26" s="204" t="s">
        <v>720</v>
      </c>
    </row>
    <row r="27" spans="1:9">
      <c r="A27" s="204" t="s">
        <v>230</v>
      </c>
    </row>
    <row r="28" spans="1:9">
      <c r="A28" s="204" t="s">
        <v>71</v>
      </c>
    </row>
    <row r="29" spans="1:9" ht="15">
      <c r="A29" s="205"/>
    </row>
    <row r="30" spans="1:9">
      <c r="A30" s="371" t="s">
        <v>557</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43" t="s">
        <v>0</v>
      </c>
      <c r="B1" s="643"/>
      <c r="C1" s="643"/>
      <c r="D1" s="461"/>
      <c r="E1" s="461"/>
      <c r="F1" s="461"/>
      <c r="G1" s="461"/>
      <c r="H1" s="461"/>
      <c r="I1" s="461"/>
      <c r="J1" s="461"/>
      <c r="K1" s="461"/>
      <c r="L1" s="461"/>
      <c r="M1" s="461"/>
      <c r="N1" s="461"/>
      <c r="O1" s="461"/>
    </row>
    <row r="2" spans="1:19" ht="15.75" customHeight="1">
      <c r="A2" s="643" t="s">
        <v>442</v>
      </c>
      <c r="B2" s="643"/>
      <c r="C2" s="643"/>
      <c r="D2" s="461"/>
      <c r="E2" s="461"/>
      <c r="F2" s="461"/>
      <c r="G2" s="461"/>
      <c r="H2" s="461"/>
      <c r="I2" s="461"/>
      <c r="J2" s="461"/>
      <c r="K2" s="461"/>
      <c r="L2" s="461"/>
      <c r="M2" s="461"/>
      <c r="N2" s="461"/>
      <c r="O2" s="461"/>
    </row>
    <row r="3" spans="1:19" ht="59.1" customHeight="1">
      <c r="A3" s="416" t="s">
        <v>1</v>
      </c>
      <c r="B3" s="646" t="s">
        <v>714</v>
      </c>
      <c r="C3" s="646"/>
      <c r="D3" s="462"/>
      <c r="E3" s="462"/>
      <c r="F3" s="462"/>
      <c r="G3" s="462"/>
      <c r="H3" s="462"/>
      <c r="I3" s="462"/>
      <c r="J3" s="462"/>
      <c r="K3" s="462"/>
      <c r="L3" s="462"/>
      <c r="M3" s="462"/>
      <c r="N3" s="462"/>
      <c r="O3" s="462"/>
    </row>
    <row r="4" spans="1:19">
      <c r="A4" s="416" t="s">
        <v>181</v>
      </c>
      <c r="B4" s="645" t="s">
        <v>589</v>
      </c>
      <c r="C4" s="645"/>
      <c r="D4" s="462"/>
      <c r="E4" s="462"/>
      <c r="F4" s="462"/>
      <c r="G4" s="462"/>
      <c r="H4" s="462"/>
      <c r="I4" s="462"/>
      <c r="J4" s="462"/>
      <c r="K4" s="462"/>
      <c r="L4" s="462"/>
      <c r="M4" s="462"/>
      <c r="N4" s="462"/>
      <c r="O4" s="462"/>
      <c r="P4" s="114"/>
      <c r="Q4" s="114"/>
      <c r="R4" s="114"/>
      <c r="S4" s="114"/>
    </row>
    <row r="5" spans="1:19">
      <c r="A5" s="416" t="s">
        <v>3</v>
      </c>
      <c r="B5" s="645" t="s">
        <v>588</v>
      </c>
      <c r="C5" s="645"/>
      <c r="D5" s="462"/>
      <c r="E5" s="462"/>
      <c r="F5" s="462"/>
      <c r="G5" s="462"/>
      <c r="H5" s="462"/>
      <c r="I5" s="462"/>
      <c r="J5" s="462"/>
      <c r="K5" s="462"/>
      <c r="L5" s="462"/>
      <c r="M5" s="462"/>
      <c r="N5" s="462"/>
      <c r="O5" s="462"/>
    </row>
    <row r="6" spans="1:19" ht="27.75" customHeight="1">
      <c r="A6" s="416" t="s">
        <v>5</v>
      </c>
      <c r="B6" s="645" t="s">
        <v>590</v>
      </c>
      <c r="C6" s="645"/>
      <c r="D6" s="462"/>
      <c r="E6" s="462"/>
      <c r="F6" s="462"/>
      <c r="G6" s="462"/>
      <c r="H6" s="462"/>
      <c r="I6" s="462"/>
      <c r="J6" s="462"/>
      <c r="K6" s="462"/>
      <c r="L6" s="462"/>
      <c r="M6" s="462"/>
      <c r="N6" s="462"/>
      <c r="O6" s="462"/>
    </row>
    <row r="7" spans="1:19" ht="27.75" customHeight="1">
      <c r="A7" s="416" t="s">
        <v>222</v>
      </c>
      <c r="B7" s="645" t="s">
        <v>587</v>
      </c>
      <c r="C7" s="645"/>
      <c r="D7" s="462"/>
      <c r="E7" s="462"/>
      <c r="F7" s="462"/>
      <c r="G7" s="462"/>
      <c r="H7" s="462"/>
      <c r="I7" s="462"/>
      <c r="J7" s="462"/>
      <c r="K7" s="462"/>
      <c r="L7" s="462"/>
      <c r="M7" s="462"/>
      <c r="N7" s="462"/>
      <c r="O7" s="462"/>
    </row>
    <row r="8" spans="1:19" ht="16.5" customHeight="1">
      <c r="A8" s="416" t="s">
        <v>223</v>
      </c>
      <c r="B8" s="645" t="s">
        <v>586</v>
      </c>
      <c r="C8" s="645"/>
      <c r="D8" s="462"/>
      <c r="E8" s="462"/>
      <c r="F8" s="462"/>
      <c r="G8" s="462"/>
      <c r="H8" s="462"/>
      <c r="I8" s="462"/>
      <c r="J8" s="462"/>
      <c r="K8" s="462"/>
      <c r="L8" s="462"/>
      <c r="M8" s="462"/>
      <c r="N8" s="462"/>
      <c r="O8" s="462"/>
    </row>
    <row r="9" spans="1:19" ht="15.95" customHeight="1">
      <c r="A9" s="416" t="s">
        <v>9</v>
      </c>
      <c r="B9" s="645" t="s">
        <v>443</v>
      </c>
      <c r="C9" s="645"/>
      <c r="D9" s="463"/>
      <c r="E9" s="463"/>
      <c r="F9" s="463"/>
      <c r="G9" s="463"/>
      <c r="H9" s="463"/>
      <c r="I9" s="463"/>
      <c r="J9" s="463"/>
      <c r="K9" s="463"/>
      <c r="L9" s="463"/>
      <c r="M9" s="463"/>
      <c r="N9" s="463"/>
      <c r="O9" s="463"/>
    </row>
    <row r="10" spans="1:19" ht="15.95" customHeight="1">
      <c r="A10" s="416" t="s">
        <v>11</v>
      </c>
      <c r="B10" s="645" t="s">
        <v>443</v>
      </c>
      <c r="C10" s="645"/>
      <c r="D10" s="463"/>
      <c r="E10" s="463"/>
      <c r="F10" s="463"/>
      <c r="G10" s="463"/>
      <c r="H10" s="463"/>
      <c r="I10" s="463"/>
      <c r="J10" s="463"/>
      <c r="K10" s="463"/>
      <c r="L10" s="463"/>
      <c r="M10" s="463"/>
      <c r="N10" s="463"/>
      <c r="O10" s="463"/>
    </row>
    <row r="11" spans="1:19" ht="15.95" customHeight="1">
      <c r="A11" s="417" t="s">
        <v>13</v>
      </c>
      <c r="B11" s="645" t="s">
        <v>443</v>
      </c>
      <c r="C11" s="645"/>
      <c r="D11" s="463"/>
      <c r="E11" s="463"/>
      <c r="F11" s="463"/>
      <c r="G11" s="463"/>
      <c r="H11" s="463"/>
      <c r="I11" s="463"/>
      <c r="J11" s="463"/>
      <c r="K11" s="463"/>
      <c r="L11" s="463"/>
      <c r="M11" s="463"/>
      <c r="N11" s="463"/>
      <c r="O11" s="463"/>
    </row>
    <row r="12" spans="1:19" ht="15.95" customHeight="1">
      <c r="A12" s="417" t="s">
        <v>15</v>
      </c>
      <c r="B12" s="645" t="s">
        <v>443</v>
      </c>
      <c r="C12" s="645"/>
      <c r="D12" s="463"/>
      <c r="E12" s="463"/>
      <c r="F12" s="463"/>
      <c r="G12" s="463"/>
      <c r="H12" s="463"/>
      <c r="I12" s="463"/>
      <c r="J12" s="463"/>
      <c r="K12" s="463"/>
      <c r="L12" s="463"/>
      <c r="M12" s="463"/>
      <c r="N12" s="463"/>
      <c r="O12" s="463"/>
    </row>
    <row r="13" spans="1:19" ht="15.95" customHeight="1">
      <c r="A13" s="417" t="s">
        <v>17</v>
      </c>
      <c r="B13" s="645" t="s">
        <v>443</v>
      </c>
      <c r="C13" s="645"/>
      <c r="D13" s="463"/>
      <c r="E13" s="463"/>
      <c r="F13" s="463"/>
      <c r="G13" s="463"/>
      <c r="H13" s="463"/>
      <c r="I13" s="463"/>
      <c r="J13" s="463"/>
      <c r="K13" s="463"/>
      <c r="L13" s="463"/>
      <c r="M13" s="463"/>
      <c r="N13" s="463"/>
      <c r="O13" s="463"/>
    </row>
    <row r="14" spans="1:19" ht="15.95" customHeight="1">
      <c r="A14" s="417" t="s">
        <v>19</v>
      </c>
      <c r="B14" s="645" t="s">
        <v>443</v>
      </c>
      <c r="C14" s="645"/>
      <c r="D14" s="463"/>
      <c r="E14" s="463"/>
      <c r="F14" s="463"/>
      <c r="G14" s="463"/>
      <c r="H14" s="463"/>
      <c r="I14" s="463"/>
      <c r="J14" s="463"/>
      <c r="K14" s="463"/>
      <c r="L14" s="463"/>
      <c r="M14" s="463"/>
      <c r="N14" s="463"/>
      <c r="O14" s="463"/>
    </row>
    <row r="15" spans="1:19" ht="15.95" customHeight="1">
      <c r="A15" s="417" t="s">
        <v>21</v>
      </c>
      <c r="B15" s="645" t="s">
        <v>443</v>
      </c>
      <c r="C15" s="645"/>
      <c r="D15" s="463"/>
      <c r="E15" s="463"/>
      <c r="F15" s="463"/>
      <c r="G15" s="463"/>
      <c r="H15" s="463"/>
      <c r="I15" s="463"/>
      <c r="J15" s="463"/>
      <c r="K15" s="463"/>
      <c r="L15" s="463"/>
      <c r="M15" s="463"/>
      <c r="N15" s="463"/>
      <c r="O15" s="463"/>
    </row>
    <row r="16" spans="1:19" ht="15.95" customHeight="1">
      <c r="A16" s="417" t="s">
        <v>23</v>
      </c>
      <c r="B16" s="645" t="s">
        <v>443</v>
      </c>
      <c r="C16" s="645"/>
      <c r="D16" s="463"/>
      <c r="E16" s="463"/>
      <c r="F16" s="463"/>
      <c r="G16" s="463"/>
      <c r="H16" s="463"/>
      <c r="I16" s="463"/>
      <c r="J16" s="463"/>
      <c r="K16" s="463"/>
      <c r="L16" s="463"/>
      <c r="M16" s="463"/>
      <c r="N16" s="463"/>
      <c r="O16" s="463"/>
    </row>
    <row r="17" spans="1:15" ht="15.95" customHeight="1">
      <c r="A17" s="417" t="s">
        <v>368</v>
      </c>
      <c r="B17" s="645" t="s">
        <v>443</v>
      </c>
      <c r="C17" s="645"/>
      <c r="D17" s="463"/>
      <c r="E17" s="463"/>
      <c r="F17" s="463"/>
      <c r="G17" s="463"/>
      <c r="H17" s="463"/>
      <c r="I17" s="463"/>
      <c r="J17" s="463"/>
      <c r="K17" s="463"/>
      <c r="L17" s="463"/>
      <c r="M17" s="463"/>
      <c r="N17" s="463"/>
      <c r="O17" s="463"/>
    </row>
    <row r="18" spans="1:15">
      <c r="A18" s="417" t="s">
        <v>25</v>
      </c>
      <c r="B18" s="645" t="s">
        <v>586</v>
      </c>
      <c r="C18" s="645"/>
      <c r="D18" s="462"/>
      <c r="E18" s="462"/>
      <c r="F18" s="462"/>
      <c r="G18" s="462"/>
      <c r="H18" s="462"/>
      <c r="I18" s="462"/>
      <c r="J18" s="462"/>
      <c r="K18" s="462"/>
      <c r="L18" s="462"/>
      <c r="M18" s="462"/>
      <c r="N18" s="462"/>
      <c r="O18" s="462"/>
    </row>
    <row r="19" spans="1:15" ht="15" customHeight="1">
      <c r="A19" s="417" t="s">
        <v>27</v>
      </c>
      <c r="B19" s="645" t="s">
        <v>586</v>
      </c>
      <c r="C19" s="645"/>
      <c r="D19" s="462"/>
      <c r="E19" s="462"/>
      <c r="F19" s="462"/>
      <c r="G19" s="462"/>
      <c r="H19" s="462"/>
      <c r="I19" s="462"/>
      <c r="J19" s="462"/>
      <c r="K19" s="462"/>
      <c r="L19" s="462"/>
      <c r="M19" s="462"/>
      <c r="N19" s="462"/>
      <c r="O19" s="462"/>
    </row>
    <row r="20" spans="1:15" ht="15" customHeight="1">
      <c r="A20" s="417" t="s">
        <v>596</v>
      </c>
      <c r="B20" s="645" t="s">
        <v>627</v>
      </c>
      <c r="C20" s="645"/>
      <c r="D20" s="462"/>
      <c r="E20" s="462"/>
      <c r="F20" s="462"/>
      <c r="G20" s="462"/>
      <c r="H20" s="462"/>
      <c r="I20" s="462"/>
      <c r="J20" s="462"/>
      <c r="K20" s="462"/>
      <c r="L20" s="462"/>
      <c r="M20" s="462"/>
      <c r="N20" s="462"/>
      <c r="O20" s="462"/>
    </row>
    <row r="21" spans="1:15">
      <c r="A21" s="417" t="s">
        <v>28</v>
      </c>
      <c r="B21" s="645" t="s">
        <v>444</v>
      </c>
      <c r="C21" s="645"/>
      <c r="D21" s="464"/>
      <c r="E21" s="464"/>
      <c r="F21" s="464"/>
      <c r="G21" s="464"/>
      <c r="H21" s="464"/>
      <c r="I21" s="464"/>
      <c r="J21" s="464"/>
      <c r="K21" s="464"/>
      <c r="L21" s="464"/>
      <c r="M21" s="464"/>
      <c r="N21" s="464"/>
      <c r="O21" s="464"/>
    </row>
    <row r="22" spans="1:15">
      <c r="A22" s="417" t="s">
        <v>29</v>
      </c>
      <c r="B22" s="645" t="s">
        <v>445</v>
      </c>
      <c r="C22" s="645"/>
      <c r="D22" s="464"/>
      <c r="E22" s="464"/>
      <c r="F22" s="464"/>
      <c r="G22" s="464"/>
      <c r="H22" s="464"/>
      <c r="I22" s="464"/>
      <c r="J22" s="464"/>
      <c r="K22" s="464"/>
      <c r="L22" s="464"/>
      <c r="M22" s="464"/>
      <c r="N22" s="464"/>
      <c r="O22" s="464"/>
    </row>
    <row r="23" spans="1:15" ht="15" customHeight="1">
      <c r="A23" s="417" t="s">
        <v>31</v>
      </c>
      <c r="B23" s="645" t="s">
        <v>446</v>
      </c>
      <c r="C23" s="645"/>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43" t="s">
        <v>0</v>
      </c>
      <c r="B1" s="643"/>
      <c r="C1" s="643"/>
      <c r="D1" s="643"/>
      <c r="E1" s="643"/>
      <c r="F1" s="643"/>
      <c r="G1" s="643"/>
      <c r="H1" s="643"/>
      <c r="I1" s="643"/>
      <c r="J1" s="643"/>
      <c r="K1" s="643"/>
      <c r="L1" s="643"/>
      <c r="M1" s="643"/>
      <c r="N1" s="643"/>
      <c r="O1" s="643"/>
    </row>
    <row r="2" spans="1:26" ht="15.75" customHeight="1">
      <c r="A2" s="651" t="s">
        <v>174</v>
      </c>
      <c r="B2" s="651"/>
      <c r="C2" s="651"/>
      <c r="D2" s="651"/>
      <c r="E2" s="651"/>
      <c r="F2" s="651"/>
      <c r="G2" s="651"/>
      <c r="H2" s="651"/>
      <c r="I2" s="651"/>
      <c r="J2" s="651"/>
      <c r="K2" s="651"/>
      <c r="L2" s="651"/>
      <c r="M2" s="651"/>
      <c r="N2" s="651"/>
      <c r="O2" s="651"/>
    </row>
    <row r="3" spans="1:26" ht="15.75" customHeight="1">
      <c r="A3" s="647" t="s">
        <v>183</v>
      </c>
      <c r="B3" s="647"/>
      <c r="C3" s="647"/>
      <c r="D3" s="647"/>
      <c r="E3" s="647"/>
      <c r="F3" s="647"/>
      <c r="G3" s="647"/>
      <c r="H3" s="647"/>
      <c r="I3" s="647"/>
      <c r="J3" s="647"/>
      <c r="K3" s="647"/>
      <c r="L3" s="647"/>
      <c r="M3" s="647"/>
      <c r="N3" s="647"/>
      <c r="O3" s="647"/>
    </row>
    <row r="4" spans="1:26" ht="300.95" customHeight="1">
      <c r="A4" s="193" t="s">
        <v>175</v>
      </c>
      <c r="B4" s="648" t="s">
        <v>626</v>
      </c>
      <c r="C4" s="648"/>
      <c r="D4" s="648"/>
      <c r="E4" s="648"/>
      <c r="F4" s="648"/>
      <c r="G4" s="648"/>
      <c r="H4" s="648"/>
      <c r="I4" s="648"/>
      <c r="J4" s="648"/>
      <c r="K4" s="648"/>
      <c r="L4" s="648"/>
      <c r="M4" s="648"/>
      <c r="N4" s="648"/>
      <c r="O4" s="648"/>
    </row>
    <row r="5" spans="1:26" ht="51" customHeight="1">
      <c r="A5" s="193" t="s">
        <v>175</v>
      </c>
      <c r="B5" s="648" t="s">
        <v>599</v>
      </c>
      <c r="C5" s="648"/>
      <c r="D5" s="648"/>
      <c r="E5" s="648"/>
      <c r="F5" s="648"/>
      <c r="G5" s="648"/>
      <c r="H5" s="648"/>
      <c r="I5" s="648"/>
      <c r="J5" s="648"/>
      <c r="K5" s="648"/>
      <c r="L5" s="648"/>
      <c r="M5" s="648"/>
      <c r="N5" s="648"/>
      <c r="O5" s="648"/>
      <c r="P5" s="114"/>
      <c r="Q5" s="114"/>
      <c r="R5" s="114"/>
      <c r="S5" s="114"/>
      <c r="T5" s="114"/>
      <c r="U5" s="114"/>
      <c r="V5" s="114"/>
      <c r="W5" s="114"/>
      <c r="X5" s="114"/>
      <c r="Y5" s="114"/>
      <c r="Z5" s="114"/>
    </row>
    <row r="6" spans="1:26" ht="26.25" customHeight="1">
      <c r="A6" s="193" t="s">
        <v>175</v>
      </c>
      <c r="B6" s="648" t="s">
        <v>563</v>
      </c>
      <c r="C6" s="648"/>
      <c r="D6" s="648"/>
      <c r="E6" s="648"/>
      <c r="F6" s="648"/>
      <c r="G6" s="648"/>
      <c r="H6" s="648"/>
      <c r="I6" s="648"/>
      <c r="J6" s="648"/>
      <c r="K6" s="648"/>
      <c r="L6" s="648"/>
      <c r="M6" s="648"/>
      <c r="N6" s="648"/>
      <c r="O6" s="648"/>
      <c r="P6" s="114"/>
      <c r="Q6" s="114"/>
      <c r="R6" s="114"/>
      <c r="S6" s="114"/>
      <c r="T6" s="114"/>
      <c r="U6" s="114"/>
      <c r="V6" s="114"/>
      <c r="W6" s="114"/>
      <c r="X6" s="114"/>
      <c r="Y6" s="114"/>
      <c r="Z6" s="114"/>
    </row>
    <row r="7" spans="1:26" ht="39.75" customHeight="1">
      <c r="A7" s="193" t="s">
        <v>175</v>
      </c>
      <c r="B7" s="652" t="s">
        <v>600</v>
      </c>
      <c r="C7" s="652"/>
      <c r="D7" s="652"/>
      <c r="E7" s="652"/>
      <c r="F7" s="652"/>
      <c r="G7" s="652"/>
      <c r="H7" s="652"/>
      <c r="I7" s="652"/>
      <c r="J7" s="652"/>
      <c r="K7" s="652"/>
      <c r="L7" s="652"/>
      <c r="M7" s="652"/>
      <c r="N7" s="652"/>
      <c r="O7" s="652"/>
      <c r="P7" s="114"/>
      <c r="Q7" s="114"/>
      <c r="R7" s="114"/>
      <c r="S7" s="114"/>
      <c r="T7" s="114"/>
      <c r="U7" s="114"/>
      <c r="V7" s="114"/>
      <c r="W7" s="114"/>
      <c r="X7" s="114"/>
      <c r="Y7" s="114"/>
      <c r="Z7" s="114"/>
    </row>
    <row r="8" spans="1:26" ht="48.75" customHeight="1">
      <c r="A8" s="193" t="s">
        <v>175</v>
      </c>
      <c r="B8" s="648" t="s">
        <v>601</v>
      </c>
      <c r="C8" s="648"/>
      <c r="D8" s="648"/>
      <c r="E8" s="648"/>
      <c r="F8" s="648"/>
      <c r="G8" s="648"/>
      <c r="H8" s="648"/>
      <c r="I8" s="648"/>
      <c r="J8" s="648"/>
      <c r="K8" s="648"/>
      <c r="L8" s="648"/>
      <c r="M8" s="648"/>
      <c r="N8" s="648"/>
      <c r="O8" s="648"/>
      <c r="P8" s="470"/>
    </row>
    <row r="9" spans="1:26" ht="27" customHeight="1">
      <c r="A9" s="193" t="s">
        <v>175</v>
      </c>
      <c r="B9" s="648" t="s">
        <v>602</v>
      </c>
      <c r="C9" s="648"/>
      <c r="D9" s="648"/>
      <c r="E9" s="648"/>
      <c r="F9" s="648"/>
      <c r="G9" s="648"/>
      <c r="H9" s="648"/>
      <c r="I9" s="648"/>
      <c r="J9" s="648"/>
      <c r="K9" s="648"/>
      <c r="L9" s="648"/>
      <c r="M9" s="648"/>
      <c r="N9" s="648"/>
      <c r="O9" s="648"/>
    </row>
    <row r="10" spans="1:26" ht="15" customHeight="1">
      <c r="A10" s="193" t="s">
        <v>175</v>
      </c>
      <c r="B10" s="652" t="s">
        <v>564</v>
      </c>
      <c r="C10" s="652"/>
      <c r="D10" s="652"/>
      <c r="E10" s="652"/>
      <c r="F10" s="652"/>
      <c r="G10" s="652"/>
      <c r="H10" s="652"/>
      <c r="I10" s="652"/>
      <c r="J10" s="652"/>
      <c r="K10" s="652"/>
      <c r="L10" s="652"/>
      <c r="M10" s="652"/>
      <c r="N10" s="652"/>
      <c r="O10" s="652"/>
      <c r="P10" s="114"/>
      <c r="Q10" s="114"/>
      <c r="R10" s="114"/>
      <c r="S10" s="114"/>
      <c r="T10" s="114"/>
      <c r="U10" s="114"/>
      <c r="V10" s="114"/>
      <c r="W10" s="114"/>
      <c r="X10" s="114"/>
      <c r="Y10" s="114"/>
      <c r="Z10" s="114"/>
    </row>
    <row r="11" spans="1:26" ht="15.75" customHeight="1">
      <c r="A11" s="650"/>
      <c r="B11" s="650"/>
      <c r="C11" s="650"/>
      <c r="D11" s="650"/>
      <c r="E11" s="650"/>
      <c r="F11" s="650"/>
      <c r="G11" s="650"/>
      <c r="H11" s="650"/>
      <c r="I11" s="650"/>
      <c r="J11" s="650"/>
      <c r="K11" s="650"/>
      <c r="L11" s="650"/>
      <c r="M11" s="650"/>
      <c r="N11" s="650"/>
      <c r="O11" s="650"/>
      <c r="P11" s="114"/>
      <c r="Q11" s="114"/>
      <c r="R11" s="114"/>
      <c r="S11" s="114"/>
      <c r="T11" s="114"/>
      <c r="U11" s="114"/>
      <c r="V11" s="114"/>
      <c r="W11" s="114"/>
      <c r="X11" s="114"/>
      <c r="Y11" s="114"/>
      <c r="Z11" s="114"/>
    </row>
    <row r="12" spans="1:26" s="201" customFormat="1" ht="15" customHeight="1">
      <c r="A12" s="647" t="s">
        <v>283</v>
      </c>
      <c r="B12" s="647"/>
      <c r="C12" s="647"/>
      <c r="D12" s="647"/>
      <c r="E12" s="647"/>
      <c r="F12" s="647"/>
      <c r="G12" s="647"/>
      <c r="H12" s="647"/>
      <c r="I12" s="647"/>
      <c r="J12" s="647"/>
      <c r="K12" s="647"/>
      <c r="L12" s="647"/>
      <c r="M12" s="647"/>
      <c r="N12" s="647"/>
      <c r="O12" s="647"/>
    </row>
    <row r="13" spans="1:26" ht="15.75" customHeight="1">
      <c r="A13" s="193" t="s">
        <v>175</v>
      </c>
      <c r="B13" s="648"/>
      <c r="C13" s="648"/>
      <c r="D13" s="648"/>
      <c r="E13" s="648"/>
      <c r="F13" s="648"/>
      <c r="G13" s="648"/>
      <c r="H13" s="648"/>
      <c r="I13" s="648"/>
      <c r="J13" s="648"/>
      <c r="K13" s="648"/>
      <c r="L13" s="648"/>
      <c r="M13" s="648"/>
      <c r="N13" s="648"/>
      <c r="O13" s="648"/>
      <c r="P13" s="114"/>
      <c r="Q13" s="114"/>
      <c r="R13" s="114"/>
      <c r="S13" s="114"/>
      <c r="T13" s="114"/>
      <c r="U13" s="114"/>
      <c r="V13" s="114"/>
      <c r="W13" s="114"/>
      <c r="X13" s="114"/>
      <c r="Y13" s="114"/>
      <c r="Z13" s="114"/>
    </row>
    <row r="14" spans="1:26">
      <c r="A14" s="193"/>
      <c r="B14" s="648"/>
      <c r="C14" s="648"/>
      <c r="D14" s="648"/>
      <c r="E14" s="648"/>
      <c r="F14" s="648"/>
      <c r="G14" s="648"/>
      <c r="H14" s="648"/>
      <c r="I14" s="648"/>
      <c r="J14" s="648"/>
      <c r="K14" s="648"/>
      <c r="L14" s="648"/>
      <c r="M14" s="648"/>
      <c r="N14" s="648"/>
      <c r="O14" s="648"/>
    </row>
    <row r="15" spans="1:26">
      <c r="A15" s="647" t="s">
        <v>639</v>
      </c>
      <c r="B15" s="647"/>
      <c r="C15" s="647"/>
      <c r="D15" s="647"/>
      <c r="E15" s="647"/>
      <c r="F15" s="647"/>
      <c r="G15" s="647"/>
      <c r="H15" s="647"/>
      <c r="I15" s="647"/>
      <c r="J15" s="647"/>
      <c r="K15" s="647"/>
      <c r="L15" s="647"/>
      <c r="M15" s="647"/>
      <c r="N15" s="647"/>
      <c r="O15" s="647"/>
    </row>
    <row r="16" spans="1:26" ht="27.75" customHeight="1">
      <c r="A16" s="193" t="s">
        <v>175</v>
      </c>
      <c r="B16" s="648"/>
      <c r="C16" s="648"/>
      <c r="D16" s="648"/>
      <c r="E16" s="648"/>
      <c r="F16" s="648"/>
      <c r="G16" s="648"/>
      <c r="H16" s="648"/>
      <c r="I16" s="648"/>
      <c r="J16" s="648"/>
      <c r="K16" s="648"/>
      <c r="L16" s="648"/>
      <c r="M16" s="648"/>
      <c r="N16" s="648"/>
      <c r="O16" s="648"/>
    </row>
    <row r="20" spans="5:16">
      <c r="E20" s="649"/>
      <c r="F20" s="649"/>
      <c r="G20" s="649"/>
      <c r="H20" s="649"/>
      <c r="I20" s="649"/>
      <c r="J20" s="649"/>
      <c r="K20" s="649"/>
      <c r="L20" s="649"/>
      <c r="M20" s="649"/>
      <c r="N20" s="649"/>
      <c r="O20" s="649"/>
      <c r="P20" s="649"/>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8"/>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ColWidth="9.140625"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58" t="s">
        <v>0</v>
      </c>
      <c r="B1" s="658"/>
      <c r="C1" s="658"/>
      <c r="D1" s="658"/>
      <c r="E1" s="658"/>
      <c r="F1" s="658"/>
      <c r="G1" s="658"/>
      <c r="H1" s="659"/>
      <c r="I1" s="659"/>
    </row>
    <row r="2" spans="1:22" ht="12.75" customHeight="1">
      <c r="A2" s="660"/>
      <c r="B2" s="660"/>
      <c r="C2" s="660"/>
      <c r="D2" s="660"/>
      <c r="E2" s="660"/>
      <c r="F2" s="660"/>
      <c r="G2" s="660"/>
    </row>
    <row r="3" spans="1:22" ht="18.75" customHeight="1">
      <c r="A3" s="661" t="s">
        <v>33</v>
      </c>
      <c r="B3" s="661"/>
      <c r="C3" s="661"/>
      <c r="D3" s="661"/>
      <c r="E3" s="661"/>
      <c r="F3" s="661"/>
      <c r="G3" s="661"/>
      <c r="H3" s="662"/>
      <c r="I3" s="662"/>
    </row>
    <row r="4" spans="1:22" ht="15" customHeight="1">
      <c r="A4" s="663"/>
      <c r="B4" s="665" t="s">
        <v>34</v>
      </c>
      <c r="C4" s="653" t="s">
        <v>35</v>
      </c>
      <c r="D4" s="667" t="s">
        <v>36</v>
      </c>
      <c r="E4" s="668"/>
      <c r="F4" s="665" t="s">
        <v>37</v>
      </c>
      <c r="G4" s="671" t="s">
        <v>38</v>
      </c>
      <c r="H4" s="344" t="s">
        <v>375</v>
      </c>
      <c r="I4" s="653" t="s">
        <v>398</v>
      </c>
    </row>
    <row r="5" spans="1:22" ht="34.5" customHeight="1">
      <c r="A5" s="664"/>
      <c r="B5" s="666"/>
      <c r="C5" s="654"/>
      <c r="D5" s="669"/>
      <c r="E5" s="670"/>
      <c r="F5" s="666"/>
      <c r="G5" s="672"/>
      <c r="H5" s="366" t="s">
        <v>387</v>
      </c>
      <c r="I5" s="654"/>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291</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633</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700</v>
      </c>
      <c r="B15" s="110">
        <f>SUM(B113:B124)</f>
        <v>6568</v>
      </c>
      <c r="C15" s="44">
        <f>SUM(C113:C124)</f>
        <v>11724.6</v>
      </c>
      <c r="D15" s="110">
        <f>SUM(D113:D124)</f>
        <v>18292.599999999999</v>
      </c>
      <c r="E15" s="44">
        <f t="shared" si="1"/>
        <v>115.05698882866743</v>
      </c>
      <c r="F15" s="110">
        <f>SUM(F113:F124)</f>
        <v>4058.1000000000004</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289</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291</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291</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291</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291</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291</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291</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291</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291</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291</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291</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291</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291</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291</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291</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291</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291</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291</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291</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291</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291</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291</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291</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291</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291</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291</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291</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291</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291</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291</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291</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291</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291</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291</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291</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291</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291</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291</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291</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291</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291</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291</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291</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291</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291</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291</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291</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291</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291</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291</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291</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291</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291</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291</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291</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291</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291</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291</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291</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291</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6"/>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6"/>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6"/>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6"/>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6"/>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6"/>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6"/>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6"/>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6"/>
      <c r="O114" s="300"/>
      <c r="P114" s="300"/>
      <c r="Q114" s="300"/>
      <c r="R114" s="300"/>
      <c r="S114" s="300"/>
      <c r="T114" s="300"/>
      <c r="U114" s="300"/>
      <c r="V114" s="300"/>
    </row>
    <row r="115" spans="1:22" s="475" customFormat="1" ht="12.75" customHeight="1">
      <c r="A115" s="194">
        <f t="shared" ref="A115:A132"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6"/>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6"/>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284</v>
      </c>
      <c r="G117" s="111">
        <v>12047.2</v>
      </c>
      <c r="H117" s="111">
        <v>2995.1</v>
      </c>
      <c r="I117" s="44">
        <v>8509.5</v>
      </c>
      <c r="K117" s="566"/>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397.1</v>
      </c>
      <c r="G118" s="111">
        <v>12459.7</v>
      </c>
      <c r="H118" s="111">
        <v>3231.4</v>
      </c>
      <c r="I118" s="44">
        <v>8579.6</v>
      </c>
      <c r="K118" s="566"/>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322.8</v>
      </c>
      <c r="G119" s="111">
        <v>12154.2</v>
      </c>
      <c r="H119" s="111">
        <v>3272.7</v>
      </c>
      <c r="I119" s="44">
        <v>8135.4</v>
      </c>
      <c r="K119" s="566"/>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317.8</v>
      </c>
      <c r="G120" s="111">
        <v>10785.3</v>
      </c>
      <c r="H120" s="111">
        <v>2970.4</v>
      </c>
      <c r="I120" s="44">
        <v>7364.8</v>
      </c>
      <c r="K120" s="566"/>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354.3</v>
      </c>
      <c r="G121" s="111">
        <v>12433</v>
      </c>
      <c r="H121" s="111">
        <v>3244</v>
      </c>
      <c r="I121" s="44">
        <v>7889.2</v>
      </c>
      <c r="K121" s="566"/>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369.2</v>
      </c>
      <c r="G122" s="111">
        <v>13214.7</v>
      </c>
      <c r="H122" s="111">
        <v>3176.5</v>
      </c>
      <c r="I122" s="44">
        <v>8421.6</v>
      </c>
      <c r="K122" s="566"/>
      <c r="O122" s="300"/>
      <c r="P122" s="300"/>
      <c r="Q122" s="300"/>
      <c r="R122" s="300"/>
      <c r="S122" s="300"/>
      <c r="T122" s="300"/>
      <c r="U122" s="300"/>
      <c r="V122" s="300"/>
    </row>
    <row r="123" spans="1:22" s="475" customFormat="1" ht="12.6" customHeight="1">
      <c r="A123" s="194">
        <f t="shared" si="9"/>
        <v>43586</v>
      </c>
      <c r="B123" s="110">
        <v>593.5</v>
      </c>
      <c r="C123" s="44">
        <v>1027.5999999999999</v>
      </c>
      <c r="D123" s="110">
        <f t="shared" ref="D123" si="18">SUM(B123:C123)</f>
        <v>1621.1</v>
      </c>
      <c r="E123" s="44">
        <f t="shared" ref="E123" si="19">(D123/158.9873)/
DAY(EOMONTH(A123,0)
)*1000</f>
        <v>328.91651337620533</v>
      </c>
      <c r="F123" s="110">
        <v>417.5</v>
      </c>
      <c r="G123" s="111">
        <v>12524.9</v>
      </c>
      <c r="H123" s="111">
        <v>3264.4</v>
      </c>
      <c r="I123" s="44">
        <v>8297.2999999999993</v>
      </c>
      <c r="K123" s="566"/>
      <c r="O123" s="300"/>
      <c r="P123" s="300"/>
      <c r="Q123" s="300"/>
      <c r="R123" s="300"/>
      <c r="S123" s="300"/>
      <c r="T123" s="300"/>
      <c r="U123" s="300"/>
      <c r="V123" s="300"/>
    </row>
    <row r="124" spans="1:22" s="475" customFormat="1" ht="12.6" customHeight="1">
      <c r="A124" s="194">
        <f t="shared" si="9"/>
        <v>43617</v>
      </c>
      <c r="B124" s="110">
        <v>598.6</v>
      </c>
      <c r="C124" s="44">
        <v>1125</v>
      </c>
      <c r="D124" s="110">
        <f t="shared" ref="D124" si="20">SUM(B124:C124)</f>
        <v>1723.6</v>
      </c>
      <c r="E124" s="44">
        <f t="shared" ref="E124" si="21">(D124/158.9873)/
DAY(EOMONTH(A124,0)
)*1000</f>
        <v>361.37058326881032</v>
      </c>
      <c r="F124" s="110">
        <v>461.1</v>
      </c>
      <c r="G124" s="111">
        <v>13204.8</v>
      </c>
      <c r="H124" s="111">
        <v>3164.3</v>
      </c>
      <c r="I124" s="44">
        <v>8038.3</v>
      </c>
      <c r="K124" s="566"/>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482</v>
      </c>
      <c r="G125" s="111">
        <v>14312.3</v>
      </c>
      <c r="H125" s="111">
        <v>3303.9</v>
      </c>
      <c r="I125" s="44">
        <v>9068.4</v>
      </c>
      <c r="K125" s="566"/>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513.70000000000005</v>
      </c>
      <c r="G126" s="111">
        <v>14117.1</v>
      </c>
      <c r="H126" s="111">
        <v>3294.2</v>
      </c>
      <c r="I126" s="44">
        <v>9221.2000000000007</v>
      </c>
      <c r="K126" s="566"/>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515.70000000000005</v>
      </c>
      <c r="G127" s="111">
        <v>12761.1</v>
      </c>
      <c r="H127" s="111">
        <v>3296.1</v>
      </c>
      <c r="I127" s="44">
        <v>8076.5</v>
      </c>
      <c r="K127" s="566"/>
      <c r="O127" s="300"/>
      <c r="P127" s="300"/>
      <c r="Q127" s="300"/>
      <c r="R127" s="300"/>
      <c r="S127" s="300"/>
      <c r="T127" s="300"/>
      <c r="U127" s="300"/>
      <c r="V127" s="300"/>
    </row>
    <row r="128" spans="1:22" s="475" customFormat="1" ht="12.75" customHeight="1">
      <c r="A128" s="194">
        <f t="shared" si="9"/>
        <v>43739</v>
      </c>
      <c r="B128" s="110">
        <v>892.6</v>
      </c>
      <c r="C128" s="44">
        <v>1147.8</v>
      </c>
      <c r="D128" s="110">
        <f t="shared" ref="D128" si="26">SUM(B128:C128)</f>
        <v>2040.4</v>
      </c>
      <c r="E128" s="44">
        <f t="shared" ref="E128" si="27">(D128/158.9873)/
DAY(EOMONTH(A128,0)
)*1000</f>
        <v>413.99127376029202</v>
      </c>
      <c r="F128" s="110">
        <v>536.20000000000005</v>
      </c>
      <c r="G128" s="111">
        <v>13175</v>
      </c>
      <c r="H128" s="111">
        <v>3470.1</v>
      </c>
      <c r="I128" s="44">
        <v>8284.9</v>
      </c>
      <c r="K128" s="566"/>
      <c r="O128" s="300"/>
      <c r="P128" s="300"/>
      <c r="Q128" s="300"/>
      <c r="R128" s="300"/>
      <c r="S128" s="300"/>
      <c r="T128" s="300"/>
      <c r="U128" s="300"/>
      <c r="V128" s="300"/>
    </row>
    <row r="129" spans="1:22" s="475" customFormat="1" ht="12.75" customHeight="1">
      <c r="A129" s="194">
        <f t="shared" si="9"/>
        <v>43770</v>
      </c>
      <c r="B129" s="110">
        <v>729</v>
      </c>
      <c r="C129" s="44">
        <v>1154.4000000000001</v>
      </c>
      <c r="D129" s="110">
        <f t="shared" ref="D129" si="28">SUM(B129:C129)</f>
        <v>1883.4</v>
      </c>
      <c r="E129" s="44">
        <f t="shared" ref="E129" si="29">(D129/158.9873)/
DAY(EOMONTH(A129,0)
)*1000</f>
        <v>394.87430757047895</v>
      </c>
      <c r="F129" s="110">
        <v>523.4</v>
      </c>
      <c r="G129" s="111">
        <v>12752.8</v>
      </c>
      <c r="H129" s="111">
        <v>3268.9</v>
      </c>
      <c r="I129" s="44">
        <v>8500.2000000000007</v>
      </c>
      <c r="K129" s="566"/>
      <c r="O129" s="300"/>
      <c r="P129" s="300"/>
      <c r="Q129" s="300"/>
      <c r="R129" s="300"/>
      <c r="S129" s="300"/>
      <c r="T129" s="300"/>
      <c r="U129" s="300"/>
      <c r="V129" s="300"/>
    </row>
    <row r="130" spans="1:22" s="475" customFormat="1" ht="12.75" customHeight="1">
      <c r="A130" s="194">
        <f t="shared" si="9"/>
        <v>43800</v>
      </c>
      <c r="B130" s="110">
        <v>786.2</v>
      </c>
      <c r="C130" s="44">
        <v>1141.9000000000001</v>
      </c>
      <c r="D130" s="110">
        <f t="shared" ref="D130" si="30">SUM(B130:C130)</f>
        <v>1928.1000000000001</v>
      </c>
      <c r="E130" s="44">
        <f t="shared" ref="E130" si="31">(D130/158.9873)/
DAY(EOMONTH(A130,0)
)*1000</f>
        <v>391.20592772849398</v>
      </c>
      <c r="F130" s="110">
        <v>534.4</v>
      </c>
      <c r="G130" s="111">
        <v>13049</v>
      </c>
      <c r="H130" s="111">
        <v>3367.4</v>
      </c>
      <c r="I130" s="44">
        <v>9208.7000000000007</v>
      </c>
      <c r="K130" s="566"/>
      <c r="O130" s="300"/>
      <c r="P130" s="300"/>
      <c r="Q130" s="300"/>
      <c r="R130" s="300"/>
      <c r="S130" s="300"/>
      <c r="T130" s="300"/>
      <c r="U130" s="300"/>
      <c r="V130" s="300"/>
    </row>
    <row r="131" spans="1:22" s="475" customFormat="1" ht="12.75" customHeight="1">
      <c r="A131" s="194">
        <f t="shared" si="9"/>
        <v>43831</v>
      </c>
      <c r="B131" s="110">
        <v>559.70000000000005</v>
      </c>
      <c r="C131" s="44">
        <v>1158.5</v>
      </c>
      <c r="D131" s="110">
        <f t="shared" ref="D131" si="32">SUM(B131:C131)</f>
        <v>1718.2</v>
      </c>
      <c r="E131" s="44">
        <f t="shared" ref="E131" si="33">(D131/158.9873)/
DAY(EOMONTH(A131,0)
)*1000</f>
        <v>348.61782325766211</v>
      </c>
      <c r="F131" s="110">
        <v>522.5</v>
      </c>
      <c r="G131" s="111">
        <v>13534.6</v>
      </c>
      <c r="H131" s="111">
        <v>3441.6</v>
      </c>
      <c r="I131" s="44">
        <v>9516.6</v>
      </c>
      <c r="K131" s="566"/>
      <c r="O131" s="300"/>
      <c r="P131" s="300"/>
      <c r="Q131" s="300"/>
      <c r="R131" s="300"/>
      <c r="S131" s="300"/>
      <c r="T131" s="300"/>
      <c r="U131" s="300"/>
      <c r="V131" s="300"/>
    </row>
    <row r="132" spans="1:22" s="475" customFormat="1" ht="12.75" customHeight="1">
      <c r="A132" s="194">
        <f t="shared" si="9"/>
        <v>43862</v>
      </c>
      <c r="B132" s="110">
        <v>575.1</v>
      </c>
      <c r="C132" s="44">
        <v>908.2</v>
      </c>
      <c r="D132" s="110">
        <f t="shared" ref="D132" si="34">SUM(B132:C132)</f>
        <v>1483.3000000000002</v>
      </c>
      <c r="E132" s="44">
        <f t="shared" ref="E132" si="35">(D132/158.9873)/
DAY(EOMONTH(A132,0)
)*1000</f>
        <v>321.71296614301247</v>
      </c>
      <c r="F132" s="110">
        <v>471.9</v>
      </c>
      <c r="G132" s="111">
        <v>11759</v>
      </c>
      <c r="H132" s="111">
        <v>3152.2</v>
      </c>
      <c r="I132" s="44">
        <v>8135.2</v>
      </c>
      <c r="K132" s="566"/>
      <c r="O132" s="300"/>
      <c r="P132" s="300"/>
      <c r="Q132" s="300"/>
      <c r="R132" s="300"/>
      <c r="S132" s="300"/>
      <c r="T132" s="300"/>
      <c r="U132" s="300"/>
      <c r="V132" s="300"/>
    </row>
    <row r="133" spans="1:22" ht="12.75" customHeight="1">
      <c r="A133" s="499" t="s">
        <v>45</v>
      </c>
      <c r="B133" s="486"/>
      <c r="C133" s="182"/>
      <c r="D133" s="486"/>
      <c r="E133" s="182"/>
      <c r="F133" s="486"/>
      <c r="G133" s="500"/>
      <c r="H133" s="500"/>
      <c r="I133" s="182"/>
    </row>
    <row r="134" spans="1:22" ht="12.75" customHeight="1">
      <c r="A134" s="43" t="s">
        <v>46</v>
      </c>
      <c r="B134" s="80">
        <f t="shared" ref="B134:I134" si="36">((B15-B14)/B14)</f>
        <v>-0.15711664078641718</v>
      </c>
      <c r="C134" s="252">
        <f>((C15-C14)/C14)</f>
        <v>0.52908955749442488</v>
      </c>
      <c r="D134" s="80">
        <f t="shared" si="36"/>
        <v>0.18322121604139693</v>
      </c>
      <c r="E134" s="252">
        <f t="shared" si="36"/>
        <v>0.18322121604139679</v>
      </c>
      <c r="F134" s="80">
        <f t="shared" si="36"/>
        <v>0.47556541342447844</v>
      </c>
      <c r="G134" s="81">
        <f t="shared" si="36"/>
        <v>0.20691052513334282</v>
      </c>
      <c r="H134" s="81">
        <f t="shared" si="36"/>
        <v>6.2402257428435394E-2</v>
      </c>
      <c r="I134" s="252">
        <f t="shared" si="36"/>
        <v>0.21250786200655833</v>
      </c>
    </row>
    <row r="135" spans="1:22" ht="12.75" customHeight="1">
      <c r="A135" s="122" t="s">
        <v>47</v>
      </c>
      <c r="B135" s="83">
        <f t="shared" ref="B135:I135" si="37">((SUM(B119:B130)-SUM(B107:B118))/SUM(B107:B118))</f>
        <v>0.14793210056582856</v>
      </c>
      <c r="C135" s="253">
        <f t="shared" si="37"/>
        <v>0.36010206207040191</v>
      </c>
      <c r="D135" s="83">
        <f t="shared" si="37"/>
        <v>0.27170822397200312</v>
      </c>
      <c r="E135" s="253">
        <f t="shared" si="37"/>
        <v>0.27135780363494399</v>
      </c>
      <c r="F135" s="83">
        <f t="shared" si="37"/>
        <v>0.67931045310390292</v>
      </c>
      <c r="G135" s="84">
        <f t="shared" si="37"/>
        <v>0.18134191225670104</v>
      </c>
      <c r="H135" s="84">
        <f t="shared" si="37"/>
        <v>8.5594241695500631E-2</v>
      </c>
      <c r="I135" s="253">
        <f t="shared" si="37"/>
        <v>0.10865555803133159</v>
      </c>
    </row>
    <row r="136" spans="1:22" ht="12.75" customHeight="1">
      <c r="A136" s="655" t="s">
        <v>558</v>
      </c>
      <c r="B136" s="656"/>
      <c r="C136" s="656"/>
      <c r="D136" s="656"/>
      <c r="E136" s="656"/>
      <c r="F136" s="656"/>
      <c r="G136" s="656"/>
      <c r="H136" s="657"/>
      <c r="I136" s="657"/>
    </row>
    <row r="137" spans="1:22" ht="12.75" customHeight="1">
      <c r="A137" s="655" t="s">
        <v>430</v>
      </c>
      <c r="B137" s="656"/>
      <c r="C137" s="656"/>
      <c r="D137" s="656"/>
      <c r="E137" s="656"/>
      <c r="F137" s="656"/>
      <c r="G137" s="656"/>
      <c r="H137" s="657"/>
      <c r="I137" s="657"/>
    </row>
    <row r="138" spans="1:22">
      <c r="A138" s="414"/>
    </row>
  </sheetData>
  <mergeCells count="12">
    <mergeCell ref="I4:I5"/>
    <mergeCell ref="A137:I137"/>
    <mergeCell ref="A1:I1"/>
    <mergeCell ref="A2:G2"/>
    <mergeCell ref="A136:I136"/>
    <mergeCell ref="A3:I3"/>
    <mergeCell ref="A4:A5"/>
    <mergeCell ref="B4:B5"/>
    <mergeCell ref="C4:C5"/>
    <mergeCell ref="D4:E5"/>
    <mergeCell ref="F4:F5"/>
    <mergeCell ref="G4:G5"/>
  </mergeCells>
  <pageMargins left="0.19685039370078741" right="0.19685039370078741" top="0.19685039370078741" bottom="0.27559055118110237" header="0.51181102362204722" footer="0"/>
  <pageSetup paperSize="9" scale="92" fitToHeight="0" orientation="portrait" r:id="rId1"/>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58" t="s">
        <v>0</v>
      </c>
      <c r="B1" s="658"/>
      <c r="C1" s="658"/>
      <c r="D1" s="658"/>
      <c r="E1" s="658"/>
    </row>
    <row r="2" spans="1:12">
      <c r="A2" s="136"/>
      <c r="B2" s="136"/>
      <c r="C2" s="136"/>
      <c r="D2" s="136"/>
      <c r="E2" s="136"/>
    </row>
    <row r="3" spans="1:12">
      <c r="A3" s="651" t="s">
        <v>180</v>
      </c>
      <c r="B3" s="680"/>
      <c r="C3" s="680"/>
      <c r="D3" s="680"/>
      <c r="E3" s="680"/>
    </row>
    <row r="4" spans="1:12">
      <c r="A4" s="661" t="s">
        <v>377</v>
      </c>
      <c r="B4" s="661"/>
      <c r="C4" s="661"/>
      <c r="D4" s="661"/>
      <c r="E4" s="661"/>
      <c r="H4" s="360"/>
      <c r="I4" s="360"/>
    </row>
    <row r="5" spans="1:12" ht="33.75" customHeight="1">
      <c r="A5" s="673"/>
      <c r="B5" s="362" t="s">
        <v>176</v>
      </c>
      <c r="C5" s="362" t="s">
        <v>709</v>
      </c>
      <c r="D5" s="362" t="s">
        <v>382</v>
      </c>
      <c r="E5" s="362" t="s">
        <v>177</v>
      </c>
      <c r="F5" s="362" t="s">
        <v>397</v>
      </c>
      <c r="G5" s="363" t="s">
        <v>178</v>
      </c>
      <c r="H5" s="681" t="s">
        <v>51</v>
      </c>
      <c r="I5" s="682"/>
      <c r="J5" s="676" t="s">
        <v>383</v>
      </c>
      <c r="K5" s="677"/>
    </row>
    <row r="6" spans="1:12" ht="24.95" customHeight="1">
      <c r="A6" s="674"/>
      <c r="B6" s="358" t="s">
        <v>376</v>
      </c>
      <c r="C6" s="358" t="s">
        <v>376</v>
      </c>
      <c r="D6" s="358" t="s">
        <v>376</v>
      </c>
      <c r="E6" s="358" t="s">
        <v>376</v>
      </c>
      <c r="F6" s="358" t="s">
        <v>376</v>
      </c>
      <c r="G6" s="358" t="s">
        <v>376</v>
      </c>
      <c r="H6" s="683" t="s">
        <v>386</v>
      </c>
      <c r="I6" s="684"/>
      <c r="J6" s="364" t="s">
        <v>384</v>
      </c>
      <c r="K6" s="357" t="s">
        <v>385</v>
      </c>
      <c r="L6" s="359"/>
    </row>
    <row r="7" spans="1:12" ht="12.75" customHeight="1">
      <c r="A7" s="675"/>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286</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633</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700</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8" t="s">
        <v>674</v>
      </c>
      <c r="B17" s="679"/>
      <c r="C17" s="679"/>
      <c r="D17" s="679"/>
      <c r="E17" s="679"/>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3"/>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40625"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6" width="10.7109375" style="35" customWidth="1"/>
    <col min="7" max="7" width="11.7109375" style="35" customWidth="1"/>
    <col min="8" max="8" width="10.7109375" style="35" customWidth="1"/>
    <col min="9" max="9" width="13.7109375" style="35" customWidth="1"/>
    <col min="10" max="10" width="10.7109375" style="35" customWidth="1"/>
    <col min="11" max="16384" width="9.140625" style="10"/>
  </cols>
  <sheetData>
    <row r="1" spans="1:10" ht="15">
      <c r="A1" s="658" t="s">
        <v>0</v>
      </c>
      <c r="B1" s="658"/>
      <c r="C1" s="658"/>
      <c r="D1" s="658"/>
      <c r="E1" s="658"/>
      <c r="F1" s="658"/>
      <c r="G1" s="658"/>
      <c r="H1" s="658"/>
      <c r="I1" s="658"/>
      <c r="J1" s="658"/>
    </row>
    <row r="2" spans="1:10" ht="12.75" customHeight="1">
      <c r="A2" s="685"/>
      <c r="B2" s="685"/>
      <c r="C2" s="685"/>
      <c r="D2" s="685"/>
      <c r="E2" s="685"/>
      <c r="F2" s="685"/>
      <c r="G2" s="685"/>
      <c r="H2" s="685"/>
      <c r="I2" s="685"/>
      <c r="J2" s="685"/>
    </row>
    <row r="3" spans="1:10" ht="15">
      <c r="A3" s="686" t="s">
        <v>48</v>
      </c>
      <c r="B3" s="686"/>
      <c r="C3" s="686"/>
      <c r="D3" s="686"/>
      <c r="E3" s="686"/>
      <c r="F3" s="686"/>
      <c r="G3" s="686"/>
      <c r="H3" s="686"/>
      <c r="I3" s="686"/>
      <c r="J3" s="686"/>
    </row>
    <row r="4" spans="1:10">
      <c r="A4" s="687"/>
      <c r="B4" s="689" t="s">
        <v>49</v>
      </c>
      <c r="C4" s="690"/>
      <c r="D4" s="689" t="s">
        <v>50</v>
      </c>
      <c r="E4" s="691"/>
      <c r="F4" s="691"/>
      <c r="G4" s="691"/>
      <c r="H4" s="691"/>
      <c r="I4" s="691"/>
      <c r="J4" s="690"/>
    </row>
    <row r="5" spans="1:10" ht="13.9" customHeight="1">
      <c r="A5" s="688"/>
      <c r="B5" s="666" t="s">
        <v>51</v>
      </c>
      <c r="C5" s="654" t="s">
        <v>52</v>
      </c>
      <c r="D5" s="665" t="s">
        <v>53</v>
      </c>
      <c r="E5" s="671" t="s">
        <v>54</v>
      </c>
      <c r="F5" s="671" t="s">
        <v>56</v>
      </c>
      <c r="G5" s="671" t="s">
        <v>59</v>
      </c>
      <c r="H5" s="671" t="s">
        <v>60</v>
      </c>
      <c r="I5" s="671" t="s">
        <v>63</v>
      </c>
      <c r="J5" s="694" t="s">
        <v>51</v>
      </c>
    </row>
    <row r="6" spans="1:10" ht="7.5" customHeight="1">
      <c r="A6" s="688"/>
      <c r="B6" s="692"/>
      <c r="C6" s="693"/>
      <c r="D6" s="666"/>
      <c r="E6" s="672"/>
      <c r="F6" s="672"/>
      <c r="G6" s="672"/>
      <c r="H6" s="672"/>
      <c r="I6" s="672"/>
      <c r="J6" s="695"/>
    </row>
    <row r="7" spans="1:10" ht="5.25" customHeight="1">
      <c r="A7" s="688"/>
      <c r="B7" s="692"/>
      <c r="C7" s="693"/>
      <c r="D7" s="666"/>
      <c r="E7" s="672"/>
      <c r="F7" s="672"/>
      <c r="G7" s="672"/>
      <c r="H7" s="672"/>
      <c r="I7" s="672"/>
      <c r="J7" s="695"/>
    </row>
    <row r="8" spans="1:10">
      <c r="A8" s="688"/>
      <c r="B8" s="302" t="s">
        <v>39</v>
      </c>
      <c r="C8" s="142" t="s">
        <v>64</v>
      </c>
      <c r="D8" s="141" t="s">
        <v>39</v>
      </c>
      <c r="E8" s="143" t="s">
        <v>39</v>
      </c>
      <c r="F8" s="143" t="s">
        <v>39</v>
      </c>
      <c r="G8" s="143" t="s">
        <v>39</v>
      </c>
      <c r="H8" s="143" t="s">
        <v>39</v>
      </c>
      <c r="I8" s="143" t="s">
        <v>39</v>
      </c>
      <c r="J8" s="144" t="s">
        <v>39</v>
      </c>
    </row>
    <row r="9" spans="1:10" ht="12.75" customHeight="1">
      <c r="A9" s="280" t="s">
        <v>41</v>
      </c>
      <c r="B9" s="100">
        <f>SUM(B19:B30)</f>
        <v>42927.500000000007</v>
      </c>
      <c r="C9" s="101">
        <f>AVERAGE(C19:C30)</f>
        <v>23.108333333333334</v>
      </c>
      <c r="D9" s="102">
        <f t="shared" ref="D9:H9" si="0">SUM(D19:D30)</f>
        <v>1831.7</v>
      </c>
      <c r="E9" s="102">
        <f t="shared" si="0"/>
        <v>16642.599999999999</v>
      </c>
      <c r="F9" s="102">
        <f t="shared" si="0"/>
        <v>5447.6999999999989</v>
      </c>
      <c r="G9" s="102">
        <f t="shared" si="0"/>
        <v>12894.3</v>
      </c>
      <c r="H9" s="102">
        <f t="shared" si="0"/>
        <v>951.70000000000016</v>
      </c>
      <c r="I9" s="102">
        <f t="shared" ref="I9" si="1">SUM(I19:I30)</f>
        <v>3773</v>
      </c>
      <c r="J9" s="103">
        <f>SUM(J19:J30)</f>
        <v>41541.199999999997</v>
      </c>
    </row>
    <row r="10" spans="1:10" ht="12.75" customHeight="1">
      <c r="A10" s="281" t="s">
        <v>42</v>
      </c>
      <c r="B10" s="104">
        <f>SUM(B31:B42)</f>
        <v>40807.999999999993</v>
      </c>
      <c r="C10" s="105">
        <f>AVERAGE(C31:C42)</f>
        <v>21.533333333333331</v>
      </c>
      <c r="D10" s="48">
        <f t="shared" ref="D10:J10" si="2">SUM(D31:D42)</f>
        <v>1600.7</v>
      </c>
      <c r="E10" s="48">
        <f t="shared" si="2"/>
        <v>15573.200000000003</v>
      </c>
      <c r="F10" s="48">
        <f t="shared" si="2"/>
        <v>5453.4000000000005</v>
      </c>
      <c r="G10" s="48">
        <f t="shared" si="2"/>
        <v>12691.300000000001</v>
      </c>
      <c r="H10" s="48">
        <f t="shared" si="2"/>
        <v>960.1</v>
      </c>
      <c r="I10" s="48">
        <f t="shared" ref="I10" si="3">SUM(I31:I42)</f>
        <v>3628.7000000000003</v>
      </c>
      <c r="J10" s="47">
        <f t="shared" si="2"/>
        <v>39907.300000000003</v>
      </c>
    </row>
    <row r="11" spans="1:10" ht="12.75" customHeight="1">
      <c r="A11" s="281" t="s">
        <v>43</v>
      </c>
      <c r="B11" s="104">
        <f>SUM(B43:B54)</f>
        <v>40747.599999999999</v>
      </c>
      <c r="C11" s="105">
        <f>AVERAGE(C43:C54)</f>
        <v>21.125</v>
      </c>
      <c r="D11" s="48">
        <f t="shared" ref="D11:J11" si="4">SUM(D43:D54)</f>
        <v>1536.2</v>
      </c>
      <c r="E11" s="48">
        <f t="shared" si="4"/>
        <v>15602.800000000001</v>
      </c>
      <c r="F11" s="48">
        <f t="shared" si="4"/>
        <v>5534.4</v>
      </c>
      <c r="G11" s="48">
        <f t="shared" si="4"/>
        <v>12908.5</v>
      </c>
      <c r="H11" s="48">
        <f t="shared" si="4"/>
        <v>899.00000000000011</v>
      </c>
      <c r="I11" s="48">
        <f t="shared" ref="I11" si="5">SUM(I43:I54)</f>
        <v>3090.2999999999997</v>
      </c>
      <c r="J11" s="47">
        <f t="shared" si="4"/>
        <v>39571.600000000006</v>
      </c>
    </row>
    <row r="12" spans="1:10" ht="12.75" customHeight="1">
      <c r="A12" s="106" t="s">
        <v>44</v>
      </c>
      <c r="B12" s="104">
        <f>SUM(B55:B66)</f>
        <v>38035.399999999994</v>
      </c>
      <c r="C12" s="105">
        <f>AVERAGE(C55:C66)</f>
        <v>24.291666666666668</v>
      </c>
      <c r="D12" s="48">
        <f t="shared" ref="D12:H12" si="6">SUM(D55:D66)</f>
        <v>1446.6</v>
      </c>
      <c r="E12" s="48">
        <f t="shared" si="6"/>
        <v>14477.699999999999</v>
      </c>
      <c r="F12" s="48">
        <f t="shared" si="6"/>
        <v>5008.7</v>
      </c>
      <c r="G12" s="48">
        <f t="shared" si="6"/>
        <v>12456.2</v>
      </c>
      <c r="H12" s="48">
        <f t="shared" si="6"/>
        <v>655.29999999999995</v>
      </c>
      <c r="I12" s="48">
        <f t="shared" ref="I12" si="7">SUM(I55:I66)</f>
        <v>3084.5</v>
      </c>
      <c r="J12" s="47">
        <f>SUM(J55:J66)</f>
        <v>37129.4</v>
      </c>
    </row>
    <row r="13" spans="1:10" ht="12.75" customHeight="1">
      <c r="A13" s="106" t="s">
        <v>171</v>
      </c>
      <c r="B13" s="104">
        <f>SUM(B67:B78)</f>
        <v>33430.200000000004</v>
      </c>
      <c r="C13" s="105">
        <f>AVERAGE(C67:C78)</f>
        <v>23.158333333333331</v>
      </c>
      <c r="D13" s="48">
        <f t="shared" ref="D13:H13" si="8">SUM(D67:D78)</f>
        <v>1310.6000000000001</v>
      </c>
      <c r="E13" s="48">
        <f t="shared" si="8"/>
        <v>12753.199999999999</v>
      </c>
      <c r="F13" s="48">
        <f t="shared" si="8"/>
        <v>4255.2</v>
      </c>
      <c r="G13" s="48">
        <f t="shared" si="8"/>
        <v>11459.1</v>
      </c>
      <c r="H13" s="48">
        <f t="shared" si="8"/>
        <v>615.20000000000005</v>
      </c>
      <c r="I13" s="48">
        <f t="shared" ref="I13" si="9">SUM(I67:I78)</f>
        <v>2787.2</v>
      </c>
      <c r="J13" s="47">
        <f>SUM(J67:J78)</f>
        <v>33181</v>
      </c>
    </row>
    <row r="14" spans="1:10" ht="12.75" customHeight="1">
      <c r="A14" s="106" t="s">
        <v>214</v>
      </c>
      <c r="B14" s="104">
        <f>SUM(B79:B90)</f>
        <v>29083.399999999998</v>
      </c>
      <c r="C14" s="105">
        <f>AVERAGE(C79:C90)</f>
        <v>28.758333333333336</v>
      </c>
      <c r="D14" s="48">
        <f t="shared" ref="D14:H14" si="10">SUM(D79:D90)</f>
        <v>1081.2</v>
      </c>
      <c r="E14" s="48">
        <f t="shared" si="10"/>
        <v>11641.399999999998</v>
      </c>
      <c r="F14" s="48">
        <f t="shared" si="10"/>
        <v>3412.8</v>
      </c>
      <c r="G14" s="48">
        <f t="shared" si="10"/>
        <v>8980.2999999999993</v>
      </c>
      <c r="H14" s="48">
        <f t="shared" si="10"/>
        <v>529</v>
      </c>
      <c r="I14" s="48">
        <f t="shared" ref="I14" si="11">SUM(I79:I90)</f>
        <v>2770.3</v>
      </c>
      <c r="J14" s="47">
        <f>SUM(J79:J90)</f>
        <v>28414.400000000005</v>
      </c>
    </row>
    <row r="15" spans="1:10" ht="12.75" customHeight="1">
      <c r="A15" s="106" t="s">
        <v>286</v>
      </c>
      <c r="B15" s="104">
        <f>SUM(B91:B102)</f>
        <v>28135.5</v>
      </c>
      <c r="C15" s="105">
        <f>AVERAGE(C91:C102)</f>
        <v>24.916666666666668</v>
      </c>
      <c r="D15" s="48">
        <f t="shared" ref="D15:H15" si="12">SUM(D91:D102)</f>
        <v>984.1</v>
      </c>
      <c r="E15" s="48">
        <f t="shared" si="12"/>
        <v>11043.9</v>
      </c>
      <c r="F15" s="48">
        <f t="shared" si="12"/>
        <v>3529.3</v>
      </c>
      <c r="G15" s="48">
        <f t="shared" si="12"/>
        <v>8663.8999999999978</v>
      </c>
      <c r="H15" s="48">
        <f t="shared" si="12"/>
        <v>656.59999999999991</v>
      </c>
      <c r="I15" s="48">
        <f t="shared" ref="I15" si="13">SUM(I91:I102)</f>
        <v>2475.8000000000002</v>
      </c>
      <c r="J15" s="47">
        <f>SUM(J91:J102)</f>
        <v>27353.399999999998</v>
      </c>
    </row>
    <row r="16" spans="1:10" s="475" customFormat="1" ht="12.75" customHeight="1">
      <c r="A16" s="106" t="s">
        <v>633</v>
      </c>
      <c r="B16" s="104">
        <f>SUM(B103:B114)</f>
        <v>29646.600000000002</v>
      </c>
      <c r="C16" s="105">
        <f>AVERAGE(C103:C114)</f>
        <v>20.341666666666665</v>
      </c>
      <c r="D16" s="493">
        <f>SUM(D103:D114)</f>
        <v>969.1</v>
      </c>
      <c r="E16" s="493">
        <f t="shared" ref="E16:J16" si="14">SUM(E103:E114)</f>
        <v>11415.4</v>
      </c>
      <c r="F16" s="493">
        <f t="shared" si="14"/>
        <v>3760.6999999999994</v>
      </c>
      <c r="G16" s="493">
        <f t="shared" si="14"/>
        <v>9185.8000000000011</v>
      </c>
      <c r="H16" s="493">
        <f t="shared" si="14"/>
        <v>777.69999999999993</v>
      </c>
      <c r="I16" s="493">
        <f t="shared" si="14"/>
        <v>2562.9999999999995</v>
      </c>
      <c r="J16" s="492">
        <f t="shared" si="14"/>
        <v>28672</v>
      </c>
    </row>
    <row r="17" spans="1:13" s="475" customFormat="1" ht="12.75" customHeight="1">
      <c r="A17" s="106" t="s">
        <v>700</v>
      </c>
      <c r="B17" s="104">
        <f>SUM(B115:B126)</f>
        <v>29649.800000000003</v>
      </c>
      <c r="C17" s="105">
        <f>AVERAGE(C115:C126)</f>
        <v>19.208333333333332</v>
      </c>
      <c r="D17" s="493">
        <f t="shared" ref="D17:J17" si="15">SUM(D115:D126)</f>
        <v>947.90000000000009</v>
      </c>
      <c r="E17" s="493">
        <f t="shared" si="15"/>
        <v>11152.300000000001</v>
      </c>
      <c r="F17" s="493">
        <f t="shared" si="15"/>
        <v>3917.8</v>
      </c>
      <c r="G17" s="493">
        <f t="shared" si="15"/>
        <v>9024</v>
      </c>
      <c r="H17" s="493">
        <f t="shared" si="15"/>
        <v>932.3</v>
      </c>
      <c r="I17" s="493">
        <f t="shared" si="15"/>
        <v>3156.2000000000003</v>
      </c>
      <c r="J17" s="492">
        <f t="shared" si="15"/>
        <v>29130.600000000002</v>
      </c>
    </row>
    <row r="18" spans="1:13" ht="12.75" customHeight="1">
      <c r="A18" s="140"/>
      <c r="B18" s="107"/>
      <c r="C18" s="108"/>
      <c r="D18" s="52"/>
      <c r="E18" s="52"/>
      <c r="F18" s="52"/>
      <c r="G18" s="52"/>
      <c r="H18" s="52"/>
      <c r="I18" s="52"/>
      <c r="J18" s="51"/>
    </row>
    <row r="19" spans="1:13" ht="12.75" customHeight="1">
      <c r="A19" s="184">
        <v>40360</v>
      </c>
      <c r="B19" s="160">
        <v>3695.9</v>
      </c>
      <c r="C19" s="157">
        <v>30.1</v>
      </c>
      <c r="D19" s="158">
        <v>164.9</v>
      </c>
      <c r="E19" s="158">
        <v>1493.1</v>
      </c>
      <c r="F19" s="158">
        <v>433</v>
      </c>
      <c r="G19" s="158">
        <v>1181.7</v>
      </c>
      <c r="H19" s="158">
        <v>68.7</v>
      </c>
      <c r="I19" s="158">
        <v>372.4</v>
      </c>
      <c r="J19" s="159">
        <v>3713.8</v>
      </c>
      <c r="K19" s="119"/>
      <c r="L19" s="119"/>
      <c r="M19" s="119"/>
    </row>
    <row r="20" spans="1:13" ht="12.75" customHeight="1">
      <c r="A20" s="43">
        <v>40391</v>
      </c>
      <c r="B20" s="92">
        <v>3696.7</v>
      </c>
      <c r="C20" s="105">
        <v>25.2</v>
      </c>
      <c r="D20" s="48">
        <v>164.7</v>
      </c>
      <c r="E20" s="48">
        <v>1429.6</v>
      </c>
      <c r="F20" s="48">
        <v>472.9</v>
      </c>
      <c r="G20" s="48">
        <v>1144.5</v>
      </c>
      <c r="H20" s="48">
        <v>66.599999999999994</v>
      </c>
      <c r="I20" s="370">
        <v>308.10000000000002</v>
      </c>
      <c r="J20" s="47">
        <v>3586.3</v>
      </c>
      <c r="K20" s="119"/>
      <c r="L20" s="119"/>
      <c r="M20" s="119"/>
    </row>
    <row r="21" spans="1:13" ht="12.75" customHeight="1">
      <c r="A21" s="43">
        <v>40422</v>
      </c>
      <c r="B21" s="92">
        <v>3516.8</v>
      </c>
      <c r="C21" s="105">
        <v>23.9</v>
      </c>
      <c r="D21" s="48">
        <v>145.80000000000001</v>
      </c>
      <c r="E21" s="48">
        <v>1392.6</v>
      </c>
      <c r="F21" s="48">
        <v>452.2</v>
      </c>
      <c r="G21" s="48">
        <v>943.5</v>
      </c>
      <c r="H21" s="48">
        <v>67.400000000000006</v>
      </c>
      <c r="I21" s="370">
        <v>280.60000000000002</v>
      </c>
      <c r="J21" s="47">
        <v>3282.2</v>
      </c>
      <c r="K21" s="119"/>
      <c r="L21" s="119"/>
      <c r="M21" s="119"/>
    </row>
    <row r="22" spans="1:13" ht="12.75" customHeight="1">
      <c r="A22" s="43">
        <v>40452</v>
      </c>
      <c r="B22" s="92">
        <v>3343.4</v>
      </c>
      <c r="C22" s="105">
        <v>27.6</v>
      </c>
      <c r="D22" s="48">
        <v>141.69999999999999</v>
      </c>
      <c r="E22" s="48">
        <v>1362.6</v>
      </c>
      <c r="F22" s="48">
        <v>451.7</v>
      </c>
      <c r="G22" s="48">
        <v>1066.0999999999999</v>
      </c>
      <c r="H22" s="48">
        <v>67.2</v>
      </c>
      <c r="I22" s="370">
        <v>318.39999999999998</v>
      </c>
      <c r="J22" s="47">
        <v>3407.8</v>
      </c>
      <c r="K22" s="119"/>
      <c r="L22" s="119"/>
      <c r="M22" s="119"/>
    </row>
    <row r="23" spans="1:13" ht="12.75" customHeight="1">
      <c r="A23" s="43">
        <v>40483</v>
      </c>
      <c r="B23" s="92">
        <v>3507.1</v>
      </c>
      <c r="C23" s="105">
        <v>25.7</v>
      </c>
      <c r="D23" s="48">
        <v>145.6</v>
      </c>
      <c r="E23" s="48">
        <v>1366.9</v>
      </c>
      <c r="F23" s="48">
        <v>472.1</v>
      </c>
      <c r="G23" s="48">
        <v>1053.5999999999999</v>
      </c>
      <c r="H23" s="48">
        <v>97</v>
      </c>
      <c r="I23" s="370">
        <v>351.9</v>
      </c>
      <c r="J23" s="47">
        <v>3487.1</v>
      </c>
      <c r="K23" s="119"/>
      <c r="L23" s="119"/>
      <c r="M23" s="119"/>
    </row>
    <row r="24" spans="1:13" ht="12.75" customHeight="1">
      <c r="A24" s="43">
        <v>40513</v>
      </c>
      <c r="B24" s="92">
        <v>3538.2</v>
      </c>
      <c r="C24" s="105">
        <v>26.6</v>
      </c>
      <c r="D24" s="48">
        <v>156.19999999999999</v>
      </c>
      <c r="E24" s="48">
        <v>1428.3</v>
      </c>
      <c r="F24" s="48">
        <v>423.6</v>
      </c>
      <c r="G24" s="48">
        <v>1041.7</v>
      </c>
      <c r="H24" s="48">
        <v>99.5</v>
      </c>
      <c r="I24" s="370">
        <v>368.4</v>
      </c>
      <c r="J24" s="47">
        <v>3517.7</v>
      </c>
      <c r="K24" s="119"/>
      <c r="L24" s="119"/>
      <c r="M24" s="119"/>
    </row>
    <row r="25" spans="1:13" ht="12.75" customHeight="1">
      <c r="A25" s="43">
        <v>40544</v>
      </c>
      <c r="B25" s="92">
        <v>3490.6</v>
      </c>
      <c r="C25" s="105">
        <v>22.8</v>
      </c>
      <c r="D25" s="48">
        <v>148.30000000000001</v>
      </c>
      <c r="E25" s="48">
        <v>1319.6</v>
      </c>
      <c r="F25" s="48">
        <v>451.7</v>
      </c>
      <c r="G25" s="48">
        <v>1014.9</v>
      </c>
      <c r="H25" s="48">
        <v>91</v>
      </c>
      <c r="I25" s="370">
        <v>283.89999999999998</v>
      </c>
      <c r="J25" s="47">
        <v>3309.4</v>
      </c>
      <c r="K25" s="119"/>
      <c r="L25" s="119"/>
      <c r="M25" s="119"/>
    </row>
    <row r="26" spans="1:13" ht="12.75" customHeight="1">
      <c r="A26" s="43">
        <v>40575</v>
      </c>
      <c r="B26" s="92">
        <v>3428.9</v>
      </c>
      <c r="C26" s="105">
        <v>19.8</v>
      </c>
      <c r="D26" s="48">
        <v>145.4</v>
      </c>
      <c r="E26" s="48">
        <v>1228.0999999999999</v>
      </c>
      <c r="F26" s="48">
        <v>456.1</v>
      </c>
      <c r="G26" s="48">
        <v>1047.5999999999999</v>
      </c>
      <c r="H26" s="48">
        <v>76.599999999999994</v>
      </c>
      <c r="I26" s="370">
        <v>276.3</v>
      </c>
      <c r="J26" s="47">
        <v>3230.1</v>
      </c>
      <c r="K26" s="119"/>
      <c r="L26" s="119"/>
      <c r="M26" s="119"/>
    </row>
    <row r="27" spans="1:13" ht="12.75" customHeight="1">
      <c r="A27" s="43">
        <v>40603</v>
      </c>
      <c r="B27" s="92">
        <v>3680.5</v>
      </c>
      <c r="C27" s="105">
        <v>19.8</v>
      </c>
      <c r="D27" s="48">
        <v>155.5</v>
      </c>
      <c r="E27" s="48">
        <v>1463.3</v>
      </c>
      <c r="F27" s="48">
        <v>454.7</v>
      </c>
      <c r="G27" s="48">
        <v>1164.9000000000001</v>
      </c>
      <c r="H27" s="48">
        <v>83</v>
      </c>
      <c r="I27" s="370">
        <v>268.7</v>
      </c>
      <c r="J27" s="47">
        <v>3590.1</v>
      </c>
      <c r="K27" s="119"/>
      <c r="L27" s="119"/>
      <c r="M27" s="119"/>
    </row>
    <row r="28" spans="1:13" ht="12.75" customHeight="1">
      <c r="A28" s="43">
        <v>40634</v>
      </c>
      <c r="B28" s="92">
        <v>3710.1</v>
      </c>
      <c r="C28" s="105">
        <v>18.399999999999999</v>
      </c>
      <c r="D28" s="48">
        <v>149.19999999999999</v>
      </c>
      <c r="E28" s="48">
        <v>1373.2</v>
      </c>
      <c r="F28" s="48">
        <v>469.3</v>
      </c>
      <c r="G28" s="48">
        <v>1110.5</v>
      </c>
      <c r="H28" s="48">
        <v>82.7</v>
      </c>
      <c r="I28" s="370">
        <v>318.60000000000002</v>
      </c>
      <c r="J28" s="47">
        <v>3503.6</v>
      </c>
      <c r="K28" s="119"/>
      <c r="L28" s="119"/>
      <c r="M28" s="119"/>
    </row>
    <row r="29" spans="1:13" ht="12.75" customHeight="1">
      <c r="A29" s="43">
        <v>40664</v>
      </c>
      <c r="B29" s="92">
        <v>3591.3</v>
      </c>
      <c r="C29" s="105">
        <v>19.8</v>
      </c>
      <c r="D29" s="48">
        <v>155.1</v>
      </c>
      <c r="E29" s="48">
        <v>1377.7</v>
      </c>
      <c r="F29" s="48">
        <v>456.4</v>
      </c>
      <c r="G29" s="48">
        <v>993.7</v>
      </c>
      <c r="H29" s="48">
        <v>53.1</v>
      </c>
      <c r="I29" s="370">
        <v>310.10000000000002</v>
      </c>
      <c r="J29" s="47">
        <v>3346</v>
      </c>
      <c r="K29" s="119"/>
      <c r="L29" s="119"/>
      <c r="M29" s="119"/>
    </row>
    <row r="30" spans="1:13" ht="12.75" customHeight="1">
      <c r="A30" s="43">
        <v>40695</v>
      </c>
      <c r="B30" s="92">
        <v>3728</v>
      </c>
      <c r="C30" s="105">
        <v>17.600000000000001</v>
      </c>
      <c r="D30" s="48">
        <v>159.30000000000001</v>
      </c>
      <c r="E30" s="48">
        <v>1407.6</v>
      </c>
      <c r="F30" s="48">
        <v>454</v>
      </c>
      <c r="G30" s="48">
        <v>1131.5999999999999</v>
      </c>
      <c r="H30" s="48">
        <v>98.9</v>
      </c>
      <c r="I30" s="370">
        <v>315.60000000000002</v>
      </c>
      <c r="J30" s="47">
        <v>3567.1</v>
      </c>
      <c r="K30" s="119"/>
      <c r="L30" s="119"/>
      <c r="M30" s="119"/>
    </row>
    <row r="31" spans="1:13" ht="12.75" customHeight="1">
      <c r="A31" s="43">
        <v>40725</v>
      </c>
      <c r="B31" s="92">
        <v>3534.1</v>
      </c>
      <c r="C31" s="105">
        <v>22.2</v>
      </c>
      <c r="D31" s="48">
        <v>153.69999999999999</v>
      </c>
      <c r="E31" s="48">
        <v>1393</v>
      </c>
      <c r="F31" s="48">
        <v>443</v>
      </c>
      <c r="G31" s="48">
        <v>1115.9000000000001</v>
      </c>
      <c r="H31" s="48">
        <v>63.2</v>
      </c>
      <c r="I31" s="370">
        <v>330.1</v>
      </c>
      <c r="J31" s="47">
        <v>3498.9</v>
      </c>
      <c r="K31" s="119"/>
      <c r="L31" s="119"/>
      <c r="M31" s="119"/>
    </row>
    <row r="32" spans="1:13" ht="12.75" customHeight="1">
      <c r="A32" s="43">
        <v>40756</v>
      </c>
      <c r="B32" s="92">
        <v>3744.6</v>
      </c>
      <c r="C32" s="105">
        <v>24.9</v>
      </c>
      <c r="D32" s="48">
        <v>138</v>
      </c>
      <c r="E32" s="48">
        <v>1401.7</v>
      </c>
      <c r="F32" s="48">
        <v>491.4</v>
      </c>
      <c r="G32" s="48">
        <v>1162.0999999999999</v>
      </c>
      <c r="H32" s="48">
        <v>87.5</v>
      </c>
      <c r="I32" s="370">
        <v>349</v>
      </c>
      <c r="J32" s="47">
        <v>3629.8</v>
      </c>
      <c r="K32" s="119"/>
      <c r="L32" s="119"/>
      <c r="M32" s="119"/>
    </row>
    <row r="33" spans="1:13" ht="12.75" customHeight="1">
      <c r="A33" s="43">
        <v>40787</v>
      </c>
      <c r="B33" s="92">
        <v>3470.2</v>
      </c>
      <c r="C33" s="105">
        <v>24.8</v>
      </c>
      <c r="D33" s="48">
        <v>131.4</v>
      </c>
      <c r="E33" s="48">
        <v>1343.9</v>
      </c>
      <c r="F33" s="48">
        <v>482.8</v>
      </c>
      <c r="G33" s="48">
        <v>1023.3</v>
      </c>
      <c r="H33" s="48">
        <v>74.599999999999994</v>
      </c>
      <c r="I33" s="370">
        <v>300.2</v>
      </c>
      <c r="J33" s="47">
        <v>3356.1</v>
      </c>
      <c r="K33" s="119"/>
      <c r="L33" s="119"/>
      <c r="M33" s="119"/>
    </row>
    <row r="34" spans="1:13" ht="12.75" customHeight="1">
      <c r="A34" s="43">
        <v>40817</v>
      </c>
      <c r="B34" s="92">
        <v>3016.3</v>
      </c>
      <c r="C34" s="105">
        <v>22.7</v>
      </c>
      <c r="D34" s="48">
        <v>110.4</v>
      </c>
      <c r="E34" s="48">
        <v>1171.9000000000001</v>
      </c>
      <c r="F34" s="48">
        <v>389.5</v>
      </c>
      <c r="G34" s="48">
        <v>1018.6</v>
      </c>
      <c r="H34" s="48">
        <v>78.900000000000006</v>
      </c>
      <c r="I34" s="370">
        <v>292.89999999999998</v>
      </c>
      <c r="J34" s="47">
        <v>3062.2</v>
      </c>
      <c r="K34" s="119"/>
      <c r="L34" s="119"/>
      <c r="M34" s="119"/>
    </row>
    <row r="35" spans="1:13" ht="12.75" customHeight="1">
      <c r="A35" s="43">
        <v>40848</v>
      </c>
      <c r="B35" s="92">
        <v>3466.8</v>
      </c>
      <c r="C35" s="105">
        <v>21.5</v>
      </c>
      <c r="D35" s="48">
        <v>135.1</v>
      </c>
      <c r="E35" s="48">
        <v>1331</v>
      </c>
      <c r="F35" s="48">
        <v>473.2</v>
      </c>
      <c r="G35" s="48">
        <v>1110.8</v>
      </c>
      <c r="H35" s="48">
        <v>80.7</v>
      </c>
      <c r="I35" s="370">
        <v>324.8</v>
      </c>
      <c r="J35" s="47">
        <v>3455.5</v>
      </c>
      <c r="K35" s="119"/>
      <c r="L35" s="119"/>
      <c r="M35" s="119"/>
    </row>
    <row r="36" spans="1:13" ht="12.75" customHeight="1">
      <c r="A36" s="43">
        <v>40878</v>
      </c>
      <c r="B36" s="92">
        <v>3731.1</v>
      </c>
      <c r="C36" s="105">
        <v>17.399999999999999</v>
      </c>
      <c r="D36" s="48">
        <v>141.30000000000001</v>
      </c>
      <c r="E36" s="48">
        <v>1380.6</v>
      </c>
      <c r="F36" s="48">
        <v>499.4</v>
      </c>
      <c r="G36" s="48">
        <v>1257.4000000000001</v>
      </c>
      <c r="H36" s="48">
        <v>71</v>
      </c>
      <c r="I36" s="370">
        <v>286.2</v>
      </c>
      <c r="J36" s="47">
        <v>3636</v>
      </c>
      <c r="K36" s="119"/>
      <c r="L36" s="119"/>
      <c r="M36" s="119"/>
    </row>
    <row r="37" spans="1:13" ht="12.75" customHeight="1">
      <c r="A37" s="43">
        <v>40909</v>
      </c>
      <c r="B37" s="92">
        <v>3302.3</v>
      </c>
      <c r="C37" s="105">
        <v>18.899999999999999</v>
      </c>
      <c r="D37" s="48">
        <v>138.30000000000001</v>
      </c>
      <c r="E37" s="48">
        <v>1280.7</v>
      </c>
      <c r="F37" s="48">
        <v>460.6</v>
      </c>
      <c r="G37" s="48">
        <v>1052.5</v>
      </c>
      <c r="H37" s="48">
        <v>69.7</v>
      </c>
      <c r="I37" s="370">
        <v>264.2</v>
      </c>
      <c r="J37" s="47">
        <v>3266</v>
      </c>
      <c r="K37" s="119"/>
      <c r="L37" s="119"/>
      <c r="M37" s="119"/>
    </row>
    <row r="38" spans="1:13" ht="12.75" customHeight="1">
      <c r="A38" s="43">
        <v>40940</v>
      </c>
      <c r="B38" s="92">
        <v>3404.9</v>
      </c>
      <c r="C38" s="105">
        <v>20</v>
      </c>
      <c r="D38" s="48">
        <v>132.9</v>
      </c>
      <c r="E38" s="48">
        <v>1236.4000000000001</v>
      </c>
      <c r="F38" s="48">
        <v>490.7</v>
      </c>
      <c r="G38" s="48">
        <v>1035.9000000000001</v>
      </c>
      <c r="H38" s="48">
        <v>110</v>
      </c>
      <c r="I38" s="370">
        <v>290.8</v>
      </c>
      <c r="J38" s="47">
        <v>3296.7</v>
      </c>
      <c r="K38" s="119"/>
      <c r="L38" s="119"/>
      <c r="M38" s="119"/>
    </row>
    <row r="39" spans="1:13" ht="12.75" customHeight="1">
      <c r="A39" s="43">
        <v>40969</v>
      </c>
      <c r="B39" s="92">
        <v>3576.2</v>
      </c>
      <c r="C39" s="105">
        <v>22.1</v>
      </c>
      <c r="D39" s="48">
        <v>149.1</v>
      </c>
      <c r="E39" s="48">
        <v>1294.7</v>
      </c>
      <c r="F39" s="48">
        <v>475</v>
      </c>
      <c r="G39" s="48">
        <v>1194.2</v>
      </c>
      <c r="H39" s="48">
        <v>67.599999999999994</v>
      </c>
      <c r="I39" s="370">
        <v>263.89999999999998</v>
      </c>
      <c r="J39" s="47">
        <v>3444.4</v>
      </c>
      <c r="K39" s="119"/>
      <c r="L39" s="119"/>
      <c r="M39" s="119"/>
    </row>
    <row r="40" spans="1:13" ht="12.75" customHeight="1">
      <c r="A40" s="43">
        <v>41000</v>
      </c>
      <c r="B40" s="92">
        <v>2632.7</v>
      </c>
      <c r="C40" s="105">
        <v>26.3</v>
      </c>
      <c r="D40" s="48">
        <v>104</v>
      </c>
      <c r="E40" s="48">
        <v>1026.5</v>
      </c>
      <c r="F40" s="48">
        <v>306.5</v>
      </c>
      <c r="G40" s="48">
        <v>764.6</v>
      </c>
      <c r="H40" s="48">
        <v>83.1</v>
      </c>
      <c r="I40" s="370">
        <v>311</v>
      </c>
      <c r="J40" s="47">
        <v>2595.6999999999998</v>
      </c>
      <c r="K40" s="119"/>
      <c r="L40" s="119"/>
      <c r="M40" s="119"/>
    </row>
    <row r="41" spans="1:13" ht="12.75" customHeight="1">
      <c r="A41" s="43">
        <v>41030</v>
      </c>
      <c r="B41" s="92">
        <v>3493.7</v>
      </c>
      <c r="C41" s="105">
        <v>20.6</v>
      </c>
      <c r="D41" s="48">
        <v>126.9</v>
      </c>
      <c r="E41" s="48">
        <v>1332.6</v>
      </c>
      <c r="F41" s="48">
        <v>484.2</v>
      </c>
      <c r="G41" s="48">
        <v>936.6</v>
      </c>
      <c r="H41" s="48">
        <v>79.900000000000006</v>
      </c>
      <c r="I41" s="370">
        <v>293.3</v>
      </c>
      <c r="J41" s="47">
        <v>3253.5</v>
      </c>
      <c r="K41" s="119"/>
      <c r="L41" s="119"/>
      <c r="M41" s="119"/>
    </row>
    <row r="42" spans="1:13" ht="12.75" customHeight="1">
      <c r="A42" s="43">
        <v>41061</v>
      </c>
      <c r="B42" s="92">
        <v>3435.1</v>
      </c>
      <c r="C42" s="105">
        <v>17</v>
      </c>
      <c r="D42" s="48">
        <v>139.6</v>
      </c>
      <c r="E42" s="48">
        <v>1380.2</v>
      </c>
      <c r="F42" s="48">
        <v>457.1</v>
      </c>
      <c r="G42" s="48">
        <v>1019.4</v>
      </c>
      <c r="H42" s="48">
        <v>93.9</v>
      </c>
      <c r="I42" s="370">
        <v>322.3</v>
      </c>
      <c r="J42" s="47">
        <v>3412.5</v>
      </c>
      <c r="K42" s="119"/>
      <c r="L42" s="119"/>
      <c r="M42" s="119"/>
    </row>
    <row r="43" spans="1:13" s="109" customFormat="1" ht="12.75" customHeight="1">
      <c r="A43" s="43">
        <v>41091</v>
      </c>
      <c r="B43" s="92">
        <v>3587.3</v>
      </c>
      <c r="C43" s="105">
        <v>16.600000000000001</v>
      </c>
      <c r="D43" s="48">
        <v>143.80000000000001</v>
      </c>
      <c r="E43" s="48">
        <v>1388.7</v>
      </c>
      <c r="F43" s="48">
        <v>497.9</v>
      </c>
      <c r="G43" s="48">
        <v>1103.0999999999999</v>
      </c>
      <c r="H43" s="48">
        <v>85.4</v>
      </c>
      <c r="I43" s="370">
        <v>240.5</v>
      </c>
      <c r="J43" s="47">
        <v>3459.4</v>
      </c>
      <c r="K43" s="119"/>
      <c r="L43" s="119"/>
      <c r="M43" s="119"/>
    </row>
    <row r="44" spans="1:13" s="109" customFormat="1" ht="12.75" customHeight="1">
      <c r="A44" s="43">
        <v>41122</v>
      </c>
      <c r="B44" s="92">
        <v>3549.9</v>
      </c>
      <c r="C44" s="105">
        <v>22.2</v>
      </c>
      <c r="D44" s="48">
        <v>147.1</v>
      </c>
      <c r="E44" s="48">
        <v>1430.1</v>
      </c>
      <c r="F44" s="48">
        <v>493</v>
      </c>
      <c r="G44" s="48">
        <v>1141.5</v>
      </c>
      <c r="H44" s="48">
        <v>51.8</v>
      </c>
      <c r="I44" s="370">
        <v>251.1</v>
      </c>
      <c r="J44" s="47">
        <v>3514.7</v>
      </c>
      <c r="K44" s="119"/>
      <c r="L44" s="119"/>
      <c r="M44" s="119"/>
    </row>
    <row r="45" spans="1:13" s="109" customFormat="1" ht="12.75" customHeight="1">
      <c r="A45" s="43">
        <v>41153</v>
      </c>
      <c r="B45" s="92">
        <v>3408.9</v>
      </c>
      <c r="C45" s="105">
        <v>24.8</v>
      </c>
      <c r="D45" s="48">
        <v>118</v>
      </c>
      <c r="E45" s="48">
        <v>1310.2</v>
      </c>
      <c r="F45" s="48">
        <v>488.9</v>
      </c>
      <c r="G45" s="48">
        <v>1135.2</v>
      </c>
      <c r="H45" s="48">
        <v>69.3</v>
      </c>
      <c r="I45" s="370">
        <v>240.8</v>
      </c>
      <c r="J45" s="47">
        <v>3362.5</v>
      </c>
      <c r="K45" s="119"/>
      <c r="L45" s="119"/>
      <c r="M45" s="119"/>
    </row>
    <row r="46" spans="1:13" s="109" customFormat="1" ht="12.75" customHeight="1">
      <c r="A46" s="43">
        <v>41183</v>
      </c>
      <c r="B46" s="92">
        <v>3560.3</v>
      </c>
      <c r="C46" s="105">
        <v>21.1</v>
      </c>
      <c r="D46" s="48">
        <v>123.2</v>
      </c>
      <c r="E46" s="48">
        <v>1367.4</v>
      </c>
      <c r="F46" s="48">
        <v>465.3</v>
      </c>
      <c r="G46" s="48">
        <v>1151.8</v>
      </c>
      <c r="H46" s="48">
        <v>76.599999999999994</v>
      </c>
      <c r="I46" s="370">
        <v>283.10000000000002</v>
      </c>
      <c r="J46" s="47">
        <v>3467.3</v>
      </c>
      <c r="K46" s="119"/>
      <c r="L46" s="119"/>
      <c r="M46" s="119"/>
    </row>
    <row r="47" spans="1:13" s="109" customFormat="1" ht="12.75" customHeight="1">
      <c r="A47" s="43">
        <v>41214</v>
      </c>
      <c r="B47" s="92">
        <v>3346.1</v>
      </c>
      <c r="C47" s="105">
        <v>19.600000000000001</v>
      </c>
      <c r="D47" s="48">
        <v>126.6</v>
      </c>
      <c r="E47" s="48">
        <v>1223.3</v>
      </c>
      <c r="F47" s="48">
        <v>440</v>
      </c>
      <c r="G47" s="48">
        <v>1077.0999999999999</v>
      </c>
      <c r="H47" s="48">
        <v>125.1</v>
      </c>
      <c r="I47" s="370">
        <v>273</v>
      </c>
      <c r="J47" s="47">
        <v>3265.2</v>
      </c>
      <c r="K47" s="119"/>
      <c r="L47" s="119"/>
      <c r="M47" s="119"/>
    </row>
    <row r="48" spans="1:13" s="109" customFormat="1" ht="12.75" customHeight="1">
      <c r="A48" s="43">
        <v>41244</v>
      </c>
      <c r="B48" s="92">
        <v>3714.4</v>
      </c>
      <c r="C48" s="105">
        <v>18.7</v>
      </c>
      <c r="D48" s="48">
        <v>129.5</v>
      </c>
      <c r="E48" s="48">
        <v>1303.9000000000001</v>
      </c>
      <c r="F48" s="48">
        <v>509.8</v>
      </c>
      <c r="G48" s="48">
        <v>1141</v>
      </c>
      <c r="H48" s="48">
        <v>70.400000000000006</v>
      </c>
      <c r="I48" s="370">
        <v>298.89999999999998</v>
      </c>
      <c r="J48" s="47">
        <v>3453.6</v>
      </c>
      <c r="K48" s="119"/>
      <c r="L48" s="119"/>
      <c r="M48" s="119"/>
    </row>
    <row r="49" spans="1:13" s="109" customFormat="1" ht="12.75" customHeight="1">
      <c r="A49" s="43">
        <v>41275</v>
      </c>
      <c r="B49" s="92">
        <v>3598.3</v>
      </c>
      <c r="C49" s="105">
        <v>16.2</v>
      </c>
      <c r="D49" s="48">
        <v>129.5</v>
      </c>
      <c r="E49" s="48">
        <v>1448.7</v>
      </c>
      <c r="F49" s="48">
        <v>545.9</v>
      </c>
      <c r="G49" s="48">
        <v>1170.8</v>
      </c>
      <c r="H49" s="48">
        <v>78.5</v>
      </c>
      <c r="I49" s="370">
        <v>236.5</v>
      </c>
      <c r="J49" s="47">
        <v>3609.9</v>
      </c>
      <c r="K49" s="119"/>
      <c r="L49" s="119"/>
      <c r="M49" s="119"/>
    </row>
    <row r="50" spans="1:13" s="109" customFormat="1" ht="12.75" customHeight="1">
      <c r="A50" s="43">
        <v>41306</v>
      </c>
      <c r="B50" s="92">
        <v>3294.9</v>
      </c>
      <c r="C50" s="105">
        <v>20.7</v>
      </c>
      <c r="D50" s="48">
        <v>123.8</v>
      </c>
      <c r="E50" s="48">
        <v>1194.5</v>
      </c>
      <c r="F50" s="48">
        <v>461.5</v>
      </c>
      <c r="G50" s="48">
        <v>1015.2</v>
      </c>
      <c r="H50" s="48">
        <v>98.6</v>
      </c>
      <c r="I50" s="370">
        <v>242.7</v>
      </c>
      <c r="J50" s="47">
        <v>3136.3</v>
      </c>
      <c r="K50" s="119"/>
      <c r="L50" s="119"/>
      <c r="M50" s="119"/>
    </row>
    <row r="51" spans="1:13" s="109" customFormat="1" ht="12.75" customHeight="1">
      <c r="A51" s="43">
        <v>41334</v>
      </c>
      <c r="B51" s="92">
        <v>3226.5</v>
      </c>
      <c r="C51" s="105">
        <v>21.8</v>
      </c>
      <c r="D51" s="48">
        <v>137.4</v>
      </c>
      <c r="E51" s="48">
        <v>1266.5999999999999</v>
      </c>
      <c r="F51" s="48">
        <v>447</v>
      </c>
      <c r="G51" s="48">
        <v>1004.7</v>
      </c>
      <c r="H51" s="48">
        <v>62.9</v>
      </c>
      <c r="I51" s="370">
        <v>251.1</v>
      </c>
      <c r="J51" s="47">
        <v>3169.7</v>
      </c>
      <c r="K51" s="119"/>
      <c r="L51" s="119"/>
      <c r="M51" s="119"/>
    </row>
    <row r="52" spans="1:13" s="109" customFormat="1" ht="12.75" customHeight="1">
      <c r="A52" s="43">
        <v>41365</v>
      </c>
      <c r="B52" s="92">
        <v>3183.4</v>
      </c>
      <c r="C52" s="105">
        <v>22.9</v>
      </c>
      <c r="D52" s="48">
        <v>122.6</v>
      </c>
      <c r="E52" s="48">
        <v>1161.5999999999999</v>
      </c>
      <c r="F52" s="48">
        <v>424.7</v>
      </c>
      <c r="G52" s="48">
        <v>904.3</v>
      </c>
      <c r="H52" s="48">
        <v>64.2</v>
      </c>
      <c r="I52" s="370">
        <v>274.60000000000002</v>
      </c>
      <c r="J52" s="47">
        <v>2952</v>
      </c>
      <c r="K52" s="119"/>
      <c r="L52" s="119"/>
      <c r="M52" s="119"/>
    </row>
    <row r="53" spans="1:13" s="109" customFormat="1" ht="12.75" customHeight="1">
      <c r="A53" s="43">
        <v>41395</v>
      </c>
      <c r="B53" s="92">
        <v>3087</v>
      </c>
      <c r="C53" s="105">
        <v>23.5</v>
      </c>
      <c r="D53" s="48">
        <v>113.9</v>
      </c>
      <c r="E53" s="48">
        <v>1204.4000000000001</v>
      </c>
      <c r="F53" s="48">
        <v>377.7</v>
      </c>
      <c r="G53" s="48">
        <v>1036</v>
      </c>
      <c r="H53" s="48">
        <v>57.2</v>
      </c>
      <c r="I53" s="370">
        <v>232.7</v>
      </c>
      <c r="J53" s="47">
        <v>3022</v>
      </c>
      <c r="K53" s="119"/>
      <c r="L53" s="119"/>
      <c r="M53" s="119"/>
    </row>
    <row r="54" spans="1:13" s="109" customFormat="1" ht="12.75" customHeight="1">
      <c r="A54" s="43">
        <v>41426</v>
      </c>
      <c r="B54" s="92">
        <v>3190.6</v>
      </c>
      <c r="C54" s="105">
        <v>25.4</v>
      </c>
      <c r="D54" s="48">
        <v>120.8</v>
      </c>
      <c r="E54" s="48">
        <v>1303.4000000000001</v>
      </c>
      <c r="F54" s="48">
        <v>382.7</v>
      </c>
      <c r="G54" s="48">
        <v>1027.8</v>
      </c>
      <c r="H54" s="48">
        <v>59</v>
      </c>
      <c r="I54" s="370">
        <v>265.3</v>
      </c>
      <c r="J54" s="47">
        <v>3159</v>
      </c>
      <c r="K54" s="119"/>
      <c r="L54" s="119"/>
      <c r="M54" s="119"/>
    </row>
    <row r="55" spans="1:13" s="109" customFormat="1" ht="12.75" customHeight="1">
      <c r="A55" s="43">
        <v>41456</v>
      </c>
      <c r="B55" s="92">
        <v>3276.4</v>
      </c>
      <c r="C55" s="105">
        <v>22.5</v>
      </c>
      <c r="D55" s="48">
        <v>125.6</v>
      </c>
      <c r="E55" s="48">
        <v>1250.5999999999999</v>
      </c>
      <c r="F55" s="48">
        <v>440.8</v>
      </c>
      <c r="G55" s="48">
        <v>992</v>
      </c>
      <c r="H55" s="48">
        <v>55</v>
      </c>
      <c r="I55" s="370">
        <v>244.9</v>
      </c>
      <c r="J55" s="47">
        <v>3108.9</v>
      </c>
      <c r="K55" s="119"/>
      <c r="L55" s="119"/>
      <c r="M55" s="119"/>
    </row>
    <row r="56" spans="1:13" s="109" customFormat="1" ht="12.75" customHeight="1">
      <c r="A56" s="43">
        <v>41487</v>
      </c>
      <c r="B56" s="92">
        <v>3331.6</v>
      </c>
      <c r="C56" s="105">
        <v>24.9</v>
      </c>
      <c r="D56" s="48">
        <v>141.9</v>
      </c>
      <c r="E56" s="48">
        <v>1335.6</v>
      </c>
      <c r="F56" s="48">
        <v>476.6</v>
      </c>
      <c r="G56" s="48">
        <v>941.6</v>
      </c>
      <c r="H56" s="48">
        <v>43.5</v>
      </c>
      <c r="I56" s="370">
        <v>272.5</v>
      </c>
      <c r="J56" s="47">
        <v>3211.8</v>
      </c>
      <c r="K56" s="119"/>
      <c r="L56" s="119"/>
      <c r="M56" s="119"/>
    </row>
    <row r="57" spans="1:13" s="109" customFormat="1" ht="12.75" customHeight="1">
      <c r="A57" s="43">
        <v>41518</v>
      </c>
      <c r="B57" s="92">
        <v>2959.9</v>
      </c>
      <c r="C57" s="105">
        <v>29.2</v>
      </c>
      <c r="D57" s="48">
        <v>125.7</v>
      </c>
      <c r="E57" s="48">
        <v>1184.2</v>
      </c>
      <c r="F57" s="48">
        <v>392.7</v>
      </c>
      <c r="G57" s="48">
        <v>1006.9</v>
      </c>
      <c r="H57" s="48">
        <v>31.8</v>
      </c>
      <c r="I57" s="370">
        <v>259.2</v>
      </c>
      <c r="J57" s="47">
        <v>3000.5</v>
      </c>
      <c r="K57" s="119"/>
      <c r="L57" s="119"/>
      <c r="M57" s="119"/>
    </row>
    <row r="58" spans="1:13" s="109" customFormat="1" ht="12.75" customHeight="1">
      <c r="A58" s="43">
        <v>41548</v>
      </c>
      <c r="B58" s="92">
        <v>3268.2</v>
      </c>
      <c r="C58" s="105">
        <v>24.7</v>
      </c>
      <c r="D58" s="48">
        <v>127.6</v>
      </c>
      <c r="E58" s="48">
        <v>1281.4000000000001</v>
      </c>
      <c r="F58" s="48">
        <v>416.2</v>
      </c>
      <c r="G58" s="48">
        <v>1105.7</v>
      </c>
      <c r="H58" s="48">
        <v>66.400000000000006</v>
      </c>
      <c r="I58" s="370">
        <v>273.5</v>
      </c>
      <c r="J58" s="47">
        <v>3270.9</v>
      </c>
      <c r="K58" s="119"/>
      <c r="L58" s="119"/>
      <c r="M58" s="119"/>
    </row>
    <row r="59" spans="1:13" s="109" customFormat="1" ht="12.75" customHeight="1">
      <c r="A59" s="43">
        <v>41579</v>
      </c>
      <c r="B59" s="92">
        <v>3325.9</v>
      </c>
      <c r="C59" s="105">
        <v>28.3</v>
      </c>
      <c r="D59" s="48">
        <v>131</v>
      </c>
      <c r="E59" s="48">
        <v>1199.2</v>
      </c>
      <c r="F59" s="48">
        <v>454.2</v>
      </c>
      <c r="G59" s="48">
        <v>1044.9000000000001</v>
      </c>
      <c r="H59" s="48">
        <v>57.3</v>
      </c>
      <c r="I59" s="370">
        <v>264.60000000000002</v>
      </c>
      <c r="J59" s="47">
        <v>3151.1</v>
      </c>
      <c r="K59" s="119"/>
      <c r="L59" s="119"/>
      <c r="M59" s="119"/>
    </row>
    <row r="60" spans="1:13" s="109" customFormat="1" ht="12.75" customHeight="1">
      <c r="A60" s="43">
        <v>41609</v>
      </c>
      <c r="B60" s="92">
        <v>3480.9</v>
      </c>
      <c r="C60" s="105">
        <v>21.2</v>
      </c>
      <c r="D60" s="48">
        <v>136.9</v>
      </c>
      <c r="E60" s="48">
        <v>1271.9000000000001</v>
      </c>
      <c r="F60" s="48">
        <v>455.3</v>
      </c>
      <c r="G60" s="48">
        <v>1181.2</v>
      </c>
      <c r="H60" s="48">
        <v>57</v>
      </c>
      <c r="I60" s="370">
        <v>279.39999999999998</v>
      </c>
      <c r="J60" s="47">
        <v>3381.7</v>
      </c>
      <c r="K60" s="119"/>
      <c r="L60" s="119"/>
      <c r="M60" s="119"/>
    </row>
    <row r="61" spans="1:13" s="109" customFormat="1" ht="12.75" customHeight="1">
      <c r="A61" s="43">
        <v>41640</v>
      </c>
      <c r="B61" s="92">
        <v>3336.3</v>
      </c>
      <c r="C61" s="105">
        <v>23.5</v>
      </c>
      <c r="D61" s="48">
        <v>120.5</v>
      </c>
      <c r="E61" s="48">
        <v>1202.5999999999999</v>
      </c>
      <c r="F61" s="48">
        <v>415.2</v>
      </c>
      <c r="G61" s="48">
        <v>1036</v>
      </c>
      <c r="H61" s="48">
        <v>76.099999999999994</v>
      </c>
      <c r="I61" s="370">
        <v>237.3</v>
      </c>
      <c r="J61" s="47">
        <v>3087.8</v>
      </c>
      <c r="K61" s="119"/>
      <c r="L61" s="119"/>
      <c r="M61" s="119"/>
    </row>
    <row r="62" spans="1:13" s="109" customFormat="1" ht="12.75" customHeight="1">
      <c r="A62" s="43">
        <v>41671</v>
      </c>
      <c r="B62" s="92">
        <v>2920.6</v>
      </c>
      <c r="C62" s="105">
        <v>21.7</v>
      </c>
      <c r="D62" s="48">
        <v>102.8</v>
      </c>
      <c r="E62" s="48">
        <v>1080.2</v>
      </c>
      <c r="F62" s="48">
        <v>411.8</v>
      </c>
      <c r="G62" s="48">
        <v>1016.1</v>
      </c>
      <c r="H62" s="48">
        <v>67.8</v>
      </c>
      <c r="I62" s="370">
        <v>231.4</v>
      </c>
      <c r="J62" s="47">
        <v>2910.3</v>
      </c>
      <c r="K62" s="119"/>
      <c r="L62" s="119"/>
      <c r="M62" s="119"/>
    </row>
    <row r="63" spans="1:13" s="109" customFormat="1" ht="12.75" customHeight="1">
      <c r="A63" s="43">
        <v>41699</v>
      </c>
      <c r="B63" s="92">
        <v>3296.7</v>
      </c>
      <c r="C63" s="105">
        <v>23.7</v>
      </c>
      <c r="D63" s="48">
        <v>115.6</v>
      </c>
      <c r="E63" s="48">
        <v>1254.8</v>
      </c>
      <c r="F63" s="48">
        <v>460</v>
      </c>
      <c r="G63" s="48">
        <v>1112.2</v>
      </c>
      <c r="H63" s="48">
        <v>41.9</v>
      </c>
      <c r="I63" s="370">
        <v>250.4</v>
      </c>
      <c r="J63" s="47">
        <v>3234.8</v>
      </c>
      <c r="K63" s="119"/>
      <c r="L63" s="119"/>
      <c r="M63" s="119"/>
    </row>
    <row r="64" spans="1:13" s="109" customFormat="1" ht="12.75" customHeight="1">
      <c r="A64" s="43">
        <v>41730</v>
      </c>
      <c r="B64" s="92">
        <v>3103.3</v>
      </c>
      <c r="C64" s="105">
        <v>23.1</v>
      </c>
      <c r="D64" s="48">
        <v>114</v>
      </c>
      <c r="E64" s="48">
        <v>1237.8</v>
      </c>
      <c r="F64" s="48">
        <v>376.5</v>
      </c>
      <c r="G64" s="48">
        <v>1051.0999999999999</v>
      </c>
      <c r="H64" s="48">
        <v>58.5</v>
      </c>
      <c r="I64" s="370">
        <v>254.9</v>
      </c>
      <c r="J64" s="47">
        <v>3092.8</v>
      </c>
      <c r="K64" s="119"/>
      <c r="L64" s="119"/>
      <c r="M64" s="119"/>
    </row>
    <row r="65" spans="1:13" s="109" customFormat="1" ht="12.75" customHeight="1">
      <c r="A65" s="43">
        <v>41760</v>
      </c>
      <c r="B65" s="92">
        <v>2845.6</v>
      </c>
      <c r="C65" s="105">
        <v>25.1</v>
      </c>
      <c r="D65" s="48">
        <v>99.3</v>
      </c>
      <c r="E65" s="48">
        <v>1046</v>
      </c>
      <c r="F65" s="48">
        <v>348.4</v>
      </c>
      <c r="G65" s="48">
        <v>1007.6</v>
      </c>
      <c r="H65" s="48">
        <v>57.5</v>
      </c>
      <c r="I65" s="370">
        <v>258.60000000000002</v>
      </c>
      <c r="J65" s="47">
        <v>2817.4</v>
      </c>
      <c r="K65" s="119"/>
      <c r="L65" s="119"/>
      <c r="M65" s="119"/>
    </row>
    <row r="66" spans="1:13" s="109" customFormat="1" ht="12.75" customHeight="1">
      <c r="A66" s="43">
        <v>41791</v>
      </c>
      <c r="B66" s="92">
        <v>2890</v>
      </c>
      <c r="C66" s="105">
        <v>23.6</v>
      </c>
      <c r="D66" s="48">
        <v>105.7</v>
      </c>
      <c r="E66" s="48">
        <v>1133.4000000000001</v>
      </c>
      <c r="F66" s="48">
        <v>361</v>
      </c>
      <c r="G66" s="48">
        <v>960.9</v>
      </c>
      <c r="H66" s="48">
        <v>42.5</v>
      </c>
      <c r="I66" s="370">
        <v>257.8</v>
      </c>
      <c r="J66" s="47">
        <v>2861.4</v>
      </c>
      <c r="K66" s="119"/>
      <c r="L66" s="119"/>
      <c r="M66" s="119"/>
    </row>
    <row r="67" spans="1:13" s="109" customFormat="1" ht="12.75" customHeight="1">
      <c r="A67" s="43">
        <v>41821</v>
      </c>
      <c r="B67" s="92">
        <v>3246.3</v>
      </c>
      <c r="C67" s="105">
        <v>22.1</v>
      </c>
      <c r="D67" s="48">
        <v>121.3</v>
      </c>
      <c r="E67" s="48">
        <v>1293.5999999999999</v>
      </c>
      <c r="F67" s="48">
        <v>449.9</v>
      </c>
      <c r="G67" s="48">
        <v>1049.3</v>
      </c>
      <c r="H67" s="48">
        <v>59.3</v>
      </c>
      <c r="I67" s="370">
        <v>240.7</v>
      </c>
      <c r="J67" s="47">
        <v>3214.2</v>
      </c>
      <c r="K67" s="119"/>
      <c r="L67" s="119"/>
      <c r="M67" s="119"/>
    </row>
    <row r="68" spans="1:13" s="109" customFormat="1" ht="12.75" customHeight="1">
      <c r="A68" s="43">
        <v>41852</v>
      </c>
      <c r="B68" s="92">
        <v>3367.8</v>
      </c>
      <c r="C68" s="105">
        <v>25.4</v>
      </c>
      <c r="D68" s="48">
        <v>118</v>
      </c>
      <c r="E68" s="48">
        <v>1297.0999999999999</v>
      </c>
      <c r="F68" s="48">
        <v>467.5</v>
      </c>
      <c r="G68" s="48">
        <v>1122</v>
      </c>
      <c r="H68" s="48">
        <v>52</v>
      </c>
      <c r="I68" s="370">
        <v>277.8</v>
      </c>
      <c r="J68" s="47">
        <v>3334.5</v>
      </c>
      <c r="K68" s="119"/>
      <c r="L68" s="119"/>
      <c r="M68" s="119"/>
    </row>
    <row r="69" spans="1:13" s="109" customFormat="1" ht="12.75" customHeight="1">
      <c r="A69" s="43">
        <v>41883</v>
      </c>
      <c r="B69" s="92">
        <v>3002.1</v>
      </c>
      <c r="C69" s="105">
        <v>25.7</v>
      </c>
      <c r="D69" s="48">
        <v>99.2</v>
      </c>
      <c r="E69" s="48">
        <v>1122.5</v>
      </c>
      <c r="F69" s="48">
        <v>410.7</v>
      </c>
      <c r="G69" s="48">
        <v>1068.4000000000001</v>
      </c>
      <c r="H69" s="48">
        <v>28.1</v>
      </c>
      <c r="I69" s="370">
        <v>237.7</v>
      </c>
      <c r="J69" s="47">
        <v>2966.7</v>
      </c>
      <c r="K69" s="119"/>
      <c r="L69" s="119"/>
      <c r="M69" s="119"/>
    </row>
    <row r="70" spans="1:13" s="109" customFormat="1" ht="12.75" customHeight="1">
      <c r="A70" s="43">
        <v>41913</v>
      </c>
      <c r="B70" s="92">
        <v>2828.4</v>
      </c>
      <c r="C70" s="105">
        <v>25.5</v>
      </c>
      <c r="D70" s="48">
        <v>112.1</v>
      </c>
      <c r="E70" s="48">
        <v>1153</v>
      </c>
      <c r="F70" s="48">
        <v>367.5</v>
      </c>
      <c r="G70" s="48">
        <v>1005.9</v>
      </c>
      <c r="H70" s="48">
        <v>46.8</v>
      </c>
      <c r="I70" s="370">
        <v>263.39999999999998</v>
      </c>
      <c r="J70" s="47">
        <v>2948.8</v>
      </c>
      <c r="K70" s="119"/>
      <c r="L70" s="119"/>
      <c r="M70" s="119"/>
    </row>
    <row r="71" spans="1:13" s="109" customFormat="1" ht="12.75" customHeight="1">
      <c r="A71" s="43">
        <v>41944</v>
      </c>
      <c r="B71" s="92">
        <v>2860.8</v>
      </c>
      <c r="C71" s="105">
        <v>23.7</v>
      </c>
      <c r="D71" s="48">
        <v>123</v>
      </c>
      <c r="E71" s="48">
        <v>1069.2</v>
      </c>
      <c r="F71" s="48">
        <v>311.7</v>
      </c>
      <c r="G71" s="48">
        <v>996.2</v>
      </c>
      <c r="H71" s="48">
        <v>74.8</v>
      </c>
      <c r="I71" s="370">
        <v>257.60000000000002</v>
      </c>
      <c r="J71" s="47">
        <v>2832.5</v>
      </c>
      <c r="K71" s="119"/>
      <c r="L71" s="119"/>
      <c r="M71" s="119"/>
    </row>
    <row r="72" spans="1:13" s="109" customFormat="1" ht="12.75" customHeight="1">
      <c r="A72" s="43">
        <v>41974</v>
      </c>
      <c r="B72" s="92">
        <v>3036.2</v>
      </c>
      <c r="C72" s="105">
        <v>26.2</v>
      </c>
      <c r="D72" s="48">
        <v>127.4</v>
      </c>
      <c r="E72" s="48">
        <v>1094.2</v>
      </c>
      <c r="F72" s="48">
        <v>375.9</v>
      </c>
      <c r="G72" s="48">
        <v>1074</v>
      </c>
      <c r="H72" s="48">
        <v>63.4</v>
      </c>
      <c r="I72" s="370">
        <v>271.2</v>
      </c>
      <c r="J72" s="47">
        <v>3006.1</v>
      </c>
      <c r="K72" s="119"/>
      <c r="L72" s="119"/>
      <c r="M72" s="119"/>
    </row>
    <row r="73" spans="1:13" s="109" customFormat="1" ht="12.75" customHeight="1">
      <c r="A73" s="43">
        <v>42005</v>
      </c>
      <c r="B73" s="92">
        <v>2739.2</v>
      </c>
      <c r="C73" s="105">
        <v>21.7</v>
      </c>
      <c r="D73" s="48">
        <v>113.2</v>
      </c>
      <c r="E73" s="48">
        <v>1032.5</v>
      </c>
      <c r="F73" s="48">
        <v>358</v>
      </c>
      <c r="G73" s="48">
        <v>921.2</v>
      </c>
      <c r="H73" s="48">
        <v>63.6</v>
      </c>
      <c r="I73" s="370">
        <v>211</v>
      </c>
      <c r="J73" s="47">
        <v>2699.5</v>
      </c>
      <c r="K73" s="119"/>
      <c r="L73" s="119"/>
      <c r="M73" s="119"/>
    </row>
    <row r="74" spans="1:13" s="109" customFormat="1" ht="12.75" customHeight="1">
      <c r="A74" s="43">
        <v>42036</v>
      </c>
      <c r="B74" s="92">
        <v>2605.4</v>
      </c>
      <c r="C74" s="105">
        <v>19.600000000000001</v>
      </c>
      <c r="D74" s="48">
        <v>113.8</v>
      </c>
      <c r="E74" s="48">
        <v>978.1</v>
      </c>
      <c r="F74" s="48">
        <v>340.6</v>
      </c>
      <c r="G74" s="48">
        <v>964.6</v>
      </c>
      <c r="H74" s="48">
        <v>53.4</v>
      </c>
      <c r="I74" s="370">
        <v>193.3</v>
      </c>
      <c r="J74" s="47">
        <v>2643.7</v>
      </c>
      <c r="K74" s="119"/>
      <c r="L74" s="119"/>
      <c r="M74" s="119"/>
    </row>
    <row r="75" spans="1:13" s="109" customFormat="1" ht="12.75" customHeight="1">
      <c r="A75" s="43">
        <v>42064</v>
      </c>
      <c r="B75" s="92">
        <v>2675.6</v>
      </c>
      <c r="C75" s="105">
        <v>16.100000000000001</v>
      </c>
      <c r="D75" s="48">
        <v>111.4</v>
      </c>
      <c r="E75" s="48">
        <v>997.1</v>
      </c>
      <c r="F75" s="48">
        <v>344.4</v>
      </c>
      <c r="G75" s="48">
        <v>928.3</v>
      </c>
      <c r="H75" s="48">
        <v>47.1</v>
      </c>
      <c r="I75" s="370">
        <v>215.7</v>
      </c>
      <c r="J75" s="47">
        <v>2644.1</v>
      </c>
      <c r="K75" s="119"/>
      <c r="L75" s="119"/>
      <c r="M75" s="119"/>
    </row>
    <row r="76" spans="1:13" s="109" customFormat="1" ht="12.75" customHeight="1">
      <c r="A76" s="43">
        <v>42095</v>
      </c>
      <c r="B76" s="92">
        <v>2748.5</v>
      </c>
      <c r="C76" s="105">
        <v>17.5</v>
      </c>
      <c r="D76" s="48">
        <v>101.2</v>
      </c>
      <c r="E76" s="48">
        <v>1059.4000000000001</v>
      </c>
      <c r="F76" s="48">
        <v>316.8</v>
      </c>
      <c r="G76" s="48">
        <v>974</v>
      </c>
      <c r="H76" s="48">
        <v>40.700000000000003</v>
      </c>
      <c r="I76" s="370">
        <v>202.7</v>
      </c>
      <c r="J76" s="47">
        <v>2694.8</v>
      </c>
      <c r="K76" s="119"/>
      <c r="L76" s="119"/>
      <c r="M76" s="119"/>
    </row>
    <row r="77" spans="1:13" s="109" customFormat="1" ht="12.75" customHeight="1">
      <c r="A77" s="43">
        <v>42125</v>
      </c>
      <c r="B77" s="92">
        <v>2231.6999999999998</v>
      </c>
      <c r="C77" s="105">
        <v>22.2</v>
      </c>
      <c r="D77" s="48">
        <v>86.6</v>
      </c>
      <c r="E77" s="48">
        <v>857</v>
      </c>
      <c r="F77" s="48">
        <v>259.89999999999998</v>
      </c>
      <c r="G77" s="48">
        <v>771</v>
      </c>
      <c r="H77" s="48">
        <v>47.7</v>
      </c>
      <c r="I77" s="370">
        <v>218.7</v>
      </c>
      <c r="J77" s="47">
        <v>2241</v>
      </c>
      <c r="K77" s="119"/>
      <c r="L77" s="119"/>
      <c r="M77" s="119"/>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70">
        <v>197.4</v>
      </c>
      <c r="J78" s="47">
        <v>1955.1</v>
      </c>
      <c r="K78" s="119"/>
      <c r="L78" s="119"/>
      <c r="M78" s="119"/>
    </row>
    <row r="79" spans="1:13" s="109" customFormat="1" ht="12.75" customHeight="1">
      <c r="A79" s="43">
        <v>42186</v>
      </c>
      <c r="B79" s="92">
        <v>2424.9</v>
      </c>
      <c r="C79" s="105">
        <v>35.700000000000003</v>
      </c>
      <c r="D79" s="48">
        <v>94.9</v>
      </c>
      <c r="E79" s="48">
        <v>998.5</v>
      </c>
      <c r="F79" s="48">
        <v>322.2</v>
      </c>
      <c r="G79" s="48">
        <v>794.3</v>
      </c>
      <c r="H79" s="48">
        <v>19.5</v>
      </c>
      <c r="I79" s="370">
        <v>238.2</v>
      </c>
      <c r="J79" s="47">
        <v>2467.6</v>
      </c>
      <c r="K79" s="119"/>
      <c r="L79" s="119"/>
      <c r="M79" s="119"/>
    </row>
    <row r="80" spans="1:13" s="109" customFormat="1" ht="12.75" customHeight="1">
      <c r="A80" s="43">
        <v>42217</v>
      </c>
      <c r="B80" s="92">
        <v>2459.9</v>
      </c>
      <c r="C80" s="105">
        <v>27.9</v>
      </c>
      <c r="D80" s="48">
        <v>95.7</v>
      </c>
      <c r="E80" s="48">
        <v>960.4</v>
      </c>
      <c r="F80" s="48">
        <v>279</v>
      </c>
      <c r="G80" s="48">
        <v>749.7</v>
      </c>
      <c r="H80" s="48">
        <v>46.9</v>
      </c>
      <c r="I80" s="370">
        <v>254.7</v>
      </c>
      <c r="J80" s="47">
        <v>2386.3000000000002</v>
      </c>
      <c r="K80" s="119"/>
      <c r="L80" s="119"/>
      <c r="M80" s="119"/>
    </row>
    <row r="81" spans="1:13" s="109" customFormat="1" ht="12.75" customHeight="1">
      <c r="A81" s="43">
        <v>42248</v>
      </c>
      <c r="B81" s="92">
        <v>2319.3000000000002</v>
      </c>
      <c r="C81" s="105">
        <v>32.9</v>
      </c>
      <c r="D81" s="48">
        <v>83.4</v>
      </c>
      <c r="E81" s="48">
        <v>950.3</v>
      </c>
      <c r="F81" s="48">
        <v>266.89999999999998</v>
      </c>
      <c r="G81" s="48">
        <v>706.6</v>
      </c>
      <c r="H81" s="48">
        <v>43.7</v>
      </c>
      <c r="I81" s="370">
        <v>209.4</v>
      </c>
      <c r="J81" s="47">
        <v>2260.1999999999998</v>
      </c>
      <c r="K81" s="119"/>
      <c r="L81" s="119"/>
      <c r="M81" s="119"/>
    </row>
    <row r="82" spans="1:13" s="109" customFormat="1" ht="12.75" customHeight="1">
      <c r="A82" s="43">
        <v>42278</v>
      </c>
      <c r="B82" s="92">
        <v>2187.9</v>
      </c>
      <c r="C82" s="105">
        <v>35.4</v>
      </c>
      <c r="D82" s="48">
        <v>71.400000000000006</v>
      </c>
      <c r="E82" s="48">
        <v>872.2</v>
      </c>
      <c r="F82" s="48">
        <v>286.10000000000002</v>
      </c>
      <c r="G82" s="48">
        <v>695.8</v>
      </c>
      <c r="H82" s="48">
        <v>29.7</v>
      </c>
      <c r="I82" s="370">
        <v>214.8</v>
      </c>
      <c r="J82" s="47">
        <v>2169.9</v>
      </c>
      <c r="K82" s="119"/>
      <c r="L82" s="119"/>
      <c r="M82" s="119"/>
    </row>
    <row r="83" spans="1:13" s="109" customFormat="1" ht="12.75" customHeight="1">
      <c r="A83" s="43">
        <v>42309</v>
      </c>
      <c r="B83" s="92">
        <v>2228</v>
      </c>
      <c r="C83" s="105">
        <v>24.2</v>
      </c>
      <c r="D83" s="48">
        <v>83.3</v>
      </c>
      <c r="E83" s="48">
        <v>850.3</v>
      </c>
      <c r="F83" s="48">
        <v>275.7</v>
      </c>
      <c r="G83" s="48">
        <v>743.1</v>
      </c>
      <c r="H83" s="48">
        <v>27.7</v>
      </c>
      <c r="I83" s="370">
        <v>237</v>
      </c>
      <c r="J83" s="47">
        <v>2217.1</v>
      </c>
      <c r="K83" s="119"/>
      <c r="L83" s="119"/>
      <c r="M83" s="119"/>
    </row>
    <row r="84" spans="1:13" s="109" customFormat="1" ht="12.75" customHeight="1">
      <c r="A84" s="43">
        <v>42339</v>
      </c>
      <c r="B84" s="92">
        <v>2543.8000000000002</v>
      </c>
      <c r="C84" s="105">
        <v>25.5</v>
      </c>
      <c r="D84" s="48">
        <v>92.4</v>
      </c>
      <c r="E84" s="48">
        <v>1054.0999999999999</v>
      </c>
      <c r="F84" s="48">
        <v>272.39999999999998</v>
      </c>
      <c r="G84" s="48">
        <v>815.6</v>
      </c>
      <c r="H84" s="48">
        <v>56.4</v>
      </c>
      <c r="I84" s="370">
        <v>227.7</v>
      </c>
      <c r="J84" s="47">
        <v>2518.6</v>
      </c>
      <c r="K84" s="119"/>
      <c r="L84" s="119"/>
      <c r="M84" s="119"/>
    </row>
    <row r="85" spans="1:13" s="109" customFormat="1" ht="12.75" customHeight="1">
      <c r="A85" s="43">
        <v>42370</v>
      </c>
      <c r="B85" s="92">
        <v>2435.6</v>
      </c>
      <c r="C85" s="105">
        <v>26.2</v>
      </c>
      <c r="D85" s="48">
        <v>94.9</v>
      </c>
      <c r="E85" s="48">
        <v>1005.7</v>
      </c>
      <c r="F85" s="48">
        <v>288.8</v>
      </c>
      <c r="G85" s="48">
        <v>731.7</v>
      </c>
      <c r="H85" s="48">
        <v>52.8</v>
      </c>
      <c r="I85" s="370">
        <v>223.7</v>
      </c>
      <c r="J85" s="47">
        <v>2397.5</v>
      </c>
      <c r="K85" s="119"/>
      <c r="L85" s="119"/>
      <c r="M85" s="119"/>
    </row>
    <row r="86" spans="1:13" s="109" customFormat="1" ht="12.75" customHeight="1">
      <c r="A86" s="43">
        <v>42401</v>
      </c>
      <c r="B86" s="92">
        <v>2352.4</v>
      </c>
      <c r="C86" s="105">
        <v>23.7</v>
      </c>
      <c r="D86" s="48">
        <v>88.8</v>
      </c>
      <c r="E86" s="48">
        <v>906.1</v>
      </c>
      <c r="F86" s="48">
        <v>259</v>
      </c>
      <c r="G86" s="48">
        <v>731.4</v>
      </c>
      <c r="H86" s="48">
        <v>57.2</v>
      </c>
      <c r="I86" s="370">
        <v>224</v>
      </c>
      <c r="J86" s="47">
        <v>2266.4</v>
      </c>
      <c r="K86" s="119"/>
      <c r="L86" s="119"/>
      <c r="M86" s="119"/>
    </row>
    <row r="87" spans="1:13" s="109" customFormat="1" ht="12.75" customHeight="1">
      <c r="A87" s="43">
        <v>42430</v>
      </c>
      <c r="B87" s="92">
        <v>2507.4</v>
      </c>
      <c r="C87" s="105">
        <v>26.7</v>
      </c>
      <c r="D87" s="48">
        <v>94.5</v>
      </c>
      <c r="E87" s="48">
        <v>975.6</v>
      </c>
      <c r="F87" s="48">
        <v>296.10000000000002</v>
      </c>
      <c r="G87" s="48">
        <v>817</v>
      </c>
      <c r="H87" s="48">
        <v>51.4</v>
      </c>
      <c r="I87" s="370">
        <v>232.5</v>
      </c>
      <c r="J87" s="47">
        <v>2467</v>
      </c>
      <c r="K87" s="119"/>
      <c r="L87" s="119"/>
      <c r="M87" s="119"/>
    </row>
    <row r="88" spans="1:13" s="109" customFormat="1" ht="12.75" customHeight="1">
      <c r="A88" s="43">
        <v>42461</v>
      </c>
      <c r="B88" s="92">
        <v>2586.1</v>
      </c>
      <c r="C88" s="105">
        <v>32.1</v>
      </c>
      <c r="D88" s="48">
        <v>90.1</v>
      </c>
      <c r="E88" s="48">
        <v>1024.9000000000001</v>
      </c>
      <c r="F88" s="48">
        <v>277.7</v>
      </c>
      <c r="G88" s="48">
        <v>758.8</v>
      </c>
      <c r="H88" s="48">
        <v>37.4</v>
      </c>
      <c r="I88" s="370">
        <v>232.5</v>
      </c>
      <c r="J88" s="47">
        <v>2421.4</v>
      </c>
      <c r="K88" s="119"/>
      <c r="L88" s="119"/>
      <c r="M88" s="119"/>
    </row>
    <row r="89" spans="1:13" s="109" customFormat="1" ht="12.75" customHeight="1">
      <c r="A89" s="43">
        <v>42491</v>
      </c>
      <c r="B89" s="92">
        <v>2441.5</v>
      </c>
      <c r="C89" s="105">
        <v>26.7</v>
      </c>
      <c r="D89" s="48">
        <v>98.1</v>
      </c>
      <c r="E89" s="48">
        <v>1019.4</v>
      </c>
      <c r="F89" s="48">
        <v>304.5</v>
      </c>
      <c r="G89" s="48">
        <v>683.1</v>
      </c>
      <c r="H89" s="48">
        <v>53.8</v>
      </c>
      <c r="I89" s="370">
        <v>255.3</v>
      </c>
      <c r="J89" s="47">
        <v>2414.1999999999998</v>
      </c>
      <c r="K89" s="119"/>
      <c r="L89" s="119"/>
      <c r="M89" s="119"/>
    </row>
    <row r="90" spans="1:13" s="109" customFormat="1" ht="12.75" customHeight="1">
      <c r="A90" s="43">
        <v>42522</v>
      </c>
      <c r="B90" s="92">
        <v>2596.6</v>
      </c>
      <c r="C90" s="105">
        <v>28.1</v>
      </c>
      <c r="D90" s="48">
        <v>93.7</v>
      </c>
      <c r="E90" s="48">
        <v>1023.9</v>
      </c>
      <c r="F90" s="48">
        <v>284.39999999999998</v>
      </c>
      <c r="G90" s="48">
        <v>753.2</v>
      </c>
      <c r="H90" s="48">
        <v>52.5</v>
      </c>
      <c r="I90" s="370">
        <v>220.5</v>
      </c>
      <c r="J90" s="47">
        <v>2428.1999999999998</v>
      </c>
      <c r="K90" s="119"/>
      <c r="L90" s="119"/>
      <c r="M90" s="119"/>
    </row>
    <row r="91" spans="1:13" s="109" customFormat="1" ht="12.75" customHeight="1">
      <c r="A91" s="43">
        <v>42552</v>
      </c>
      <c r="B91" s="92">
        <v>2408.5</v>
      </c>
      <c r="C91" s="105">
        <v>27.5</v>
      </c>
      <c r="D91" s="48">
        <v>95.6</v>
      </c>
      <c r="E91" s="48">
        <v>976.5</v>
      </c>
      <c r="F91" s="48">
        <v>269.8</v>
      </c>
      <c r="G91" s="48">
        <v>772.2</v>
      </c>
      <c r="H91" s="48">
        <v>57</v>
      </c>
      <c r="I91" s="370">
        <v>210.9</v>
      </c>
      <c r="J91" s="47">
        <v>2382</v>
      </c>
      <c r="K91" s="119"/>
      <c r="L91" s="119"/>
      <c r="M91" s="119"/>
    </row>
    <row r="92" spans="1:13" s="109" customFormat="1" ht="12.75" customHeight="1">
      <c r="A92" s="43">
        <v>42583</v>
      </c>
      <c r="B92" s="92">
        <v>2479.6999999999998</v>
      </c>
      <c r="C92" s="105">
        <v>29.3</v>
      </c>
      <c r="D92" s="48">
        <v>94.2</v>
      </c>
      <c r="E92" s="48">
        <v>1047.8</v>
      </c>
      <c r="F92" s="48">
        <v>305.8</v>
      </c>
      <c r="G92" s="48">
        <v>728.3</v>
      </c>
      <c r="H92" s="48">
        <v>41.8</v>
      </c>
      <c r="I92" s="370">
        <v>233.5</v>
      </c>
      <c r="J92" s="47">
        <v>2451.4</v>
      </c>
      <c r="K92" s="119"/>
      <c r="L92" s="119"/>
      <c r="M92" s="119"/>
    </row>
    <row r="93" spans="1:13" s="109" customFormat="1" ht="12.75" customHeight="1">
      <c r="A93" s="43">
        <v>42614</v>
      </c>
      <c r="B93" s="92">
        <v>2394.4</v>
      </c>
      <c r="C93" s="105">
        <v>26.3</v>
      </c>
      <c r="D93" s="48">
        <v>66.5</v>
      </c>
      <c r="E93" s="48">
        <v>956.6</v>
      </c>
      <c r="F93" s="48">
        <v>304.10000000000002</v>
      </c>
      <c r="G93" s="48">
        <v>699.2</v>
      </c>
      <c r="H93" s="48">
        <v>39.700000000000003</v>
      </c>
      <c r="I93" s="370">
        <v>207.9</v>
      </c>
      <c r="J93" s="47">
        <v>2274</v>
      </c>
      <c r="K93" s="119"/>
      <c r="L93" s="119"/>
      <c r="M93" s="119"/>
    </row>
    <row r="94" spans="1:13" s="109" customFormat="1" ht="12.75" customHeight="1">
      <c r="A94" s="43">
        <v>42644</v>
      </c>
      <c r="B94" s="92">
        <v>2516.5</v>
      </c>
      <c r="C94" s="105">
        <v>22.2</v>
      </c>
      <c r="D94" s="48">
        <v>69.2</v>
      </c>
      <c r="E94" s="48">
        <v>918.7</v>
      </c>
      <c r="F94" s="48">
        <v>297.8</v>
      </c>
      <c r="G94" s="48">
        <v>740</v>
      </c>
      <c r="H94" s="48">
        <v>45.9</v>
      </c>
      <c r="I94" s="370">
        <v>231.2</v>
      </c>
      <c r="J94" s="47">
        <v>2302.6999999999998</v>
      </c>
      <c r="K94" s="119"/>
      <c r="L94" s="119"/>
      <c r="M94" s="119"/>
    </row>
    <row r="95" spans="1:13" s="109" customFormat="1" ht="12.75" customHeight="1">
      <c r="A95" s="43">
        <v>42675</v>
      </c>
      <c r="B95" s="92">
        <v>2295.1</v>
      </c>
      <c r="C95" s="105">
        <v>21.5</v>
      </c>
      <c r="D95" s="48">
        <v>73.900000000000006</v>
      </c>
      <c r="E95" s="48">
        <v>882</v>
      </c>
      <c r="F95" s="48">
        <v>282.5</v>
      </c>
      <c r="G95" s="48">
        <v>780.6</v>
      </c>
      <c r="H95" s="48">
        <v>65</v>
      </c>
      <c r="I95" s="370">
        <v>209.4</v>
      </c>
      <c r="J95" s="47">
        <v>2293.4</v>
      </c>
      <c r="K95" s="119"/>
      <c r="L95" s="119"/>
      <c r="M95" s="119"/>
    </row>
    <row r="96" spans="1:13" s="109" customFormat="1" ht="12.75" customHeight="1">
      <c r="A96" s="43">
        <v>42705</v>
      </c>
      <c r="B96" s="92">
        <v>2402.6999999999998</v>
      </c>
      <c r="C96" s="105">
        <v>24.2</v>
      </c>
      <c r="D96" s="48">
        <v>83.3</v>
      </c>
      <c r="E96" s="48">
        <v>955.5</v>
      </c>
      <c r="F96" s="48">
        <v>287.2</v>
      </c>
      <c r="G96" s="48">
        <v>744.1</v>
      </c>
      <c r="H96" s="48">
        <v>59.4</v>
      </c>
      <c r="I96" s="370">
        <v>199.7</v>
      </c>
      <c r="J96" s="47">
        <v>2329.1</v>
      </c>
      <c r="K96" s="119"/>
      <c r="L96" s="119"/>
      <c r="M96" s="119"/>
    </row>
    <row r="97" spans="1:13" s="109" customFormat="1" ht="12.75" customHeight="1">
      <c r="A97" s="43">
        <v>42736</v>
      </c>
      <c r="B97" s="92">
        <v>2468.6999999999998</v>
      </c>
      <c r="C97" s="105">
        <v>23</v>
      </c>
      <c r="D97" s="48">
        <v>88.1</v>
      </c>
      <c r="E97" s="48">
        <v>993.9</v>
      </c>
      <c r="F97" s="48">
        <v>337.2</v>
      </c>
      <c r="G97" s="48">
        <v>741.7</v>
      </c>
      <c r="H97" s="48">
        <v>60.9</v>
      </c>
      <c r="I97" s="370">
        <v>190.9</v>
      </c>
      <c r="J97" s="47">
        <v>2412.8000000000002</v>
      </c>
      <c r="K97" s="119"/>
      <c r="L97" s="119"/>
      <c r="M97" s="119"/>
    </row>
    <row r="98" spans="1:13" s="109" customFormat="1" ht="12.75" customHeight="1">
      <c r="A98" s="43">
        <v>42767</v>
      </c>
      <c r="B98" s="92">
        <v>1993.4</v>
      </c>
      <c r="C98" s="105">
        <v>30.1</v>
      </c>
      <c r="D98" s="48">
        <v>81.900000000000006</v>
      </c>
      <c r="E98" s="48">
        <v>711.3</v>
      </c>
      <c r="F98" s="48">
        <v>234.6</v>
      </c>
      <c r="G98" s="48">
        <v>594.4</v>
      </c>
      <c r="H98" s="48">
        <v>73.2</v>
      </c>
      <c r="I98" s="370">
        <v>203.8</v>
      </c>
      <c r="J98" s="47">
        <v>1899.2</v>
      </c>
      <c r="K98" s="119"/>
      <c r="L98" s="119"/>
      <c r="M98" s="119"/>
    </row>
    <row r="99" spans="1:13" s="109" customFormat="1" ht="12.75" customHeight="1">
      <c r="A99" s="43">
        <v>42795</v>
      </c>
      <c r="B99" s="92">
        <v>1920.7</v>
      </c>
      <c r="C99" s="105">
        <v>26</v>
      </c>
      <c r="D99" s="48">
        <v>74.599999999999994</v>
      </c>
      <c r="E99" s="48">
        <v>754.8</v>
      </c>
      <c r="F99" s="48">
        <v>252.6</v>
      </c>
      <c r="G99" s="48">
        <v>554.9</v>
      </c>
      <c r="H99" s="48">
        <v>48.8</v>
      </c>
      <c r="I99" s="370">
        <v>188.1</v>
      </c>
      <c r="J99" s="47">
        <v>1873.7</v>
      </c>
      <c r="K99" s="119"/>
      <c r="L99" s="119"/>
      <c r="M99" s="119"/>
    </row>
    <row r="100" spans="1:13" s="109" customFormat="1" ht="12.75" customHeight="1">
      <c r="A100" s="43">
        <v>42826</v>
      </c>
      <c r="B100" s="92">
        <v>2396.6</v>
      </c>
      <c r="C100" s="105">
        <v>22.9</v>
      </c>
      <c r="D100" s="48">
        <v>85.1</v>
      </c>
      <c r="E100" s="48">
        <v>948.3</v>
      </c>
      <c r="F100" s="48">
        <v>312.8</v>
      </c>
      <c r="G100" s="48">
        <v>786.2</v>
      </c>
      <c r="H100" s="48">
        <v>51.8</v>
      </c>
      <c r="I100" s="370">
        <v>208.3</v>
      </c>
      <c r="J100" s="47">
        <v>2392.5</v>
      </c>
      <c r="K100" s="119"/>
      <c r="L100" s="119"/>
      <c r="M100" s="119"/>
    </row>
    <row r="101" spans="1:13" s="109" customFormat="1" ht="12.75" customHeight="1">
      <c r="A101" s="43">
        <v>42856</v>
      </c>
      <c r="B101" s="92">
        <v>2536.6</v>
      </c>
      <c r="C101" s="105">
        <v>20.5</v>
      </c>
      <c r="D101" s="48">
        <v>87.5</v>
      </c>
      <c r="E101" s="48">
        <v>949.1</v>
      </c>
      <c r="F101" s="48">
        <v>333.8</v>
      </c>
      <c r="G101" s="48">
        <v>776.3</v>
      </c>
      <c r="H101" s="48">
        <v>64.3</v>
      </c>
      <c r="I101" s="370">
        <v>199.6</v>
      </c>
      <c r="J101" s="47">
        <v>2410.6</v>
      </c>
      <c r="K101" s="119"/>
      <c r="L101" s="119"/>
      <c r="M101" s="119"/>
    </row>
    <row r="102" spans="1:13" s="109" customFormat="1" ht="12.75" customHeight="1">
      <c r="A102" s="43">
        <v>42887</v>
      </c>
      <c r="B102" s="92">
        <v>2322.6</v>
      </c>
      <c r="C102" s="105">
        <v>25.5</v>
      </c>
      <c r="D102" s="48">
        <v>84.2</v>
      </c>
      <c r="E102" s="48">
        <v>949.4</v>
      </c>
      <c r="F102" s="48">
        <v>311.10000000000002</v>
      </c>
      <c r="G102" s="48">
        <v>746</v>
      </c>
      <c r="H102" s="48">
        <v>48.8</v>
      </c>
      <c r="I102" s="370">
        <v>192.5</v>
      </c>
      <c r="J102" s="47">
        <v>2332</v>
      </c>
      <c r="K102" s="119"/>
      <c r="L102" s="119"/>
      <c r="M102" s="119"/>
    </row>
    <row r="103" spans="1:13" s="109" customFormat="1" ht="12.75" customHeight="1">
      <c r="A103" s="43">
        <v>42917</v>
      </c>
      <c r="B103" s="92">
        <v>2543.9</v>
      </c>
      <c r="C103" s="105">
        <v>23.4</v>
      </c>
      <c r="D103" s="48">
        <v>96.6</v>
      </c>
      <c r="E103" s="48">
        <v>1049.9000000000001</v>
      </c>
      <c r="F103" s="48">
        <v>320.2</v>
      </c>
      <c r="G103" s="48">
        <v>785.9</v>
      </c>
      <c r="H103" s="48">
        <v>54.2</v>
      </c>
      <c r="I103" s="370">
        <v>188.2</v>
      </c>
      <c r="J103" s="47">
        <v>2494.8000000000002</v>
      </c>
      <c r="K103" s="119"/>
      <c r="L103" s="119"/>
      <c r="M103" s="119"/>
    </row>
    <row r="104" spans="1:13" s="109" customFormat="1" ht="12.75" customHeight="1">
      <c r="A104" s="43">
        <v>42948</v>
      </c>
      <c r="B104" s="92">
        <v>2330.9</v>
      </c>
      <c r="C104" s="105">
        <v>26.7</v>
      </c>
      <c r="D104" s="48">
        <v>79.8</v>
      </c>
      <c r="E104" s="48">
        <v>991.8</v>
      </c>
      <c r="F104" s="48">
        <v>310.39999999999998</v>
      </c>
      <c r="G104" s="48">
        <v>664.4</v>
      </c>
      <c r="H104" s="48">
        <v>57.8</v>
      </c>
      <c r="I104" s="370">
        <v>203.5</v>
      </c>
      <c r="J104" s="47">
        <v>2307.8000000000002</v>
      </c>
      <c r="K104" s="119"/>
      <c r="L104" s="119"/>
      <c r="M104" s="119"/>
    </row>
    <row r="105" spans="1:13" s="109" customFormat="1" ht="12.75" customHeight="1">
      <c r="A105" s="43">
        <v>42979</v>
      </c>
      <c r="B105" s="92">
        <v>2507.1999999999998</v>
      </c>
      <c r="C105" s="105">
        <v>17.100000000000001</v>
      </c>
      <c r="D105" s="48">
        <v>88.4</v>
      </c>
      <c r="E105" s="48">
        <v>960.5</v>
      </c>
      <c r="F105" s="48">
        <v>314.89999999999998</v>
      </c>
      <c r="G105" s="48">
        <v>722.9</v>
      </c>
      <c r="H105" s="48">
        <v>55</v>
      </c>
      <c r="I105" s="370">
        <v>190.5</v>
      </c>
      <c r="J105" s="47">
        <v>2332.3000000000002</v>
      </c>
      <c r="K105" s="119"/>
      <c r="L105" s="119"/>
      <c r="M105" s="119"/>
    </row>
    <row r="106" spans="1:13" s="109" customFormat="1" ht="12.75" customHeight="1">
      <c r="A106" s="43">
        <v>43009</v>
      </c>
      <c r="B106" s="92">
        <v>2436.9</v>
      </c>
      <c r="C106" s="105">
        <v>21.7</v>
      </c>
      <c r="D106" s="48">
        <v>90.9</v>
      </c>
      <c r="E106" s="48">
        <v>942.3</v>
      </c>
      <c r="F106" s="48">
        <v>328.7</v>
      </c>
      <c r="G106" s="48">
        <v>778.6</v>
      </c>
      <c r="H106" s="48">
        <v>64.7</v>
      </c>
      <c r="I106" s="370">
        <v>189.2</v>
      </c>
      <c r="J106" s="47">
        <v>2394.6</v>
      </c>
      <c r="K106" s="119"/>
      <c r="L106" s="119"/>
      <c r="M106" s="119"/>
    </row>
    <row r="107" spans="1:13" s="109" customFormat="1" ht="12.75" customHeight="1">
      <c r="A107" s="43">
        <v>43040</v>
      </c>
      <c r="B107" s="92">
        <v>2456.1999999999998</v>
      </c>
      <c r="C107" s="105">
        <v>22.9</v>
      </c>
      <c r="D107" s="48">
        <v>91.6</v>
      </c>
      <c r="E107" s="48">
        <v>924.6</v>
      </c>
      <c r="F107" s="48">
        <v>338.9</v>
      </c>
      <c r="G107" s="48">
        <v>812.6</v>
      </c>
      <c r="H107" s="48">
        <v>66.5</v>
      </c>
      <c r="I107" s="370">
        <v>197.7</v>
      </c>
      <c r="J107" s="47">
        <v>2431.9</v>
      </c>
      <c r="K107" s="119"/>
      <c r="L107" s="119"/>
      <c r="M107" s="119"/>
    </row>
    <row r="108" spans="1:13" s="109" customFormat="1" ht="12.75" customHeight="1">
      <c r="A108" s="43">
        <v>43070</v>
      </c>
      <c r="B108" s="92">
        <v>2479.1999999999998</v>
      </c>
      <c r="C108" s="105">
        <v>22.2</v>
      </c>
      <c r="D108" s="48">
        <v>95.5</v>
      </c>
      <c r="E108" s="48">
        <v>993.5</v>
      </c>
      <c r="F108" s="48">
        <v>323.8</v>
      </c>
      <c r="G108" s="48">
        <v>789.8</v>
      </c>
      <c r="H108" s="48">
        <v>73.900000000000006</v>
      </c>
      <c r="I108" s="370">
        <v>201.7</v>
      </c>
      <c r="J108" s="47">
        <v>2478.3000000000002</v>
      </c>
      <c r="K108" s="119"/>
      <c r="L108" s="119"/>
      <c r="M108" s="119"/>
    </row>
    <row r="109" spans="1:13" s="109" customFormat="1" ht="12.75" customHeight="1">
      <c r="A109" s="43">
        <v>43101</v>
      </c>
      <c r="B109" s="92">
        <v>2605.9</v>
      </c>
      <c r="C109" s="105">
        <v>23.3</v>
      </c>
      <c r="D109" s="48">
        <v>75.2</v>
      </c>
      <c r="E109" s="48">
        <v>943.7</v>
      </c>
      <c r="F109" s="48">
        <v>296</v>
      </c>
      <c r="G109" s="48">
        <v>803.8</v>
      </c>
      <c r="H109" s="48">
        <v>57.7</v>
      </c>
      <c r="I109" s="493">
        <v>230.1</v>
      </c>
      <c r="J109" s="47">
        <v>2406.5</v>
      </c>
      <c r="K109" s="119"/>
      <c r="L109" s="119"/>
      <c r="M109" s="119"/>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93">
        <v>189.2</v>
      </c>
      <c r="J110" s="47">
        <v>2134.5</v>
      </c>
      <c r="K110" s="119"/>
      <c r="L110" s="119"/>
      <c r="M110" s="119"/>
    </row>
    <row r="111" spans="1:13" s="109" customFormat="1" ht="12.75" customHeight="1">
      <c r="A111" s="487">
        <v>43160</v>
      </c>
      <c r="B111" s="92">
        <v>2575.9</v>
      </c>
      <c r="C111" s="105">
        <v>17.2</v>
      </c>
      <c r="D111" s="493">
        <v>73.7</v>
      </c>
      <c r="E111" s="493">
        <v>894</v>
      </c>
      <c r="F111" s="493">
        <v>294</v>
      </c>
      <c r="G111" s="493">
        <v>824</v>
      </c>
      <c r="H111" s="493">
        <v>86.8</v>
      </c>
      <c r="I111" s="493">
        <v>235.3</v>
      </c>
      <c r="J111" s="492">
        <v>2407.8000000000002</v>
      </c>
      <c r="K111" s="119"/>
      <c r="L111" s="119"/>
      <c r="M111" s="119"/>
    </row>
    <row r="112" spans="1:13" s="109" customFormat="1" ht="12.75" customHeight="1">
      <c r="A112" s="487">
        <v>43191</v>
      </c>
      <c r="B112" s="92">
        <v>2490.6999999999998</v>
      </c>
      <c r="C112" s="105">
        <v>15.3</v>
      </c>
      <c r="D112" s="493">
        <v>60</v>
      </c>
      <c r="E112" s="493">
        <v>924.5</v>
      </c>
      <c r="F112" s="493">
        <v>293.7</v>
      </c>
      <c r="G112" s="493">
        <v>769.6</v>
      </c>
      <c r="H112" s="493">
        <v>64.599999999999994</v>
      </c>
      <c r="I112" s="493">
        <v>242.7</v>
      </c>
      <c r="J112" s="492">
        <v>2355.1</v>
      </c>
      <c r="K112" s="119"/>
      <c r="L112" s="119"/>
      <c r="M112" s="119"/>
    </row>
    <row r="113" spans="1:13" s="109" customFormat="1" ht="12.75" customHeight="1">
      <c r="A113" s="487">
        <v>43221</v>
      </c>
      <c r="B113" s="92">
        <v>2530.6999999999998</v>
      </c>
      <c r="C113" s="105">
        <v>19.3</v>
      </c>
      <c r="D113" s="493">
        <v>80.3</v>
      </c>
      <c r="E113" s="493">
        <v>973.5</v>
      </c>
      <c r="F113" s="493">
        <v>332.2</v>
      </c>
      <c r="G113" s="493">
        <v>800.8</v>
      </c>
      <c r="H113" s="493">
        <v>62.9</v>
      </c>
      <c r="I113" s="493">
        <v>244.2</v>
      </c>
      <c r="J113" s="492">
        <v>2494</v>
      </c>
      <c r="K113" s="119"/>
      <c r="L113" s="119"/>
      <c r="M113" s="119"/>
    </row>
    <row r="114" spans="1:13" s="109" customFormat="1" ht="12.75" customHeight="1">
      <c r="A114" s="487">
        <v>43252</v>
      </c>
      <c r="B114" s="92">
        <v>2428.8000000000002</v>
      </c>
      <c r="C114" s="105">
        <v>17.899999999999999</v>
      </c>
      <c r="D114" s="493">
        <v>74.5</v>
      </c>
      <c r="E114" s="493">
        <v>966.9</v>
      </c>
      <c r="F114" s="493">
        <v>326.3</v>
      </c>
      <c r="G114" s="493">
        <v>755.2</v>
      </c>
      <c r="H114" s="493">
        <v>60.8</v>
      </c>
      <c r="I114" s="493">
        <v>250.7</v>
      </c>
      <c r="J114" s="492">
        <v>2434.4</v>
      </c>
      <c r="K114" s="119"/>
      <c r="L114" s="119"/>
      <c r="M114" s="119"/>
    </row>
    <row r="115" spans="1:13" s="109" customFormat="1" ht="12.75" customHeight="1">
      <c r="A115" s="194">
        <f>DATE(YEAR(A114),MONTH(A114)+1,DAY(A114))</f>
        <v>43282</v>
      </c>
      <c r="B115" s="92">
        <v>2578.1</v>
      </c>
      <c r="C115" s="105">
        <v>19</v>
      </c>
      <c r="D115" s="493">
        <v>68.8</v>
      </c>
      <c r="E115" s="493">
        <v>1017.9</v>
      </c>
      <c r="F115" s="493">
        <v>336.7</v>
      </c>
      <c r="G115" s="493">
        <v>799.5</v>
      </c>
      <c r="H115" s="493">
        <v>65.599999999999994</v>
      </c>
      <c r="I115" s="493">
        <v>247.2</v>
      </c>
      <c r="J115" s="492">
        <v>2535.6999999999998</v>
      </c>
      <c r="K115" s="119"/>
      <c r="L115" s="119"/>
      <c r="M115" s="119"/>
    </row>
    <row r="116" spans="1:13" s="109" customFormat="1" ht="12.75" customHeight="1">
      <c r="A116" s="194">
        <f>DATE(YEAR(A115),MONTH(A115)+1,DAY(A115))</f>
        <v>43313</v>
      </c>
      <c r="B116" s="92">
        <v>2361.6</v>
      </c>
      <c r="C116" s="105">
        <v>22.1</v>
      </c>
      <c r="D116" s="493">
        <v>65.7</v>
      </c>
      <c r="E116" s="493">
        <v>984.5</v>
      </c>
      <c r="F116" s="493">
        <v>310</v>
      </c>
      <c r="G116" s="493">
        <v>691</v>
      </c>
      <c r="H116" s="493">
        <v>71.7</v>
      </c>
      <c r="I116" s="493">
        <v>245.1</v>
      </c>
      <c r="J116" s="492">
        <v>2368</v>
      </c>
      <c r="K116" s="119"/>
      <c r="L116" s="119"/>
      <c r="M116" s="119"/>
    </row>
    <row r="117" spans="1:13" s="109" customFormat="1" ht="12.75" customHeight="1">
      <c r="A117" s="194">
        <f>DATE(YEAR(A116),MONTH(A116)+1,DAY(A116))</f>
        <v>43344</v>
      </c>
      <c r="B117" s="92">
        <v>2579.1</v>
      </c>
      <c r="C117" s="105">
        <v>16.899999999999999</v>
      </c>
      <c r="D117" s="493">
        <v>86</v>
      </c>
      <c r="E117" s="493">
        <v>981.4</v>
      </c>
      <c r="F117" s="493">
        <v>300.3</v>
      </c>
      <c r="G117" s="493">
        <v>814</v>
      </c>
      <c r="H117" s="493">
        <v>80</v>
      </c>
      <c r="I117" s="493">
        <v>261.10000000000002</v>
      </c>
      <c r="J117" s="492">
        <v>2522.8000000000002</v>
      </c>
      <c r="K117" s="119"/>
      <c r="L117" s="119"/>
      <c r="M117" s="119"/>
    </row>
    <row r="118" spans="1:13" s="109" customFormat="1" ht="12.75" customHeight="1">
      <c r="A118" s="194">
        <f t="shared" ref="A118:A134" si="16">DATE(YEAR(A117),MONTH(A117)+1,DAY(A117))</f>
        <v>43374</v>
      </c>
      <c r="B118" s="92">
        <v>2385</v>
      </c>
      <c r="C118" s="105">
        <v>14.9</v>
      </c>
      <c r="D118" s="493">
        <v>86.6</v>
      </c>
      <c r="E118" s="493">
        <v>899.1</v>
      </c>
      <c r="F118" s="493">
        <v>332.8</v>
      </c>
      <c r="G118" s="493">
        <v>604.79999999999995</v>
      </c>
      <c r="H118" s="493">
        <v>87.7</v>
      </c>
      <c r="I118" s="493">
        <v>272.10000000000002</v>
      </c>
      <c r="J118" s="492">
        <v>2283.1</v>
      </c>
      <c r="K118" s="119"/>
      <c r="L118" s="119"/>
      <c r="M118" s="119"/>
    </row>
    <row r="119" spans="1:13" s="109" customFormat="1" ht="12.75" customHeight="1">
      <c r="A119" s="194">
        <f t="shared" si="16"/>
        <v>43405</v>
      </c>
      <c r="B119" s="92">
        <v>2416.3000000000002</v>
      </c>
      <c r="C119" s="105">
        <v>14.2</v>
      </c>
      <c r="D119" s="493">
        <v>80.099999999999994</v>
      </c>
      <c r="E119" s="493">
        <v>898.1</v>
      </c>
      <c r="F119" s="493">
        <v>318.8</v>
      </c>
      <c r="G119" s="493">
        <v>730.3</v>
      </c>
      <c r="H119" s="493">
        <v>73.3</v>
      </c>
      <c r="I119" s="493">
        <v>207.9</v>
      </c>
      <c r="J119" s="492">
        <v>2308.6</v>
      </c>
      <c r="K119" s="119"/>
      <c r="L119" s="119"/>
      <c r="M119" s="119"/>
    </row>
    <row r="120" spans="1:13" s="109" customFormat="1" ht="12.75" customHeight="1">
      <c r="A120" s="194">
        <f t="shared" si="16"/>
        <v>43435</v>
      </c>
      <c r="B120" s="92">
        <v>2638.2</v>
      </c>
      <c r="C120" s="105">
        <v>18.3</v>
      </c>
      <c r="D120" s="493">
        <v>91.7</v>
      </c>
      <c r="E120" s="493">
        <v>949.1</v>
      </c>
      <c r="F120" s="493">
        <v>370.2</v>
      </c>
      <c r="G120" s="493">
        <v>798.6</v>
      </c>
      <c r="H120" s="493">
        <v>77.599999999999994</v>
      </c>
      <c r="I120" s="493">
        <v>252.9</v>
      </c>
      <c r="J120" s="492">
        <v>2540</v>
      </c>
      <c r="K120" s="119"/>
      <c r="L120" s="119"/>
      <c r="M120" s="119"/>
    </row>
    <row r="121" spans="1:13" s="109" customFormat="1" ht="12.75" customHeight="1">
      <c r="A121" s="194">
        <f t="shared" si="16"/>
        <v>43466</v>
      </c>
      <c r="B121" s="92">
        <v>2437.1999999999998</v>
      </c>
      <c r="C121" s="105">
        <v>16.899999999999999</v>
      </c>
      <c r="D121" s="493">
        <v>82.2</v>
      </c>
      <c r="E121" s="493">
        <v>886.6</v>
      </c>
      <c r="F121" s="493">
        <v>314.39999999999998</v>
      </c>
      <c r="G121" s="493">
        <v>781.9</v>
      </c>
      <c r="H121" s="493">
        <v>91.1</v>
      </c>
      <c r="I121" s="493">
        <v>258.89999999999998</v>
      </c>
      <c r="J121" s="492">
        <v>2415.1</v>
      </c>
      <c r="K121" s="119"/>
      <c r="L121" s="119"/>
      <c r="M121" s="119"/>
    </row>
    <row r="122" spans="1:13" s="109" customFormat="1" ht="12.75" customHeight="1">
      <c r="A122" s="194">
        <f t="shared" si="16"/>
        <v>43497</v>
      </c>
      <c r="B122" s="92">
        <v>2323.8000000000002</v>
      </c>
      <c r="C122" s="105">
        <v>21.1</v>
      </c>
      <c r="D122" s="493">
        <v>76</v>
      </c>
      <c r="E122" s="493">
        <v>811.9</v>
      </c>
      <c r="F122" s="493">
        <v>326.39999999999998</v>
      </c>
      <c r="G122" s="493">
        <v>752</v>
      </c>
      <c r="H122" s="493">
        <v>85.9</v>
      </c>
      <c r="I122" s="493">
        <v>250.6</v>
      </c>
      <c r="J122" s="492">
        <v>2302.9</v>
      </c>
      <c r="K122" s="119"/>
      <c r="L122" s="119"/>
      <c r="M122" s="119"/>
    </row>
    <row r="123" spans="1:13" s="109" customFormat="1" ht="12.75" customHeight="1">
      <c r="A123" s="194">
        <f t="shared" si="16"/>
        <v>43525</v>
      </c>
      <c r="B123" s="92">
        <v>2537.9</v>
      </c>
      <c r="C123" s="105">
        <v>20</v>
      </c>
      <c r="D123" s="493">
        <v>75.599999999999994</v>
      </c>
      <c r="E123" s="493">
        <v>871</v>
      </c>
      <c r="F123" s="493">
        <v>354.4</v>
      </c>
      <c r="G123" s="493">
        <v>772.2</v>
      </c>
      <c r="H123" s="493">
        <v>73.8</v>
      </c>
      <c r="I123" s="493">
        <v>339.5</v>
      </c>
      <c r="J123" s="492">
        <v>2486.5</v>
      </c>
      <c r="K123" s="119"/>
      <c r="L123" s="119"/>
      <c r="M123" s="119"/>
    </row>
    <row r="124" spans="1:13" s="109" customFormat="1" ht="12.75" customHeight="1">
      <c r="A124" s="194">
        <f t="shared" si="16"/>
        <v>43556</v>
      </c>
      <c r="B124" s="92">
        <v>2476.9</v>
      </c>
      <c r="C124" s="105">
        <v>23.9</v>
      </c>
      <c r="D124" s="493">
        <v>77.7</v>
      </c>
      <c r="E124" s="493">
        <v>893.9</v>
      </c>
      <c r="F124" s="493">
        <v>325.89999999999998</v>
      </c>
      <c r="G124" s="493">
        <v>744.1</v>
      </c>
      <c r="H124" s="493">
        <v>74.5</v>
      </c>
      <c r="I124" s="493">
        <v>320.89999999999998</v>
      </c>
      <c r="J124" s="492">
        <v>2437</v>
      </c>
      <c r="K124" s="119"/>
      <c r="L124" s="119"/>
      <c r="M124" s="119"/>
    </row>
    <row r="125" spans="1:13" s="109" customFormat="1" ht="12.75" customHeight="1">
      <c r="A125" s="194">
        <f t="shared" si="16"/>
        <v>43586</v>
      </c>
      <c r="B125" s="92">
        <v>2482</v>
      </c>
      <c r="C125" s="105">
        <v>21.6</v>
      </c>
      <c r="D125" s="493">
        <v>73.900000000000006</v>
      </c>
      <c r="E125" s="493">
        <v>988.7</v>
      </c>
      <c r="F125" s="493">
        <v>299</v>
      </c>
      <c r="G125" s="493">
        <v>798.6</v>
      </c>
      <c r="H125" s="493">
        <v>80.099999999999994</v>
      </c>
      <c r="I125" s="493">
        <v>255.6</v>
      </c>
      <c r="J125" s="492">
        <v>2495.9</v>
      </c>
      <c r="K125" s="119"/>
      <c r="L125" s="119"/>
      <c r="M125" s="119"/>
    </row>
    <row r="126" spans="1:13" s="109" customFormat="1" ht="12.75" customHeight="1">
      <c r="A126" s="194">
        <f t="shared" si="16"/>
        <v>43617</v>
      </c>
      <c r="B126" s="92">
        <v>2433.6999999999998</v>
      </c>
      <c r="C126" s="105">
        <v>21.6</v>
      </c>
      <c r="D126" s="493">
        <v>83.6</v>
      </c>
      <c r="E126" s="493">
        <v>970.1</v>
      </c>
      <c r="F126" s="493">
        <v>328.9</v>
      </c>
      <c r="G126" s="493">
        <v>737</v>
      </c>
      <c r="H126" s="493">
        <v>71</v>
      </c>
      <c r="I126" s="493">
        <v>244.4</v>
      </c>
      <c r="J126" s="492">
        <v>2435</v>
      </c>
      <c r="K126" s="119"/>
      <c r="L126" s="119"/>
      <c r="M126" s="119"/>
    </row>
    <row r="127" spans="1:13" s="109" customFormat="1" ht="12.75" customHeight="1">
      <c r="A127" s="194">
        <f t="shared" si="16"/>
        <v>43647</v>
      </c>
      <c r="B127" s="92">
        <v>2441.6</v>
      </c>
      <c r="C127" s="105">
        <v>25.7</v>
      </c>
      <c r="D127" s="493">
        <v>67.2</v>
      </c>
      <c r="E127" s="493">
        <v>919.7</v>
      </c>
      <c r="F127" s="493">
        <v>358.9</v>
      </c>
      <c r="G127" s="493">
        <v>717.8</v>
      </c>
      <c r="H127" s="493">
        <v>78.8</v>
      </c>
      <c r="I127" s="493">
        <v>285.2</v>
      </c>
      <c r="J127" s="492">
        <v>2427.6999999999998</v>
      </c>
      <c r="K127" s="119"/>
      <c r="L127" s="119"/>
      <c r="M127" s="119"/>
    </row>
    <row r="128" spans="1:13" s="109" customFormat="1" ht="12.75" customHeight="1">
      <c r="A128" s="194">
        <f t="shared" si="16"/>
        <v>43678</v>
      </c>
      <c r="B128" s="92">
        <v>2248.5</v>
      </c>
      <c r="C128" s="105">
        <v>22.8</v>
      </c>
      <c r="D128" s="493">
        <v>68.7</v>
      </c>
      <c r="E128" s="493">
        <v>815.6</v>
      </c>
      <c r="F128" s="493">
        <v>339.1</v>
      </c>
      <c r="G128" s="493">
        <v>573.79999999999995</v>
      </c>
      <c r="H128" s="493">
        <v>61.9</v>
      </c>
      <c r="I128" s="493">
        <v>260.39999999999998</v>
      </c>
      <c r="J128" s="492">
        <v>2119.4</v>
      </c>
      <c r="K128" s="119"/>
      <c r="L128" s="119"/>
      <c r="M128" s="119"/>
    </row>
    <row r="129" spans="1:13" s="109" customFormat="1" ht="12.75" customHeight="1">
      <c r="A129" s="194">
        <f t="shared" si="16"/>
        <v>43709</v>
      </c>
      <c r="B129" s="92">
        <v>2274.1</v>
      </c>
      <c r="C129" s="105">
        <v>29.3</v>
      </c>
      <c r="D129" s="493">
        <v>79.099999999999994</v>
      </c>
      <c r="E129" s="493">
        <v>833.9</v>
      </c>
      <c r="F129" s="493">
        <v>320.2</v>
      </c>
      <c r="G129" s="493">
        <v>715.7</v>
      </c>
      <c r="H129" s="493">
        <v>35.6</v>
      </c>
      <c r="I129" s="493">
        <v>265.7</v>
      </c>
      <c r="J129" s="492">
        <v>2250.1999999999998</v>
      </c>
      <c r="K129" s="119"/>
      <c r="L129" s="119"/>
      <c r="M129" s="119"/>
    </row>
    <row r="130" spans="1:13" s="109" customFormat="1" ht="12.75" customHeight="1">
      <c r="A130" s="194">
        <f t="shared" si="16"/>
        <v>43739</v>
      </c>
      <c r="B130" s="92">
        <v>2124.8000000000002</v>
      </c>
      <c r="C130" s="105">
        <v>24.5</v>
      </c>
      <c r="D130" s="493">
        <v>62.8</v>
      </c>
      <c r="E130" s="493">
        <v>808.4</v>
      </c>
      <c r="F130" s="493">
        <v>277.7</v>
      </c>
      <c r="G130" s="493">
        <v>694.2</v>
      </c>
      <c r="H130" s="493">
        <v>52.7</v>
      </c>
      <c r="I130" s="493">
        <v>249.4</v>
      </c>
      <c r="J130" s="492">
        <v>2145.1999999999998</v>
      </c>
      <c r="K130" s="119"/>
      <c r="L130" s="119"/>
      <c r="M130" s="119"/>
    </row>
    <row r="131" spans="1:13" s="109" customFormat="1" ht="12.75" customHeight="1">
      <c r="A131" s="194">
        <f t="shared" si="16"/>
        <v>43770</v>
      </c>
      <c r="B131" s="92">
        <v>2236.6999999999998</v>
      </c>
      <c r="C131" s="105">
        <v>25.8</v>
      </c>
      <c r="D131" s="493">
        <v>84.6</v>
      </c>
      <c r="E131" s="493">
        <v>853.4</v>
      </c>
      <c r="F131" s="493">
        <v>281.2</v>
      </c>
      <c r="G131" s="493">
        <v>614.70000000000005</v>
      </c>
      <c r="H131" s="493">
        <v>76.5</v>
      </c>
      <c r="I131" s="493">
        <v>283.7</v>
      </c>
      <c r="J131" s="492">
        <v>2194.1999999999998</v>
      </c>
      <c r="K131" s="119"/>
      <c r="L131" s="119"/>
      <c r="M131" s="119"/>
    </row>
    <row r="132" spans="1:13" s="109" customFormat="1" ht="12.75" customHeight="1">
      <c r="A132" s="194">
        <f t="shared" si="16"/>
        <v>43800</v>
      </c>
      <c r="B132" s="92">
        <v>2694.9</v>
      </c>
      <c r="C132" s="105">
        <v>28.5</v>
      </c>
      <c r="D132" s="493">
        <v>89.9</v>
      </c>
      <c r="E132" s="493">
        <v>986.8</v>
      </c>
      <c r="F132" s="493">
        <v>349</v>
      </c>
      <c r="G132" s="493">
        <v>833.6</v>
      </c>
      <c r="H132" s="493">
        <v>92.4</v>
      </c>
      <c r="I132" s="493">
        <v>284.3</v>
      </c>
      <c r="J132" s="492">
        <v>2636</v>
      </c>
      <c r="K132" s="119"/>
      <c r="L132" s="119"/>
      <c r="M132" s="119"/>
    </row>
    <row r="133" spans="1:13" s="109" customFormat="1" ht="12.75" customHeight="1">
      <c r="A133" s="194">
        <f t="shared" si="16"/>
        <v>43831</v>
      </c>
      <c r="B133" s="92">
        <v>2571</v>
      </c>
      <c r="C133" s="105">
        <v>23.8</v>
      </c>
      <c r="D133" s="493">
        <v>80.900000000000006</v>
      </c>
      <c r="E133" s="493">
        <v>915.6</v>
      </c>
      <c r="F133" s="493">
        <v>307.10000000000002</v>
      </c>
      <c r="G133" s="493">
        <v>812.7</v>
      </c>
      <c r="H133" s="493">
        <v>73</v>
      </c>
      <c r="I133" s="493">
        <v>282.39999999999998</v>
      </c>
      <c r="J133" s="492">
        <v>2471.6999999999998</v>
      </c>
      <c r="K133" s="119"/>
      <c r="L133" s="119"/>
      <c r="M133" s="119"/>
    </row>
    <row r="134" spans="1:13" s="109" customFormat="1" ht="12.75" customHeight="1">
      <c r="A134" s="194">
        <f t="shared" si="16"/>
        <v>43862</v>
      </c>
      <c r="B134" s="92">
        <v>2396.8000000000002</v>
      </c>
      <c r="C134" s="105">
        <v>26.9</v>
      </c>
      <c r="D134" s="493">
        <v>97</v>
      </c>
      <c r="E134" s="493">
        <v>873.1</v>
      </c>
      <c r="F134" s="493">
        <v>286.2</v>
      </c>
      <c r="G134" s="493">
        <v>722.3</v>
      </c>
      <c r="H134" s="493">
        <v>73.400000000000006</v>
      </c>
      <c r="I134" s="493">
        <v>239.9</v>
      </c>
      <c r="J134" s="492">
        <v>2291.8000000000002</v>
      </c>
      <c r="K134" s="119"/>
      <c r="L134" s="119"/>
      <c r="M134" s="119"/>
    </row>
    <row r="135" spans="1:13" ht="12.75" customHeight="1">
      <c r="A135" s="499" t="s">
        <v>45</v>
      </c>
      <c r="B135" s="486"/>
      <c r="C135" s="182"/>
      <c r="D135" s="500"/>
      <c r="E135" s="500"/>
      <c r="F135" s="500"/>
      <c r="G135" s="500"/>
      <c r="H135" s="500"/>
      <c r="I135" s="500"/>
      <c r="J135" s="499"/>
      <c r="K135" s="119"/>
      <c r="L135" s="119"/>
      <c r="M135" s="119"/>
    </row>
    <row r="136" spans="1:13" ht="12.75" customHeight="1">
      <c r="A136" s="43" t="s">
        <v>46</v>
      </c>
      <c r="B136" s="80">
        <f t="shared" ref="B136:J136" si="17">((B17-B16)/B16)</f>
        <v>1.0793817840834117E-4</v>
      </c>
      <c r="C136" s="252">
        <f t="shared" si="17"/>
        <v>-5.5714870954526811E-2</v>
      </c>
      <c r="D136" s="81">
        <f t="shared" si="17"/>
        <v>-2.187596739242589E-2</v>
      </c>
      <c r="E136" s="81">
        <f t="shared" si="17"/>
        <v>-2.3047812604026014E-2</v>
      </c>
      <c r="F136" s="81">
        <f t="shared" si="17"/>
        <v>4.1774137793496119E-2</v>
      </c>
      <c r="G136" s="81">
        <f t="shared" si="17"/>
        <v>-1.7614143569422487E-2</v>
      </c>
      <c r="H136" s="81">
        <f t="shared" si="17"/>
        <v>0.19879130770219883</v>
      </c>
      <c r="I136" s="81">
        <f t="shared" si="17"/>
        <v>0.23144752243464722</v>
      </c>
      <c r="J136" s="79">
        <f t="shared" si="17"/>
        <v>1.5994698660714363E-2</v>
      </c>
      <c r="K136" s="119"/>
      <c r="L136" s="119"/>
      <c r="M136" s="119"/>
    </row>
    <row r="137" spans="1:13" ht="12.75" customHeight="1">
      <c r="A137" s="122" t="s">
        <v>47</v>
      </c>
      <c r="B137" s="83">
        <f t="shared" ref="B137:J137" si="18">((SUM(B121:B132)-SUM(B109:B120))/SUM(B109:B120))</f>
        <v>-3.8139936885690624E-2</v>
      </c>
      <c r="C137" s="253">
        <f t="shared" si="18"/>
        <v>0.30719257540603268</v>
      </c>
      <c r="D137" s="84">
        <f t="shared" si="18"/>
        <v>1.7786124613345014E-2</v>
      </c>
      <c r="E137" s="84">
        <f t="shared" si="18"/>
        <v>-5.6980031729431231E-2</v>
      </c>
      <c r="F137" s="84">
        <f t="shared" si="18"/>
        <v>2.1752887201391943E-2</v>
      </c>
      <c r="G137" s="84">
        <f t="shared" si="18"/>
        <v>-3.6847560034399762E-2</v>
      </c>
      <c r="H137" s="84">
        <f t="shared" si="18"/>
        <v>1.4857806152060306E-2</v>
      </c>
      <c r="I137" s="84">
        <f t="shared" si="18"/>
        <v>0.14594406809101959</v>
      </c>
      <c r="J137" s="82">
        <f t="shared" si="18"/>
        <v>-1.5470380854795653E-2</v>
      </c>
      <c r="K137" s="119"/>
      <c r="L137" s="119"/>
      <c r="M137" s="119"/>
    </row>
    <row r="138" spans="1:13" ht="12.75" customHeight="1">
      <c r="A138" s="118" t="s">
        <v>566</v>
      </c>
      <c r="K138" s="119"/>
      <c r="L138" s="119"/>
      <c r="M138" s="119"/>
    </row>
    <row r="139" spans="1:13">
      <c r="A139" s="118" t="s">
        <v>567</v>
      </c>
      <c r="K139" s="119"/>
      <c r="L139" s="119"/>
      <c r="M139" s="119"/>
    </row>
    <row r="143" spans="1:13">
      <c r="F143" s="40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0"/>
  <sheetViews>
    <sheetView zoomScaleNormal="100" zoomScaleSheetLayoutView="115" workbookViewId="0">
      <pane ySplit="18" topLeftCell="A19" activePane="bottomLeft" state="frozen"/>
      <selection pane="bottomLeft" activeCell="A19" sqref="A19"/>
    </sheetView>
  </sheetViews>
  <sheetFormatPr defaultColWidth="9.140625"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700" t="s">
        <v>0</v>
      </c>
      <c r="B1" s="700"/>
      <c r="C1" s="700"/>
      <c r="D1" s="700"/>
      <c r="E1" s="700"/>
      <c r="F1" s="700"/>
      <c r="G1" s="700"/>
      <c r="H1" s="700"/>
      <c r="I1" s="700"/>
      <c r="J1" s="700"/>
      <c r="K1" s="701"/>
      <c r="L1" s="701"/>
      <c r="M1" s="701"/>
      <c r="N1" s="701"/>
      <c r="O1" s="701"/>
      <c r="P1" s="701"/>
      <c r="Q1" s="701"/>
      <c r="R1" s="701"/>
      <c r="S1" s="701"/>
    </row>
    <row r="2" spans="1:19" ht="12.75" customHeight="1">
      <c r="A2" s="701"/>
      <c r="B2" s="701"/>
      <c r="C2" s="701"/>
      <c r="D2" s="701"/>
      <c r="E2" s="701"/>
      <c r="F2" s="701"/>
      <c r="G2" s="701"/>
      <c r="H2" s="701"/>
      <c r="I2" s="701"/>
      <c r="J2" s="701"/>
      <c r="K2" s="701"/>
      <c r="L2" s="701"/>
      <c r="M2" s="701"/>
      <c r="N2" s="701"/>
      <c r="O2" s="701"/>
      <c r="P2" s="701"/>
      <c r="Q2" s="701"/>
      <c r="R2" s="701"/>
      <c r="S2" s="701"/>
    </row>
    <row r="3" spans="1:19" ht="15">
      <c r="A3" s="661" t="s">
        <v>565</v>
      </c>
      <c r="B3" s="661"/>
      <c r="C3" s="661"/>
      <c r="D3" s="661"/>
      <c r="E3" s="661"/>
      <c r="F3" s="661"/>
      <c r="G3" s="661"/>
      <c r="H3" s="661"/>
      <c r="I3" s="661"/>
      <c r="J3" s="661"/>
      <c r="K3" s="661"/>
      <c r="L3" s="661"/>
      <c r="M3" s="661"/>
      <c r="N3" s="661"/>
      <c r="O3" s="661"/>
      <c r="P3" s="661"/>
      <c r="Q3" s="661"/>
      <c r="R3" s="661"/>
      <c r="S3" s="661"/>
    </row>
    <row r="4" spans="1:19" ht="12.75" customHeight="1">
      <c r="A4" s="687"/>
      <c r="B4" s="689" t="s">
        <v>65</v>
      </c>
      <c r="C4" s="691"/>
      <c r="D4" s="690"/>
      <c r="E4" s="689" t="s">
        <v>66</v>
      </c>
      <c r="F4" s="691"/>
      <c r="G4" s="691"/>
      <c r="H4" s="691"/>
      <c r="I4" s="690"/>
      <c r="J4" s="703" t="s">
        <v>56</v>
      </c>
      <c r="K4" s="704"/>
      <c r="L4" s="705"/>
      <c r="M4" s="671" t="s">
        <v>55</v>
      </c>
      <c r="N4" s="671" t="s">
        <v>439</v>
      </c>
      <c r="O4" s="344" t="s">
        <v>439</v>
      </c>
      <c r="P4" s="671" t="s">
        <v>60</v>
      </c>
      <c r="Q4" s="671" t="s">
        <v>67</v>
      </c>
      <c r="R4" s="671" t="s">
        <v>63</v>
      </c>
      <c r="S4" s="694" t="s">
        <v>51</v>
      </c>
    </row>
    <row r="5" spans="1:19" ht="12.75" customHeight="1">
      <c r="A5" s="688"/>
      <c r="B5" s="665" t="s">
        <v>433</v>
      </c>
      <c r="C5" s="671" t="s">
        <v>434</v>
      </c>
      <c r="D5" s="653" t="s">
        <v>51</v>
      </c>
      <c r="E5" s="665" t="s">
        <v>436</v>
      </c>
      <c r="F5" s="671" t="s">
        <v>438</v>
      </c>
      <c r="G5" s="671" t="s">
        <v>437</v>
      </c>
      <c r="H5" s="671" t="s">
        <v>68</v>
      </c>
      <c r="I5" s="706" t="s">
        <v>51</v>
      </c>
      <c r="J5" s="665" t="s">
        <v>172</v>
      </c>
      <c r="K5" s="671" t="s">
        <v>170</v>
      </c>
      <c r="L5" s="653" t="s">
        <v>51</v>
      </c>
      <c r="M5" s="672" t="s">
        <v>55</v>
      </c>
      <c r="N5" s="672"/>
      <c r="O5" s="708" t="s">
        <v>712</v>
      </c>
      <c r="P5" s="672"/>
      <c r="Q5" s="672"/>
      <c r="R5" s="672"/>
      <c r="S5" s="695"/>
    </row>
    <row r="6" spans="1:19">
      <c r="A6" s="688"/>
      <c r="B6" s="666"/>
      <c r="C6" s="672"/>
      <c r="D6" s="654"/>
      <c r="E6" s="710"/>
      <c r="F6" s="672"/>
      <c r="G6" s="672"/>
      <c r="H6" s="672"/>
      <c r="I6" s="707"/>
      <c r="J6" s="666"/>
      <c r="K6" s="672"/>
      <c r="L6" s="654"/>
      <c r="M6" s="672"/>
      <c r="N6" s="672"/>
      <c r="O6" s="709"/>
      <c r="P6" s="672"/>
      <c r="Q6" s="672"/>
      <c r="R6" s="672"/>
      <c r="S6" s="695"/>
    </row>
    <row r="7" spans="1:19">
      <c r="A7" s="688"/>
      <c r="B7" s="666"/>
      <c r="C7" s="672"/>
      <c r="D7" s="654"/>
      <c r="E7" s="710"/>
      <c r="F7" s="672"/>
      <c r="G7" s="672"/>
      <c r="H7" s="672"/>
      <c r="I7" s="707"/>
      <c r="J7" s="666"/>
      <c r="K7" s="672"/>
      <c r="L7" s="654"/>
      <c r="M7" s="672"/>
      <c r="N7" s="672"/>
      <c r="O7" s="709"/>
      <c r="P7" s="672"/>
      <c r="Q7" s="672"/>
      <c r="R7" s="672"/>
      <c r="S7" s="695"/>
    </row>
    <row r="8" spans="1:19">
      <c r="A8" s="702"/>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21434.300000000003</v>
      </c>
      <c r="O9" s="93" t="s">
        <v>291</v>
      </c>
      <c r="P9" s="102">
        <f t="shared" si="2"/>
        <v>756.99999999999989</v>
      </c>
      <c r="Q9" s="102">
        <f t="shared" si="2"/>
        <v>429</v>
      </c>
      <c r="R9" s="102">
        <f t="shared" si="2"/>
        <v>1040.3</v>
      </c>
      <c r="S9" s="38">
        <f t="shared" ref="S9" si="3">D9+I9+SUM(L9:N9)+SUM(P9:R9)</f>
        <v>53675.80000000001</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23552.799999999999</v>
      </c>
      <c r="O10" s="93" t="s">
        <v>291</v>
      </c>
      <c r="P10" s="93">
        <f t="shared" si="4"/>
        <v>942.10000000000014</v>
      </c>
      <c r="Q10" s="93">
        <f t="shared" si="4"/>
        <v>348</v>
      </c>
      <c r="R10" s="93">
        <f t="shared" si="4"/>
        <v>1030.5999999999999</v>
      </c>
      <c r="S10" s="38">
        <f>D10+I10+SUM(L10:N10)+SUM(P10:R10)</f>
        <v>55548.499999999993</v>
      </c>
    </row>
    <row r="11" spans="1:19" ht="12.75" customHeight="1">
      <c r="A11" s="196" t="s">
        <v>43</v>
      </c>
      <c r="B11" s="93">
        <f>SUM(B43:B54)</f>
        <v>1575</v>
      </c>
      <c r="C11" s="93">
        <f>SUM(C43:C54)</f>
        <v>1576.8</v>
      </c>
      <c r="D11" s="93">
        <f t="shared" si="0"/>
        <v>3151.8</v>
      </c>
      <c r="E11" s="92">
        <f>SUM(E43:E54)</f>
        <v>11123.9</v>
      </c>
      <c r="F11" s="93">
        <f>SUM(F43:F54)</f>
        <v>2465.7000000000003</v>
      </c>
      <c r="G11" s="93">
        <f>SUM(G43:G54)</f>
        <v>2469.9000000000005</v>
      </c>
      <c r="H11" s="93">
        <f>SUM(H43:H54)</f>
        <v>2636.5</v>
      </c>
      <c r="I11" s="94">
        <f t="shared" si="1"/>
        <v>18696</v>
      </c>
      <c r="J11" s="92">
        <f t="shared" ref="J11:R11" si="6">SUM(J43:J54)</f>
        <v>3775.7999999999997</v>
      </c>
      <c r="K11" s="93">
        <f>SUM(K43:K54)</f>
        <v>3997.3000000000006</v>
      </c>
      <c r="L11" s="94">
        <f t="shared" si="5"/>
        <v>7773.1</v>
      </c>
      <c r="M11" s="93">
        <f t="shared" si="6"/>
        <v>81.000000000000014</v>
      </c>
      <c r="N11" s="93">
        <f t="shared" si="6"/>
        <v>25006.399999999998</v>
      </c>
      <c r="O11" s="93" t="s">
        <v>291</v>
      </c>
      <c r="P11" s="93">
        <f t="shared" si="6"/>
        <v>716.7</v>
      </c>
      <c r="Q11" s="93">
        <f t="shared" si="6"/>
        <v>341.9</v>
      </c>
      <c r="R11" s="93">
        <f t="shared" si="6"/>
        <v>1032.5</v>
      </c>
      <c r="S11" s="38">
        <f t="shared" ref="S11:S14" si="7">D11+I11+SUM(L11:N11)+SUM(P11:R11)</f>
        <v>56799.4</v>
      </c>
    </row>
    <row r="12" spans="1:19" ht="12.75" customHeight="1">
      <c r="A12" s="196" t="s">
        <v>44</v>
      </c>
      <c r="B12" s="93">
        <f t="shared" ref="B12:R12" si="8">SUM(B55:B66)</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SUM(K55:K66)</f>
        <v>4329.5</v>
      </c>
      <c r="L12" s="94">
        <f t="shared" si="5"/>
        <v>8167.9</v>
      </c>
      <c r="M12" s="93">
        <f t="shared" si="8"/>
        <v>72.699999999999989</v>
      </c>
      <c r="N12" s="93">
        <f t="shared" si="8"/>
        <v>26268</v>
      </c>
      <c r="O12" s="93" t="s">
        <v>291</v>
      </c>
      <c r="P12" s="93">
        <f t="shared" si="8"/>
        <v>810.30000000000007</v>
      </c>
      <c r="Q12" s="93">
        <f t="shared" si="8"/>
        <v>335.50000000000006</v>
      </c>
      <c r="R12" s="93">
        <f t="shared" si="8"/>
        <v>865.09999999999991</v>
      </c>
      <c r="S12" s="38">
        <f t="shared" si="7"/>
        <v>58049.599999999999</v>
      </c>
    </row>
    <row r="13" spans="1:19" ht="12.75" customHeight="1">
      <c r="A13" s="196" t="s">
        <v>171</v>
      </c>
      <c r="B13" s="93">
        <f>SUM(B67:B78)</f>
        <v>1469.3999999999999</v>
      </c>
      <c r="C13" s="93">
        <f t="shared" ref="C13:R13" si="9">SUM(C67:C78)</f>
        <v>1140.0999999999999</v>
      </c>
      <c r="D13" s="93">
        <f t="shared" si="0"/>
        <v>2609.5</v>
      </c>
      <c r="E13" s="92">
        <f>SUM(E67:E78)</f>
        <v>10638.499999999998</v>
      </c>
      <c r="F13" s="93">
        <f t="shared" si="9"/>
        <v>2347.2000000000003</v>
      </c>
      <c r="G13" s="93">
        <f t="shared" si="9"/>
        <v>2904.7000000000003</v>
      </c>
      <c r="H13" s="93">
        <f t="shared" si="9"/>
        <v>2298.3000000000002</v>
      </c>
      <c r="I13" s="94">
        <f t="shared" si="1"/>
        <v>18188.7</v>
      </c>
      <c r="J13" s="92">
        <f t="shared" si="9"/>
        <v>3875</v>
      </c>
      <c r="K13" s="93">
        <f>SUM(K67:K78)</f>
        <v>4267.8</v>
      </c>
      <c r="L13" s="94">
        <f t="shared" si="5"/>
        <v>8142.8</v>
      </c>
      <c r="M13" s="93">
        <f t="shared" si="9"/>
        <v>68.199999999999989</v>
      </c>
      <c r="N13" s="93">
        <f t="shared" si="9"/>
        <v>26137.3</v>
      </c>
      <c r="O13" s="93" t="s">
        <v>291</v>
      </c>
      <c r="P13" s="93">
        <f t="shared" si="9"/>
        <v>780.9000000000002</v>
      </c>
      <c r="Q13" s="93">
        <f t="shared" si="9"/>
        <v>324.2</v>
      </c>
      <c r="R13" s="93">
        <f t="shared" si="9"/>
        <v>746.9</v>
      </c>
      <c r="S13" s="38">
        <f t="shared" si="7"/>
        <v>56998.5</v>
      </c>
    </row>
    <row r="14" spans="1:19" ht="12.75" customHeight="1">
      <c r="A14" s="196" t="s">
        <v>214</v>
      </c>
      <c r="B14" s="93">
        <f>SUM(B79:B90)</f>
        <v>1329.4</v>
      </c>
      <c r="C14" s="93">
        <f t="shared" ref="C14:R14" si="10">SUM(C79:C90)</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291</v>
      </c>
      <c r="P14" s="93">
        <f t="shared" si="10"/>
        <v>861.7</v>
      </c>
      <c r="Q14" s="93">
        <f t="shared" si="10"/>
        <v>320.09999999999997</v>
      </c>
      <c r="R14" s="93">
        <f t="shared" si="10"/>
        <v>853.2</v>
      </c>
      <c r="S14" s="38">
        <f t="shared" si="7"/>
        <v>57646.100000000006</v>
      </c>
    </row>
    <row r="15" spans="1:19" ht="12.75" customHeight="1">
      <c r="A15" s="196" t="s">
        <v>286</v>
      </c>
      <c r="B15" s="93">
        <f t="shared" ref="B15:R15" si="11">SUM(B91:B102)</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291</v>
      </c>
      <c r="P15" s="93">
        <f t="shared" si="11"/>
        <v>978.6</v>
      </c>
      <c r="Q15" s="93">
        <f t="shared" si="11"/>
        <v>340.5</v>
      </c>
      <c r="R15" s="93">
        <f t="shared" si="11"/>
        <v>777</v>
      </c>
      <c r="S15" s="38">
        <f t="shared" ref="S15:S16" si="12">D15+I15+SUM(L15:N15)+SUM(P15:R15)</f>
        <v>58694.799999999996</v>
      </c>
    </row>
    <row r="16" spans="1:19" ht="12.75" customHeight="1">
      <c r="A16" s="196" t="s">
        <v>633</v>
      </c>
      <c r="B16" s="93">
        <f>SUM(B103:B114)</f>
        <v>779.30000000000007</v>
      </c>
      <c r="C16" s="93">
        <f>SUM(C103:C114)</f>
        <v>1389.4</v>
      </c>
      <c r="D16" s="93">
        <f t="shared" ref="D16" si="13">SUM(B16:C16)</f>
        <v>2168.7000000000003</v>
      </c>
      <c r="E16" s="92">
        <f>SUM(E103:E114)</f>
        <v>10068.700000000001</v>
      </c>
      <c r="F16" s="93">
        <f t="shared" ref="F16:R16" si="14">SUM(F103:F114)</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291</v>
      </c>
      <c r="P16" s="93">
        <f t="shared" si="14"/>
        <v>961.80000000000007</v>
      </c>
      <c r="Q16" s="93">
        <f t="shared" si="14"/>
        <v>332.9</v>
      </c>
      <c r="R16" s="93">
        <f t="shared" si="14"/>
        <v>879.3</v>
      </c>
      <c r="S16" s="38">
        <f t="shared" si="12"/>
        <v>60333.3</v>
      </c>
    </row>
    <row r="17" spans="1:20" ht="12.75" customHeight="1">
      <c r="A17" s="196"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332.60000000000008</v>
      </c>
      <c r="R17" s="93">
        <f>SUM(R115:R126)</f>
        <v>865.80000000000018</v>
      </c>
      <c r="S17" s="38">
        <f>D17+I17+SUM(L17:N17)+SUM(P17:R17)</f>
        <v>60644.1</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1736</v>
      </c>
      <c r="O19" s="93" t="s">
        <v>291</v>
      </c>
      <c r="P19" s="162">
        <v>55.8</v>
      </c>
      <c r="Q19" s="162">
        <v>38.6</v>
      </c>
      <c r="R19" s="162">
        <v>80</v>
      </c>
      <c r="S19" s="163">
        <f>D19+I19+L19+SUM(M19:R19)</f>
        <v>4509.8999999999996</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1745.4</v>
      </c>
      <c r="O20" s="93" t="s">
        <v>291</v>
      </c>
      <c r="P20" s="93">
        <v>55.1</v>
      </c>
      <c r="Q20" s="93">
        <v>35.4</v>
      </c>
      <c r="R20" s="93">
        <v>72.900000000000006</v>
      </c>
      <c r="S20" s="38">
        <f t="shared" ref="S20:S50" si="19">D20+I20+L20+SUM(M20:R20)</f>
        <v>4510.3</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1719.2</v>
      </c>
      <c r="O21" s="93" t="s">
        <v>291</v>
      </c>
      <c r="P21" s="93">
        <v>60.6</v>
      </c>
      <c r="Q21" s="93">
        <v>36.4</v>
      </c>
      <c r="R21" s="93">
        <v>81.400000000000006</v>
      </c>
      <c r="S21" s="38">
        <f t="shared" si="19"/>
        <v>4349.7000000000007</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1811</v>
      </c>
      <c r="O22" s="93" t="s">
        <v>291</v>
      </c>
      <c r="P22" s="93">
        <v>61.9</v>
      </c>
      <c r="Q22" s="93">
        <v>33.799999999999997</v>
      </c>
      <c r="R22" s="93">
        <v>89.5</v>
      </c>
      <c r="S22" s="38">
        <f t="shared" si="19"/>
        <v>4560</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1889.1</v>
      </c>
      <c r="O23" s="93" t="s">
        <v>291</v>
      </c>
      <c r="P23" s="93">
        <v>49.9</v>
      </c>
      <c r="Q23" s="93">
        <v>39.200000000000003</v>
      </c>
      <c r="R23" s="93">
        <v>104.1</v>
      </c>
      <c r="S23" s="38">
        <f t="shared" si="19"/>
        <v>4636.5</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1727.1</v>
      </c>
      <c r="O24" s="93" t="s">
        <v>291</v>
      </c>
      <c r="P24" s="93">
        <v>64.7</v>
      </c>
      <c r="Q24" s="93">
        <v>33.700000000000003</v>
      </c>
      <c r="R24" s="93">
        <v>70.900000000000006</v>
      </c>
      <c r="S24" s="38">
        <f t="shared" si="19"/>
        <v>4555.6000000000004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1597</v>
      </c>
      <c r="O25" s="93" t="s">
        <v>291</v>
      </c>
      <c r="P25" s="93">
        <v>63.5</v>
      </c>
      <c r="Q25" s="93">
        <v>29.6</v>
      </c>
      <c r="R25" s="93">
        <v>76</v>
      </c>
      <c r="S25" s="38">
        <f t="shared" si="19"/>
        <v>4113.6000000000004</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1694.1</v>
      </c>
      <c r="O26" s="93" t="s">
        <v>291</v>
      </c>
      <c r="P26" s="93">
        <v>77.5</v>
      </c>
      <c r="Q26" s="93">
        <v>33.9</v>
      </c>
      <c r="R26" s="93">
        <v>103.7</v>
      </c>
      <c r="S26" s="38">
        <f t="shared" si="19"/>
        <v>4287.5</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1856</v>
      </c>
      <c r="O27" s="93" t="s">
        <v>291</v>
      </c>
      <c r="P27" s="93">
        <v>66.8</v>
      </c>
      <c r="Q27" s="93">
        <v>40.6</v>
      </c>
      <c r="R27" s="93">
        <v>95.1</v>
      </c>
      <c r="S27" s="38">
        <f t="shared" si="19"/>
        <v>4595.8999999999996</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1743.9</v>
      </c>
      <c r="O28" s="93" t="s">
        <v>291</v>
      </c>
      <c r="P28" s="93">
        <v>65</v>
      </c>
      <c r="Q28" s="93">
        <v>34.5</v>
      </c>
      <c r="R28" s="93">
        <v>75.099999999999994</v>
      </c>
      <c r="S28" s="38">
        <f t="shared" si="19"/>
        <v>4334.2000000000007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1980.7</v>
      </c>
      <c r="O29" s="93" t="s">
        <v>291</v>
      </c>
      <c r="P29" s="93">
        <v>57.8</v>
      </c>
      <c r="Q29" s="93">
        <v>43.5</v>
      </c>
      <c r="R29" s="93">
        <v>106.3</v>
      </c>
      <c r="S29" s="38">
        <f t="shared" si="19"/>
        <v>4675.3999999999996</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1934.8</v>
      </c>
      <c r="O30" s="93" t="s">
        <v>291</v>
      </c>
      <c r="P30" s="93">
        <v>78.400000000000006</v>
      </c>
      <c r="Q30" s="93">
        <v>29.8</v>
      </c>
      <c r="R30" s="93">
        <v>85.3</v>
      </c>
      <c r="S30" s="38">
        <f t="shared" si="19"/>
        <v>4547.1000000000004</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1916.7</v>
      </c>
      <c r="O31" s="93" t="s">
        <v>291</v>
      </c>
      <c r="P31" s="93">
        <v>76.400000000000006</v>
      </c>
      <c r="Q31" s="93">
        <v>28.7</v>
      </c>
      <c r="R31" s="93">
        <v>80</v>
      </c>
      <c r="S31" s="38">
        <f t="shared" si="19"/>
        <v>4656.5</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1968.2</v>
      </c>
      <c r="O32" s="93" t="s">
        <v>291</v>
      </c>
      <c r="P32" s="93">
        <v>73.400000000000006</v>
      </c>
      <c r="Q32" s="93">
        <v>30.2</v>
      </c>
      <c r="R32" s="93">
        <v>65.2</v>
      </c>
      <c r="S32" s="38">
        <f t="shared" si="19"/>
        <v>4729.3999999999996</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1996.8</v>
      </c>
      <c r="O33" s="93" t="s">
        <v>291</v>
      </c>
      <c r="P33" s="93">
        <v>73</v>
      </c>
      <c r="Q33" s="93">
        <v>29.1</v>
      </c>
      <c r="R33" s="93">
        <v>73.8</v>
      </c>
      <c r="S33" s="38">
        <f t="shared" si="19"/>
        <v>4576.6999999999989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1970</v>
      </c>
      <c r="O34" s="93" t="s">
        <v>291</v>
      </c>
      <c r="P34" s="93">
        <v>72.7</v>
      </c>
      <c r="Q34" s="93">
        <v>27.7</v>
      </c>
      <c r="R34" s="93">
        <v>84.8</v>
      </c>
      <c r="S34" s="38">
        <f t="shared" si="19"/>
        <v>4579.1000000000004</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2088.8000000000002</v>
      </c>
      <c r="O35" s="93" t="s">
        <v>291</v>
      </c>
      <c r="P35" s="93">
        <v>89.8</v>
      </c>
      <c r="Q35" s="93">
        <v>31.4</v>
      </c>
      <c r="R35" s="93">
        <v>109.4</v>
      </c>
      <c r="S35" s="38">
        <f t="shared" si="19"/>
        <v>4867.8999999999996</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1933.2</v>
      </c>
      <c r="O36" s="93" t="s">
        <v>291</v>
      </c>
      <c r="P36" s="93">
        <v>82.9</v>
      </c>
      <c r="Q36" s="93">
        <v>28.2</v>
      </c>
      <c r="R36" s="93">
        <v>79.2</v>
      </c>
      <c r="S36" s="38">
        <f t="shared" si="19"/>
        <v>4697.5</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1783.5</v>
      </c>
      <c r="O37" s="93" t="s">
        <v>291</v>
      </c>
      <c r="P37" s="93">
        <v>81.2</v>
      </c>
      <c r="Q37" s="93">
        <v>25.9</v>
      </c>
      <c r="R37" s="93">
        <v>75.599999999999994</v>
      </c>
      <c r="S37" s="38">
        <f t="shared" si="19"/>
        <v>4341.3</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1895.9</v>
      </c>
      <c r="O38" s="93" t="s">
        <v>291</v>
      </c>
      <c r="P38" s="93">
        <v>102.9</v>
      </c>
      <c r="Q38" s="93">
        <v>28.4</v>
      </c>
      <c r="R38" s="93">
        <v>101.9</v>
      </c>
      <c r="S38" s="38">
        <f t="shared" si="19"/>
        <v>4563.1000000000004</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1976.6</v>
      </c>
      <c r="O39" s="93" t="s">
        <v>291</v>
      </c>
      <c r="P39" s="93">
        <v>91.4</v>
      </c>
      <c r="Q39" s="93">
        <v>29.5</v>
      </c>
      <c r="R39" s="93">
        <v>100.3</v>
      </c>
      <c r="S39" s="38">
        <f t="shared" si="19"/>
        <v>4686.3</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1901.7</v>
      </c>
      <c r="O40" s="93" t="s">
        <v>291</v>
      </c>
      <c r="P40" s="93">
        <v>81.099999999999994</v>
      </c>
      <c r="Q40" s="93">
        <v>28.2</v>
      </c>
      <c r="R40" s="93">
        <v>86</v>
      </c>
      <c r="S40" s="38">
        <f t="shared" si="19"/>
        <v>4426.6000000000004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2171.1</v>
      </c>
      <c r="O41" s="93" t="s">
        <v>291</v>
      </c>
      <c r="P41" s="93">
        <v>63.6</v>
      </c>
      <c r="Q41" s="93">
        <v>32.200000000000003</v>
      </c>
      <c r="R41" s="93">
        <v>94.1</v>
      </c>
      <c r="S41" s="38">
        <f t="shared" si="19"/>
        <v>4883.6999999999989</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1950.3</v>
      </c>
      <c r="O42" s="93" t="s">
        <v>291</v>
      </c>
      <c r="P42" s="93">
        <v>53.7</v>
      </c>
      <c r="Q42" s="93">
        <v>28.5</v>
      </c>
      <c r="R42" s="93">
        <v>80.3</v>
      </c>
      <c r="S42" s="38">
        <f t="shared" si="19"/>
        <v>4540.7</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2010.6</v>
      </c>
      <c r="O43" s="93" t="s">
        <v>291</v>
      </c>
      <c r="P43" s="93">
        <v>56.5</v>
      </c>
      <c r="Q43" s="93">
        <v>29.7</v>
      </c>
      <c r="R43" s="93">
        <v>74.400000000000006</v>
      </c>
      <c r="S43" s="38">
        <f t="shared" si="19"/>
        <v>4689.6000000000004</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2152.8000000000002</v>
      </c>
      <c r="O44" s="93" t="s">
        <v>291</v>
      </c>
      <c r="P44" s="93">
        <v>52.1</v>
      </c>
      <c r="Q44" s="93">
        <v>29.9</v>
      </c>
      <c r="R44" s="93">
        <v>69.900000000000006</v>
      </c>
      <c r="S44" s="38">
        <f t="shared" si="19"/>
        <v>4876.5</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2014</v>
      </c>
      <c r="O45" s="93" t="s">
        <v>291</v>
      </c>
      <c r="P45" s="93">
        <v>37.9</v>
      </c>
      <c r="Q45" s="93">
        <v>27.8</v>
      </c>
      <c r="R45" s="93">
        <v>73.400000000000006</v>
      </c>
      <c r="S45" s="38">
        <f t="shared" si="19"/>
        <v>4536.8999999999996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2209.9</v>
      </c>
      <c r="O46" s="93" t="s">
        <v>291</v>
      </c>
      <c r="P46" s="93">
        <v>59.4</v>
      </c>
      <c r="Q46" s="93">
        <v>30.4</v>
      </c>
      <c r="R46" s="93">
        <v>102.3</v>
      </c>
      <c r="S46" s="38">
        <f t="shared" si="19"/>
        <v>4902.4000000000005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2241.6</v>
      </c>
      <c r="O47" s="93" t="s">
        <v>291</v>
      </c>
      <c r="P47" s="93">
        <v>84.2</v>
      </c>
      <c r="Q47" s="93">
        <v>29</v>
      </c>
      <c r="R47" s="93">
        <v>103.9</v>
      </c>
      <c r="S47" s="38">
        <f t="shared" si="19"/>
        <v>4927.3</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2013.2</v>
      </c>
      <c r="O48" s="93" t="s">
        <v>291</v>
      </c>
      <c r="P48" s="93">
        <v>37.299999999999997</v>
      </c>
      <c r="Q48" s="93">
        <v>26</v>
      </c>
      <c r="R48" s="93">
        <v>87.4</v>
      </c>
      <c r="S48" s="38">
        <f t="shared" si="19"/>
        <v>4728</v>
      </c>
      <c r="T48" s="279"/>
    </row>
    <row r="49" spans="1:20" ht="12.75" customHeight="1">
      <c r="A49" s="194">
        <v>41275</v>
      </c>
      <c r="B49" s="92">
        <v>122.9</v>
      </c>
      <c r="C49" s="93">
        <v>117.1</v>
      </c>
      <c r="D49" s="93">
        <f t="shared" si="18"/>
        <v>240</v>
      </c>
      <c r="E49" s="92">
        <v>904.7</v>
      </c>
      <c r="F49" s="93">
        <v>203.3</v>
      </c>
      <c r="G49" s="93">
        <v>211.9</v>
      </c>
      <c r="H49" s="93">
        <v>209.1</v>
      </c>
      <c r="I49" s="94">
        <v>1529.1</v>
      </c>
      <c r="J49" s="92">
        <v>313.7</v>
      </c>
      <c r="K49" s="93">
        <v>350.4</v>
      </c>
      <c r="L49" s="94">
        <v>664.1</v>
      </c>
      <c r="M49" s="93">
        <v>5.8</v>
      </c>
      <c r="N49" s="93">
        <v>1969.9</v>
      </c>
      <c r="O49" s="93" t="s">
        <v>291</v>
      </c>
      <c r="P49" s="93">
        <v>43.6</v>
      </c>
      <c r="Q49" s="93">
        <v>27.2</v>
      </c>
      <c r="R49" s="93">
        <v>88.7</v>
      </c>
      <c r="S49" s="38">
        <f t="shared" si="19"/>
        <v>4568.3999999999996</v>
      </c>
      <c r="T49" s="279"/>
    </row>
    <row r="50" spans="1:20" ht="12.75" customHeight="1">
      <c r="A50" s="194">
        <v>41306</v>
      </c>
      <c r="B50" s="92">
        <v>127.7</v>
      </c>
      <c r="C50" s="93">
        <v>105.4</v>
      </c>
      <c r="D50" s="93">
        <f t="shared" si="18"/>
        <v>233.10000000000002</v>
      </c>
      <c r="E50" s="92">
        <v>913.8</v>
      </c>
      <c r="F50" s="93">
        <v>200.9</v>
      </c>
      <c r="G50" s="93">
        <v>194.1</v>
      </c>
      <c r="H50" s="93">
        <v>213.6</v>
      </c>
      <c r="I50" s="94">
        <v>1522.4</v>
      </c>
      <c r="J50" s="92">
        <v>279.5</v>
      </c>
      <c r="K50" s="93">
        <v>312.3</v>
      </c>
      <c r="L50" s="94">
        <v>591.79999999999995</v>
      </c>
      <c r="M50" s="93">
        <v>6.2</v>
      </c>
      <c r="N50" s="93">
        <v>1941.3</v>
      </c>
      <c r="O50" s="93" t="s">
        <v>291</v>
      </c>
      <c r="P50" s="93">
        <v>72.3</v>
      </c>
      <c r="Q50" s="93">
        <v>27.2</v>
      </c>
      <c r="R50" s="93">
        <v>91.2</v>
      </c>
      <c r="S50" s="38">
        <f t="shared" si="19"/>
        <v>4485.5</v>
      </c>
      <c r="T50" s="279"/>
    </row>
    <row r="51" spans="1:20" ht="12.75" customHeight="1">
      <c r="A51" s="194">
        <v>41334</v>
      </c>
      <c r="B51" s="92">
        <v>127.7</v>
      </c>
      <c r="C51" s="93">
        <v>112</v>
      </c>
      <c r="D51" s="93">
        <f t="shared" si="18"/>
        <v>239.7</v>
      </c>
      <c r="E51" s="92">
        <v>971.5</v>
      </c>
      <c r="F51" s="93">
        <v>212.9</v>
      </c>
      <c r="G51" s="93">
        <v>216.9</v>
      </c>
      <c r="H51" s="93">
        <v>227</v>
      </c>
      <c r="I51" s="94">
        <v>1628.3</v>
      </c>
      <c r="J51" s="92">
        <v>320.89999999999998</v>
      </c>
      <c r="K51" s="93">
        <v>339.1</v>
      </c>
      <c r="L51" s="94">
        <v>660</v>
      </c>
      <c r="M51" s="93">
        <v>6.2</v>
      </c>
      <c r="N51" s="93">
        <v>2048.5</v>
      </c>
      <c r="O51" s="93" t="s">
        <v>291</v>
      </c>
      <c r="P51" s="93">
        <v>87.5</v>
      </c>
      <c r="Q51" s="93">
        <v>28.2</v>
      </c>
      <c r="R51" s="93">
        <v>90.6</v>
      </c>
      <c r="S51" s="38">
        <f t="shared" ref="S51:S82" si="20">D51+I51+L51+SUM(M51:R51)</f>
        <v>4789</v>
      </c>
      <c r="T51" s="279"/>
    </row>
    <row r="52" spans="1:20" ht="12.75" customHeight="1">
      <c r="A52" s="194">
        <v>41365</v>
      </c>
      <c r="B52" s="92">
        <v>130.4</v>
      </c>
      <c r="C52" s="93">
        <v>117.8</v>
      </c>
      <c r="D52" s="93">
        <f t="shared" si="18"/>
        <v>248.2</v>
      </c>
      <c r="E52" s="92">
        <v>907.6</v>
      </c>
      <c r="F52" s="93">
        <v>201.7</v>
      </c>
      <c r="G52" s="93">
        <v>209.8</v>
      </c>
      <c r="H52" s="93">
        <v>206.2</v>
      </c>
      <c r="I52" s="94">
        <v>1525.2</v>
      </c>
      <c r="J52" s="92">
        <v>304.89999999999998</v>
      </c>
      <c r="K52" s="93">
        <v>341.3</v>
      </c>
      <c r="L52" s="94">
        <v>646.1</v>
      </c>
      <c r="M52" s="93">
        <v>7.5</v>
      </c>
      <c r="N52" s="93">
        <v>2134.5</v>
      </c>
      <c r="O52" s="93" t="s">
        <v>291</v>
      </c>
      <c r="P52" s="93">
        <v>70.900000000000006</v>
      </c>
      <c r="Q52" s="93">
        <v>28.2</v>
      </c>
      <c r="R52" s="93">
        <v>92</v>
      </c>
      <c r="S52" s="38">
        <f t="shared" si="20"/>
        <v>4752.6000000000004</v>
      </c>
      <c r="T52" s="279"/>
    </row>
    <row r="53" spans="1:20" ht="12.75" customHeight="1">
      <c r="A53" s="194">
        <v>41395</v>
      </c>
      <c r="B53" s="92">
        <v>140.1</v>
      </c>
      <c r="C53" s="93">
        <v>140.6</v>
      </c>
      <c r="D53" s="93">
        <f t="shared" si="18"/>
        <v>280.7</v>
      </c>
      <c r="E53" s="92">
        <v>931.1</v>
      </c>
      <c r="F53" s="93">
        <v>202.9</v>
      </c>
      <c r="G53" s="93">
        <v>217.3</v>
      </c>
      <c r="H53" s="93">
        <v>206.8</v>
      </c>
      <c r="I53" s="94">
        <v>1558.1</v>
      </c>
      <c r="J53" s="92">
        <v>313.2</v>
      </c>
      <c r="K53" s="93">
        <v>343.3</v>
      </c>
      <c r="L53" s="94">
        <v>656.5</v>
      </c>
      <c r="M53" s="93">
        <v>7.4</v>
      </c>
      <c r="N53" s="93">
        <v>2242.6</v>
      </c>
      <c r="O53" s="93" t="s">
        <v>291</v>
      </c>
      <c r="P53" s="93">
        <v>66.099999999999994</v>
      </c>
      <c r="Q53" s="93">
        <v>31.3</v>
      </c>
      <c r="R53" s="93">
        <v>82.7</v>
      </c>
      <c r="S53" s="38">
        <f t="shared" si="20"/>
        <v>4925.3999999999996</v>
      </c>
      <c r="T53" s="279"/>
    </row>
    <row r="54" spans="1:20" ht="12.75" customHeight="1">
      <c r="A54" s="194">
        <v>41426</v>
      </c>
      <c r="B54" s="92">
        <v>134.69999999999999</v>
      </c>
      <c r="C54" s="93">
        <v>138.19999999999999</v>
      </c>
      <c r="D54" s="93">
        <f t="shared" si="18"/>
        <v>272.89999999999998</v>
      </c>
      <c r="E54" s="92">
        <v>909.6</v>
      </c>
      <c r="F54" s="93">
        <v>192.4</v>
      </c>
      <c r="G54" s="93">
        <v>199.8</v>
      </c>
      <c r="H54" s="93">
        <v>209.4</v>
      </c>
      <c r="I54" s="94">
        <v>1511.2</v>
      </c>
      <c r="J54" s="92">
        <v>299.7</v>
      </c>
      <c r="K54" s="93">
        <v>347.8</v>
      </c>
      <c r="L54" s="94">
        <v>647.6</v>
      </c>
      <c r="M54" s="93">
        <v>6.4</v>
      </c>
      <c r="N54" s="93">
        <v>2027.5</v>
      </c>
      <c r="O54" s="93" t="s">
        <v>291</v>
      </c>
      <c r="P54" s="93">
        <v>48.9</v>
      </c>
      <c r="Q54" s="93">
        <v>27</v>
      </c>
      <c r="R54" s="93">
        <v>76</v>
      </c>
      <c r="S54" s="38">
        <f t="shared" si="20"/>
        <v>4617.5</v>
      </c>
      <c r="T54" s="279"/>
    </row>
    <row r="55" spans="1:20" ht="12.75" customHeight="1">
      <c r="A55" s="194">
        <v>41456</v>
      </c>
      <c r="B55" s="92">
        <v>157.1</v>
      </c>
      <c r="C55" s="93">
        <v>125.8</v>
      </c>
      <c r="D55" s="93">
        <f t="shared" si="18"/>
        <v>282.89999999999998</v>
      </c>
      <c r="E55" s="92">
        <v>939.7</v>
      </c>
      <c r="F55" s="93">
        <v>201.5</v>
      </c>
      <c r="G55" s="93">
        <v>213.2</v>
      </c>
      <c r="H55" s="93">
        <v>226.2</v>
      </c>
      <c r="I55" s="94">
        <v>1580.5</v>
      </c>
      <c r="J55" s="92">
        <v>344.2</v>
      </c>
      <c r="K55" s="93">
        <v>367.2</v>
      </c>
      <c r="L55" s="94">
        <v>711.4</v>
      </c>
      <c r="M55" s="93">
        <v>6.9</v>
      </c>
      <c r="N55" s="93">
        <v>2214.6</v>
      </c>
      <c r="O55" s="93" t="s">
        <v>291</v>
      </c>
      <c r="P55" s="93">
        <v>51.9</v>
      </c>
      <c r="Q55" s="93">
        <v>29.9</v>
      </c>
      <c r="R55" s="93">
        <v>78.3</v>
      </c>
      <c r="S55" s="38">
        <f t="shared" si="20"/>
        <v>4956.4000000000005</v>
      </c>
      <c r="T55" s="279"/>
    </row>
    <row r="56" spans="1:20" ht="12.75" customHeight="1">
      <c r="A56" s="194">
        <v>41487</v>
      </c>
      <c r="B56" s="92">
        <v>156.1</v>
      </c>
      <c r="C56" s="93">
        <v>146.1</v>
      </c>
      <c r="D56" s="93">
        <f t="shared" si="18"/>
        <v>302.2</v>
      </c>
      <c r="E56" s="92">
        <v>952.1</v>
      </c>
      <c r="F56" s="93">
        <v>205.9</v>
      </c>
      <c r="G56" s="93">
        <v>219.9</v>
      </c>
      <c r="H56" s="93">
        <v>223.9</v>
      </c>
      <c r="I56" s="94">
        <v>1601.8</v>
      </c>
      <c r="J56" s="92">
        <v>317.39999999999998</v>
      </c>
      <c r="K56" s="93">
        <v>360.9</v>
      </c>
      <c r="L56" s="94">
        <v>678.2</v>
      </c>
      <c r="M56" s="93">
        <v>6.7</v>
      </c>
      <c r="N56" s="93">
        <v>2229.3000000000002</v>
      </c>
      <c r="O56" s="93" t="s">
        <v>291</v>
      </c>
      <c r="P56" s="93">
        <v>55.5</v>
      </c>
      <c r="Q56" s="93">
        <v>27.6</v>
      </c>
      <c r="R56" s="93">
        <v>77.8</v>
      </c>
      <c r="S56" s="38">
        <f t="shared" si="20"/>
        <v>4979.1000000000004</v>
      </c>
      <c r="T56" s="279"/>
    </row>
    <row r="57" spans="1:20" ht="12.75" customHeight="1">
      <c r="A57" s="194">
        <v>41518</v>
      </c>
      <c r="B57" s="92">
        <v>136.9</v>
      </c>
      <c r="C57" s="93">
        <v>114</v>
      </c>
      <c r="D57" s="93">
        <f t="shared" si="18"/>
        <v>250.9</v>
      </c>
      <c r="E57" s="92">
        <v>869</v>
      </c>
      <c r="F57" s="93">
        <v>188.7</v>
      </c>
      <c r="G57" s="93">
        <v>206</v>
      </c>
      <c r="H57" s="93">
        <v>199.9</v>
      </c>
      <c r="I57" s="94">
        <v>1463.5</v>
      </c>
      <c r="J57" s="92">
        <v>324.2</v>
      </c>
      <c r="K57" s="93">
        <v>358.8</v>
      </c>
      <c r="L57" s="94">
        <v>683</v>
      </c>
      <c r="M57" s="93">
        <v>6.3</v>
      </c>
      <c r="N57" s="93">
        <v>2133.9</v>
      </c>
      <c r="O57" s="93" t="s">
        <v>291</v>
      </c>
      <c r="P57" s="93">
        <v>52.4</v>
      </c>
      <c r="Q57" s="93">
        <v>26.9</v>
      </c>
      <c r="R57" s="93">
        <v>87.9</v>
      </c>
      <c r="S57" s="38">
        <f t="shared" si="20"/>
        <v>4704.8000000000011</v>
      </c>
      <c r="T57" s="279"/>
    </row>
    <row r="58" spans="1:20" ht="12.75" customHeight="1">
      <c r="A58" s="194">
        <v>41548</v>
      </c>
      <c r="B58" s="92">
        <v>147.69999999999999</v>
      </c>
      <c r="C58" s="93">
        <v>133.5</v>
      </c>
      <c r="D58" s="93">
        <f t="shared" si="18"/>
        <v>281.2</v>
      </c>
      <c r="E58" s="92">
        <v>921.1</v>
      </c>
      <c r="F58" s="93">
        <v>201.6</v>
      </c>
      <c r="G58" s="93">
        <v>219.5</v>
      </c>
      <c r="H58" s="93">
        <v>207.7</v>
      </c>
      <c r="I58" s="94">
        <v>1549.9</v>
      </c>
      <c r="J58" s="92">
        <v>331.4</v>
      </c>
      <c r="K58" s="93">
        <v>367.5</v>
      </c>
      <c r="L58" s="94">
        <v>698.9</v>
      </c>
      <c r="M58" s="93">
        <v>6.5</v>
      </c>
      <c r="N58" s="93">
        <v>2303.9</v>
      </c>
      <c r="O58" s="93" t="s">
        <v>291</v>
      </c>
      <c r="P58" s="93">
        <v>72.2</v>
      </c>
      <c r="Q58" s="93">
        <v>29.9</v>
      </c>
      <c r="R58" s="93">
        <v>88.4</v>
      </c>
      <c r="S58" s="38">
        <f t="shared" si="20"/>
        <v>5030.8999999999996</v>
      </c>
      <c r="T58" s="279"/>
    </row>
    <row r="59" spans="1:20" ht="12.75" customHeight="1">
      <c r="A59" s="194">
        <v>41579</v>
      </c>
      <c r="B59" s="92">
        <v>147.19999999999999</v>
      </c>
      <c r="C59" s="93">
        <v>124.6</v>
      </c>
      <c r="D59" s="93">
        <f t="shared" si="18"/>
        <v>271.79999999999995</v>
      </c>
      <c r="E59" s="92">
        <v>912</v>
      </c>
      <c r="F59" s="93">
        <v>200.8</v>
      </c>
      <c r="G59" s="93">
        <v>226.6</v>
      </c>
      <c r="H59" s="93">
        <v>207.3</v>
      </c>
      <c r="I59" s="94">
        <v>1546.6</v>
      </c>
      <c r="J59" s="92">
        <v>309.39999999999998</v>
      </c>
      <c r="K59" s="93">
        <v>364.2</v>
      </c>
      <c r="L59" s="94">
        <v>673.6</v>
      </c>
      <c r="M59" s="93">
        <v>6.3</v>
      </c>
      <c r="N59" s="93">
        <v>2282.3000000000002</v>
      </c>
      <c r="O59" s="93" t="s">
        <v>291</v>
      </c>
      <c r="P59" s="93">
        <v>79</v>
      </c>
      <c r="Q59" s="93">
        <v>27.9</v>
      </c>
      <c r="R59" s="93">
        <v>95</v>
      </c>
      <c r="S59" s="38">
        <f t="shared" si="20"/>
        <v>4982.5</v>
      </c>
      <c r="T59" s="279"/>
    </row>
    <row r="60" spans="1:20" ht="12.75" customHeight="1">
      <c r="A60" s="194">
        <v>41609</v>
      </c>
      <c r="B60" s="92">
        <v>156.6</v>
      </c>
      <c r="C60" s="93">
        <v>123.7</v>
      </c>
      <c r="D60" s="93">
        <f t="shared" si="18"/>
        <v>280.3</v>
      </c>
      <c r="E60" s="92">
        <v>951.1</v>
      </c>
      <c r="F60" s="93">
        <v>216.6</v>
      </c>
      <c r="G60" s="93">
        <v>236.1</v>
      </c>
      <c r="H60" s="93">
        <v>215.6</v>
      </c>
      <c r="I60" s="94">
        <v>1619.4</v>
      </c>
      <c r="J60" s="92">
        <v>313.8</v>
      </c>
      <c r="K60" s="93">
        <v>402.6</v>
      </c>
      <c r="L60" s="94">
        <v>716.3</v>
      </c>
      <c r="M60" s="93">
        <v>5.6</v>
      </c>
      <c r="N60" s="93">
        <v>2137.3000000000002</v>
      </c>
      <c r="O60" s="93" t="s">
        <v>291</v>
      </c>
      <c r="P60" s="93">
        <v>71.900000000000006</v>
      </c>
      <c r="Q60" s="93">
        <v>26.3</v>
      </c>
      <c r="R60" s="93">
        <v>55.9</v>
      </c>
      <c r="S60" s="38">
        <f t="shared" si="20"/>
        <v>4913</v>
      </c>
      <c r="T60" s="279"/>
    </row>
    <row r="61" spans="1:20" ht="12.75" customHeight="1">
      <c r="A61" s="194">
        <v>41640</v>
      </c>
      <c r="B61" s="92">
        <v>148.69999999999999</v>
      </c>
      <c r="C61" s="93">
        <v>114.5</v>
      </c>
      <c r="D61" s="93">
        <f t="shared" si="18"/>
        <v>263.2</v>
      </c>
      <c r="E61" s="92">
        <v>873</v>
      </c>
      <c r="F61" s="93">
        <v>194.7</v>
      </c>
      <c r="G61" s="93">
        <v>212.7</v>
      </c>
      <c r="H61" s="93">
        <v>196.6</v>
      </c>
      <c r="I61" s="94">
        <v>1477</v>
      </c>
      <c r="J61" s="92">
        <v>307.5</v>
      </c>
      <c r="K61" s="93">
        <v>389.9</v>
      </c>
      <c r="L61" s="94">
        <v>697.4</v>
      </c>
      <c r="M61" s="93">
        <v>5.3</v>
      </c>
      <c r="N61" s="93">
        <v>2082.1999999999998</v>
      </c>
      <c r="O61" s="93" t="s">
        <v>291</v>
      </c>
      <c r="P61" s="93">
        <v>90.2</v>
      </c>
      <c r="Q61" s="93">
        <v>26.4</v>
      </c>
      <c r="R61" s="93">
        <v>52.9</v>
      </c>
      <c r="S61" s="38">
        <f t="shared" si="20"/>
        <v>4694.6000000000004</v>
      </c>
      <c r="T61" s="279"/>
    </row>
    <row r="62" spans="1:20" ht="12.75" customHeight="1">
      <c r="A62" s="194">
        <v>41671</v>
      </c>
      <c r="B62" s="92">
        <v>160.30000000000001</v>
      </c>
      <c r="C62" s="93">
        <v>103.5</v>
      </c>
      <c r="D62" s="93">
        <f t="shared" si="18"/>
        <v>263.8</v>
      </c>
      <c r="E62" s="92">
        <v>875.1</v>
      </c>
      <c r="F62" s="93">
        <v>198.1</v>
      </c>
      <c r="G62" s="93">
        <v>204.5</v>
      </c>
      <c r="H62" s="93">
        <v>198.3</v>
      </c>
      <c r="I62" s="94">
        <v>1476</v>
      </c>
      <c r="J62" s="92">
        <v>272.3</v>
      </c>
      <c r="K62" s="93">
        <v>321.39999999999998</v>
      </c>
      <c r="L62" s="94">
        <v>593.6</v>
      </c>
      <c r="M62" s="93">
        <v>4.9000000000000004</v>
      </c>
      <c r="N62" s="93">
        <v>2037.3</v>
      </c>
      <c r="O62" s="93" t="s">
        <v>291</v>
      </c>
      <c r="P62" s="93">
        <v>84.4</v>
      </c>
      <c r="Q62" s="93">
        <v>27.3</v>
      </c>
      <c r="R62" s="93">
        <v>72.900000000000006</v>
      </c>
      <c r="S62" s="38">
        <f t="shared" si="20"/>
        <v>4560.2000000000007</v>
      </c>
      <c r="T62" s="279"/>
    </row>
    <row r="63" spans="1:20" ht="12.75" customHeight="1">
      <c r="A63" s="194">
        <v>41699</v>
      </c>
      <c r="B63" s="92">
        <v>154.6</v>
      </c>
      <c r="C63" s="93">
        <v>100.5</v>
      </c>
      <c r="D63" s="93">
        <f t="shared" si="18"/>
        <v>255.1</v>
      </c>
      <c r="E63" s="92">
        <v>899</v>
      </c>
      <c r="F63" s="93">
        <v>200.1</v>
      </c>
      <c r="G63" s="93">
        <v>220.5</v>
      </c>
      <c r="H63" s="93">
        <v>202.1</v>
      </c>
      <c r="I63" s="94">
        <v>1521.7</v>
      </c>
      <c r="J63" s="92">
        <v>322</v>
      </c>
      <c r="K63" s="93">
        <v>355.2</v>
      </c>
      <c r="L63" s="94">
        <v>677.2</v>
      </c>
      <c r="M63" s="93">
        <v>6</v>
      </c>
      <c r="N63" s="93">
        <v>2194.3000000000002</v>
      </c>
      <c r="O63" s="93" t="s">
        <v>291</v>
      </c>
      <c r="P63" s="93">
        <v>79.2</v>
      </c>
      <c r="Q63" s="93">
        <v>27.3</v>
      </c>
      <c r="R63" s="93">
        <v>74.2</v>
      </c>
      <c r="S63" s="38">
        <f t="shared" si="20"/>
        <v>4835</v>
      </c>
      <c r="T63" s="279"/>
    </row>
    <row r="64" spans="1:20" ht="12.75" customHeight="1">
      <c r="A64" s="194">
        <v>41730</v>
      </c>
      <c r="B64" s="92">
        <v>147.19999999999999</v>
      </c>
      <c r="C64" s="93">
        <v>116.2</v>
      </c>
      <c r="D64" s="93">
        <f t="shared" si="18"/>
        <v>263.39999999999998</v>
      </c>
      <c r="E64" s="92">
        <v>876.9</v>
      </c>
      <c r="F64" s="93">
        <v>193.1</v>
      </c>
      <c r="G64" s="93">
        <v>219.5</v>
      </c>
      <c r="H64" s="93">
        <v>194.8</v>
      </c>
      <c r="I64" s="94">
        <v>1484.2</v>
      </c>
      <c r="J64" s="92">
        <v>323.39999999999998</v>
      </c>
      <c r="K64" s="93">
        <v>359.8</v>
      </c>
      <c r="L64" s="94">
        <v>683.2</v>
      </c>
      <c r="M64" s="93">
        <v>6.3</v>
      </c>
      <c r="N64" s="93">
        <v>2154.4</v>
      </c>
      <c r="O64" s="93" t="s">
        <v>291</v>
      </c>
      <c r="P64" s="93">
        <v>67.7</v>
      </c>
      <c r="Q64" s="93">
        <v>26.8</v>
      </c>
      <c r="R64" s="93">
        <v>57.8</v>
      </c>
      <c r="S64" s="38">
        <f t="shared" si="20"/>
        <v>4743.8000000000011</v>
      </c>
      <c r="T64" s="279"/>
    </row>
    <row r="65" spans="1:20" ht="12.75" customHeight="1">
      <c r="A65" s="194">
        <v>41760</v>
      </c>
      <c r="B65" s="92">
        <v>163.19999999999999</v>
      </c>
      <c r="C65" s="93">
        <v>136.30000000000001</v>
      </c>
      <c r="D65" s="93">
        <f t="shared" si="18"/>
        <v>299.5</v>
      </c>
      <c r="E65" s="92">
        <v>880.7</v>
      </c>
      <c r="F65" s="93">
        <v>194.7</v>
      </c>
      <c r="G65" s="93">
        <v>220.1</v>
      </c>
      <c r="H65" s="93">
        <v>195.6</v>
      </c>
      <c r="I65" s="94">
        <v>1491.1</v>
      </c>
      <c r="J65" s="92">
        <v>324.60000000000002</v>
      </c>
      <c r="K65" s="93">
        <v>343.9</v>
      </c>
      <c r="L65" s="94">
        <v>668.5</v>
      </c>
      <c r="M65" s="93">
        <v>6.3</v>
      </c>
      <c r="N65" s="93">
        <v>2344.8000000000002</v>
      </c>
      <c r="O65" s="93" t="s">
        <v>291</v>
      </c>
      <c r="P65" s="93">
        <v>60.5</v>
      </c>
      <c r="Q65" s="93">
        <v>31.7</v>
      </c>
      <c r="R65" s="93">
        <v>64.8</v>
      </c>
      <c r="S65" s="38">
        <f t="shared" si="20"/>
        <v>4967.2000000000007</v>
      </c>
      <c r="T65" s="279"/>
    </row>
    <row r="66" spans="1:20" ht="12.75" customHeight="1">
      <c r="A66" s="194">
        <v>41791</v>
      </c>
      <c r="B66" s="92">
        <v>147.69999999999999</v>
      </c>
      <c r="C66" s="93">
        <v>141.69999999999999</v>
      </c>
      <c r="D66" s="93">
        <f t="shared" si="18"/>
        <v>289.39999999999998</v>
      </c>
      <c r="E66" s="92">
        <v>834.7</v>
      </c>
      <c r="F66" s="93">
        <v>180.9</v>
      </c>
      <c r="G66" s="93">
        <v>210.7</v>
      </c>
      <c r="H66" s="93">
        <v>188</v>
      </c>
      <c r="I66" s="94">
        <v>1414.4</v>
      </c>
      <c r="J66" s="92">
        <v>348.2</v>
      </c>
      <c r="K66" s="93">
        <v>338.1</v>
      </c>
      <c r="L66" s="94">
        <v>686.3</v>
      </c>
      <c r="M66" s="93">
        <v>5.6</v>
      </c>
      <c r="N66" s="93">
        <v>2153.6999999999998</v>
      </c>
      <c r="O66" s="93" t="s">
        <v>291</v>
      </c>
      <c r="P66" s="93">
        <v>45.4</v>
      </c>
      <c r="Q66" s="93">
        <v>27.5</v>
      </c>
      <c r="R66" s="93">
        <v>59.2</v>
      </c>
      <c r="S66" s="38">
        <f t="shared" si="20"/>
        <v>4681.5</v>
      </c>
      <c r="T66" s="279"/>
    </row>
    <row r="67" spans="1:20" ht="12.75" customHeight="1">
      <c r="A67" s="194">
        <v>41821</v>
      </c>
      <c r="B67" s="92">
        <v>128.4</v>
      </c>
      <c r="C67" s="93">
        <v>132</v>
      </c>
      <c r="D67" s="93">
        <f t="shared" si="18"/>
        <v>260.39999999999998</v>
      </c>
      <c r="E67" s="92">
        <v>920.2</v>
      </c>
      <c r="F67" s="93">
        <v>200.4</v>
      </c>
      <c r="G67" s="93">
        <v>221.7</v>
      </c>
      <c r="H67" s="93">
        <v>212.3</v>
      </c>
      <c r="I67" s="94">
        <v>1554.6</v>
      </c>
      <c r="J67" s="92">
        <v>341</v>
      </c>
      <c r="K67" s="93">
        <v>350.6</v>
      </c>
      <c r="L67" s="94">
        <v>691.6</v>
      </c>
      <c r="M67" s="93">
        <v>6</v>
      </c>
      <c r="N67" s="93">
        <v>2223.4</v>
      </c>
      <c r="O67" s="93" t="s">
        <v>291</v>
      </c>
      <c r="P67" s="93">
        <v>62.3</v>
      </c>
      <c r="Q67" s="93">
        <v>27.6</v>
      </c>
      <c r="R67" s="93">
        <v>48.6</v>
      </c>
      <c r="S67" s="38">
        <f t="shared" si="20"/>
        <v>4874.5</v>
      </c>
      <c r="T67" s="279"/>
    </row>
    <row r="68" spans="1:20" ht="12.75" customHeight="1">
      <c r="A68" s="194">
        <v>41852</v>
      </c>
      <c r="B68" s="92">
        <v>132.4</v>
      </c>
      <c r="C68" s="93">
        <v>112.2</v>
      </c>
      <c r="D68" s="93">
        <f t="shared" si="18"/>
        <v>244.60000000000002</v>
      </c>
      <c r="E68" s="92">
        <v>925</v>
      </c>
      <c r="F68" s="93">
        <v>201.2</v>
      </c>
      <c r="G68" s="93">
        <v>231.2</v>
      </c>
      <c r="H68" s="93">
        <v>206.4</v>
      </c>
      <c r="I68" s="94">
        <v>1563.9</v>
      </c>
      <c r="J68" s="92">
        <v>329.8</v>
      </c>
      <c r="K68" s="93">
        <v>362.6</v>
      </c>
      <c r="L68" s="94">
        <v>692.4</v>
      </c>
      <c r="M68" s="93">
        <v>5.4</v>
      </c>
      <c r="N68" s="93">
        <v>2155.9</v>
      </c>
      <c r="O68" s="93" t="s">
        <v>291</v>
      </c>
      <c r="P68" s="93">
        <v>52.1</v>
      </c>
      <c r="Q68" s="93">
        <v>27.1</v>
      </c>
      <c r="R68" s="93">
        <v>47.2</v>
      </c>
      <c r="S68" s="38">
        <f t="shared" si="20"/>
        <v>4788.6000000000004</v>
      </c>
      <c r="T68" s="279"/>
    </row>
    <row r="69" spans="1:20" ht="12.75" customHeight="1">
      <c r="A69" s="194">
        <v>41883</v>
      </c>
      <c r="B69" s="92">
        <v>130</v>
      </c>
      <c r="C69" s="93">
        <v>105.1</v>
      </c>
      <c r="D69" s="93">
        <f t="shared" si="18"/>
        <v>235.1</v>
      </c>
      <c r="E69" s="92">
        <v>859.8</v>
      </c>
      <c r="F69" s="93">
        <v>187.9</v>
      </c>
      <c r="G69" s="93">
        <v>221.3</v>
      </c>
      <c r="H69" s="93">
        <v>190.2</v>
      </c>
      <c r="I69" s="94">
        <v>1459.2</v>
      </c>
      <c r="J69" s="92">
        <v>308.7</v>
      </c>
      <c r="K69" s="93">
        <v>348.3</v>
      </c>
      <c r="L69" s="94">
        <v>657</v>
      </c>
      <c r="M69" s="93">
        <v>6.2</v>
      </c>
      <c r="N69" s="93">
        <v>2155</v>
      </c>
      <c r="O69" s="93" t="s">
        <v>291</v>
      </c>
      <c r="P69" s="93">
        <v>58.2</v>
      </c>
      <c r="Q69" s="93">
        <v>27.7</v>
      </c>
      <c r="R69" s="93">
        <v>59.7</v>
      </c>
      <c r="S69" s="38">
        <f t="shared" si="20"/>
        <v>4658.0999999999995</v>
      </c>
      <c r="T69" s="279"/>
    </row>
    <row r="70" spans="1:20" ht="12.75" customHeight="1">
      <c r="A70" s="194">
        <v>41913</v>
      </c>
      <c r="B70" s="92">
        <v>125.7</v>
      </c>
      <c r="C70" s="93">
        <v>98.7</v>
      </c>
      <c r="D70" s="93">
        <f t="shared" si="18"/>
        <v>224.4</v>
      </c>
      <c r="E70" s="92">
        <v>902.9</v>
      </c>
      <c r="F70" s="93">
        <v>198.7</v>
      </c>
      <c r="G70" s="93">
        <v>241.8</v>
      </c>
      <c r="H70" s="93">
        <v>200.8</v>
      </c>
      <c r="I70" s="94">
        <v>1544.2</v>
      </c>
      <c r="J70" s="92">
        <v>345</v>
      </c>
      <c r="K70" s="93">
        <v>356.7</v>
      </c>
      <c r="L70" s="94">
        <v>701.7</v>
      </c>
      <c r="M70" s="93">
        <v>6.5</v>
      </c>
      <c r="N70" s="93">
        <v>2316.1999999999998</v>
      </c>
      <c r="O70" s="93" t="s">
        <v>291</v>
      </c>
      <c r="P70" s="93">
        <v>57.7</v>
      </c>
      <c r="Q70" s="93">
        <v>28.5</v>
      </c>
      <c r="R70" s="93">
        <v>70.900000000000006</v>
      </c>
      <c r="S70" s="38">
        <f t="shared" si="20"/>
        <v>4950.1000000000004</v>
      </c>
      <c r="T70" s="279"/>
    </row>
    <row r="71" spans="1:20" ht="12.75" customHeight="1">
      <c r="A71" s="194">
        <v>41944</v>
      </c>
      <c r="B71" s="92">
        <v>119.7</v>
      </c>
      <c r="C71" s="93">
        <v>85.1</v>
      </c>
      <c r="D71" s="93">
        <f t="shared" si="18"/>
        <v>204.8</v>
      </c>
      <c r="E71" s="92">
        <v>877</v>
      </c>
      <c r="F71" s="93">
        <v>194.7</v>
      </c>
      <c r="G71" s="93">
        <v>241.2</v>
      </c>
      <c r="H71" s="93">
        <v>194.6</v>
      </c>
      <c r="I71" s="94">
        <v>1507.6</v>
      </c>
      <c r="J71" s="92">
        <v>320.2</v>
      </c>
      <c r="K71" s="93">
        <v>340.5</v>
      </c>
      <c r="L71" s="94">
        <v>660.7</v>
      </c>
      <c r="M71" s="93">
        <v>5</v>
      </c>
      <c r="N71" s="93">
        <v>2242.1999999999998</v>
      </c>
      <c r="O71" s="93" t="s">
        <v>291</v>
      </c>
      <c r="P71" s="93">
        <v>67.900000000000006</v>
      </c>
      <c r="Q71" s="93">
        <v>26.3</v>
      </c>
      <c r="R71" s="93">
        <v>80.099999999999994</v>
      </c>
      <c r="S71" s="38">
        <f t="shared" si="20"/>
        <v>4794.6000000000004</v>
      </c>
      <c r="T71" s="279"/>
    </row>
    <row r="72" spans="1:20" ht="12.75" customHeight="1">
      <c r="A72" s="194">
        <v>41974</v>
      </c>
      <c r="B72" s="92">
        <v>131.6</v>
      </c>
      <c r="C72" s="93">
        <v>91.4</v>
      </c>
      <c r="D72" s="93">
        <f t="shared" si="18"/>
        <v>223</v>
      </c>
      <c r="E72" s="92">
        <v>944.3</v>
      </c>
      <c r="F72" s="93">
        <v>215.6</v>
      </c>
      <c r="G72" s="93">
        <v>272.3</v>
      </c>
      <c r="H72" s="93">
        <v>204.9</v>
      </c>
      <c r="I72" s="94">
        <v>1637.1</v>
      </c>
      <c r="J72" s="92">
        <v>334.3</v>
      </c>
      <c r="K72" s="93">
        <v>378.2</v>
      </c>
      <c r="L72" s="94">
        <v>712.5</v>
      </c>
      <c r="M72" s="93">
        <v>5.4</v>
      </c>
      <c r="N72" s="93">
        <v>2131.5</v>
      </c>
      <c r="O72" s="93" t="s">
        <v>291</v>
      </c>
      <c r="P72" s="93">
        <v>80.5</v>
      </c>
      <c r="Q72" s="93">
        <v>27.3</v>
      </c>
      <c r="R72" s="93">
        <v>58.6</v>
      </c>
      <c r="S72" s="38">
        <f t="shared" si="20"/>
        <v>4875.8999999999996</v>
      </c>
      <c r="T72" s="279"/>
    </row>
    <row r="73" spans="1:20" ht="12.75" customHeight="1">
      <c r="A73" s="194">
        <v>42005</v>
      </c>
      <c r="B73" s="92">
        <v>114.8</v>
      </c>
      <c r="C73" s="93">
        <v>86.5</v>
      </c>
      <c r="D73" s="93">
        <f t="shared" si="18"/>
        <v>201.3</v>
      </c>
      <c r="E73" s="92">
        <v>852.7</v>
      </c>
      <c r="F73" s="93">
        <v>192.9</v>
      </c>
      <c r="G73" s="93">
        <v>257.8</v>
      </c>
      <c r="H73" s="93">
        <v>185.3</v>
      </c>
      <c r="I73" s="94">
        <v>1488.7</v>
      </c>
      <c r="J73" s="92">
        <v>320.5</v>
      </c>
      <c r="K73" s="93">
        <v>378.9</v>
      </c>
      <c r="L73" s="94">
        <v>699.4</v>
      </c>
      <c r="M73" s="93">
        <v>4.4000000000000004</v>
      </c>
      <c r="N73" s="93">
        <v>2026.9</v>
      </c>
      <c r="O73" s="93" t="s">
        <v>291</v>
      </c>
      <c r="P73" s="93">
        <v>74.099999999999994</v>
      </c>
      <c r="Q73" s="93">
        <v>23.5</v>
      </c>
      <c r="R73" s="93">
        <v>55.6</v>
      </c>
      <c r="S73" s="38">
        <f t="shared" si="20"/>
        <v>4573.8999999999996</v>
      </c>
      <c r="T73" s="279"/>
    </row>
    <row r="74" spans="1:20" ht="12.75" customHeight="1">
      <c r="A74" s="194">
        <v>42036</v>
      </c>
      <c r="B74" s="92">
        <v>115.9</v>
      </c>
      <c r="C74" s="93">
        <v>80.3</v>
      </c>
      <c r="D74" s="93">
        <f t="shared" si="18"/>
        <v>196.2</v>
      </c>
      <c r="E74" s="92">
        <v>861.9</v>
      </c>
      <c r="F74" s="93">
        <v>194</v>
      </c>
      <c r="G74" s="93">
        <v>241.7</v>
      </c>
      <c r="H74" s="93">
        <v>189.7</v>
      </c>
      <c r="I74" s="94">
        <v>1487.3</v>
      </c>
      <c r="J74" s="92">
        <v>289.39999999999998</v>
      </c>
      <c r="K74" s="93">
        <v>333.6</v>
      </c>
      <c r="L74" s="94">
        <v>622.9</v>
      </c>
      <c r="M74" s="93">
        <v>4.9000000000000004</v>
      </c>
      <c r="N74" s="93">
        <v>2079</v>
      </c>
      <c r="O74" s="93" t="s">
        <v>291</v>
      </c>
      <c r="P74" s="93">
        <v>62.7</v>
      </c>
      <c r="Q74" s="93">
        <v>26.2</v>
      </c>
      <c r="R74" s="93">
        <v>71.900000000000006</v>
      </c>
      <c r="S74" s="38">
        <f t="shared" si="20"/>
        <v>4551.1000000000004</v>
      </c>
      <c r="T74" s="279"/>
    </row>
    <row r="75" spans="1:20" ht="12.75" customHeight="1">
      <c r="A75" s="194">
        <v>42064</v>
      </c>
      <c r="B75" s="92">
        <v>120.3</v>
      </c>
      <c r="C75" s="93">
        <v>82.1</v>
      </c>
      <c r="D75" s="93">
        <f t="shared" si="18"/>
        <v>202.39999999999998</v>
      </c>
      <c r="E75" s="92">
        <v>904.8</v>
      </c>
      <c r="F75" s="93">
        <v>199</v>
      </c>
      <c r="G75" s="93">
        <v>254.5</v>
      </c>
      <c r="H75" s="93">
        <v>196.3</v>
      </c>
      <c r="I75" s="94">
        <v>1554.7</v>
      </c>
      <c r="J75" s="92">
        <v>324.39999999999998</v>
      </c>
      <c r="K75" s="93">
        <v>362.8</v>
      </c>
      <c r="L75" s="94">
        <v>687.2</v>
      </c>
      <c r="M75" s="93">
        <v>6.4</v>
      </c>
      <c r="N75" s="93">
        <v>2212.8000000000002</v>
      </c>
      <c r="O75" s="93" t="s">
        <v>291</v>
      </c>
      <c r="P75" s="93">
        <v>92.7</v>
      </c>
      <c r="Q75" s="93">
        <v>28.2</v>
      </c>
      <c r="R75" s="93">
        <v>83</v>
      </c>
      <c r="S75" s="38">
        <f t="shared" si="20"/>
        <v>4867.3999999999996</v>
      </c>
      <c r="T75" s="279"/>
    </row>
    <row r="76" spans="1:20" ht="12.75" customHeight="1">
      <c r="A76" s="194">
        <v>42095</v>
      </c>
      <c r="B76" s="92">
        <v>118.6</v>
      </c>
      <c r="C76" s="93">
        <v>80.8</v>
      </c>
      <c r="D76" s="93">
        <f t="shared" si="18"/>
        <v>199.39999999999998</v>
      </c>
      <c r="E76" s="92">
        <v>861.6</v>
      </c>
      <c r="F76" s="93">
        <v>187.8</v>
      </c>
      <c r="G76" s="93">
        <v>243</v>
      </c>
      <c r="H76" s="93">
        <v>174.2</v>
      </c>
      <c r="I76" s="94">
        <v>1466.6</v>
      </c>
      <c r="J76" s="92">
        <v>323.10000000000002</v>
      </c>
      <c r="K76" s="93">
        <v>348.3</v>
      </c>
      <c r="L76" s="94">
        <v>671.4</v>
      </c>
      <c r="M76" s="93">
        <v>5.8</v>
      </c>
      <c r="N76" s="93">
        <v>2148.9</v>
      </c>
      <c r="O76" s="93" t="s">
        <v>291</v>
      </c>
      <c r="P76" s="93">
        <v>61.7</v>
      </c>
      <c r="Q76" s="93">
        <v>24.8</v>
      </c>
      <c r="R76" s="93">
        <v>59.3</v>
      </c>
      <c r="S76" s="38">
        <f t="shared" si="20"/>
        <v>4637.9000000000005</v>
      </c>
      <c r="T76" s="279"/>
    </row>
    <row r="77" spans="1:20" ht="12.75" customHeight="1">
      <c r="A77" s="194">
        <v>42125</v>
      </c>
      <c r="B77" s="92">
        <v>116.2</v>
      </c>
      <c r="C77" s="93">
        <v>88.7</v>
      </c>
      <c r="D77" s="93">
        <f t="shared" si="18"/>
        <v>204.9</v>
      </c>
      <c r="E77" s="92">
        <v>877.4</v>
      </c>
      <c r="F77" s="93">
        <v>190.7</v>
      </c>
      <c r="G77" s="93">
        <v>243.9</v>
      </c>
      <c r="H77" s="93">
        <v>175.8</v>
      </c>
      <c r="I77" s="94">
        <v>1487.8</v>
      </c>
      <c r="J77" s="92">
        <v>316</v>
      </c>
      <c r="K77" s="93">
        <v>350.4</v>
      </c>
      <c r="L77" s="94">
        <v>666.4</v>
      </c>
      <c r="M77" s="93">
        <v>6.5</v>
      </c>
      <c r="N77" s="93">
        <v>2263.3000000000002</v>
      </c>
      <c r="O77" s="93" t="s">
        <v>291</v>
      </c>
      <c r="P77" s="93">
        <v>50.6</v>
      </c>
      <c r="Q77" s="93">
        <v>27.4</v>
      </c>
      <c r="R77" s="93">
        <v>62.8</v>
      </c>
      <c r="S77" s="38">
        <f t="shared" si="20"/>
        <v>4769.7000000000007</v>
      </c>
      <c r="T77" s="279"/>
    </row>
    <row r="78" spans="1:20" ht="12.75" customHeight="1">
      <c r="A78" s="194">
        <v>42156</v>
      </c>
      <c r="B78" s="92">
        <v>115.8</v>
      </c>
      <c r="C78" s="93">
        <v>97.2</v>
      </c>
      <c r="D78" s="93">
        <f t="shared" si="18"/>
        <v>213</v>
      </c>
      <c r="E78" s="92">
        <v>850.9</v>
      </c>
      <c r="F78" s="93">
        <v>184.3</v>
      </c>
      <c r="G78" s="93">
        <v>234.3</v>
      </c>
      <c r="H78" s="93">
        <v>167.8</v>
      </c>
      <c r="I78" s="94">
        <v>1437.2</v>
      </c>
      <c r="J78" s="92">
        <v>322.60000000000002</v>
      </c>
      <c r="K78" s="93">
        <v>356.9</v>
      </c>
      <c r="L78" s="94">
        <v>679.6</v>
      </c>
      <c r="M78" s="93">
        <v>5.7</v>
      </c>
      <c r="N78" s="93">
        <v>2182.1999999999998</v>
      </c>
      <c r="O78" s="93" t="s">
        <v>291</v>
      </c>
      <c r="P78" s="93">
        <v>60.4</v>
      </c>
      <c r="Q78" s="93">
        <v>29.6</v>
      </c>
      <c r="R78" s="93">
        <v>49.2</v>
      </c>
      <c r="S78" s="38">
        <f t="shared" si="20"/>
        <v>4656.8999999999996</v>
      </c>
      <c r="T78" s="279"/>
    </row>
    <row r="79" spans="1:20" ht="12.75" customHeight="1">
      <c r="A79" s="194">
        <v>42186</v>
      </c>
      <c r="B79" s="92">
        <v>115</v>
      </c>
      <c r="C79" s="93">
        <v>109</v>
      </c>
      <c r="D79" s="93">
        <f t="shared" si="18"/>
        <v>224</v>
      </c>
      <c r="E79" s="92">
        <v>922.7</v>
      </c>
      <c r="F79" s="93">
        <v>203.2</v>
      </c>
      <c r="G79" s="93">
        <v>251.9</v>
      </c>
      <c r="H79" s="93">
        <v>183.1</v>
      </c>
      <c r="I79" s="94">
        <v>1560.9</v>
      </c>
      <c r="J79" s="92">
        <v>350</v>
      </c>
      <c r="K79" s="93">
        <v>371.4</v>
      </c>
      <c r="L79" s="94">
        <v>721.3</v>
      </c>
      <c r="M79" s="93">
        <v>5.9</v>
      </c>
      <c r="N79" s="93">
        <v>2240.4</v>
      </c>
      <c r="O79" s="93" t="s">
        <v>291</v>
      </c>
      <c r="P79" s="93">
        <v>88.2</v>
      </c>
      <c r="Q79" s="93">
        <v>30.2</v>
      </c>
      <c r="R79" s="93">
        <v>46.5</v>
      </c>
      <c r="S79" s="38">
        <f t="shared" si="20"/>
        <v>4917.3999999999996</v>
      </c>
      <c r="T79" s="279"/>
    </row>
    <row r="80" spans="1:20" ht="12.75" customHeight="1">
      <c r="A80" s="194">
        <v>42217</v>
      </c>
      <c r="B80" s="92">
        <v>120.2</v>
      </c>
      <c r="C80" s="93">
        <v>108.1</v>
      </c>
      <c r="D80" s="93">
        <f t="shared" si="18"/>
        <v>228.3</v>
      </c>
      <c r="E80" s="92">
        <v>914.8</v>
      </c>
      <c r="F80" s="93">
        <v>202.9</v>
      </c>
      <c r="G80" s="93">
        <v>259.39999999999998</v>
      </c>
      <c r="H80" s="93">
        <v>178</v>
      </c>
      <c r="I80" s="94">
        <v>1555.1</v>
      </c>
      <c r="J80" s="92">
        <v>326.10000000000002</v>
      </c>
      <c r="K80" s="93">
        <v>357.8</v>
      </c>
      <c r="L80" s="94">
        <v>683.9</v>
      </c>
      <c r="M80" s="93">
        <v>5.6</v>
      </c>
      <c r="N80" s="93">
        <v>2168.8000000000002</v>
      </c>
      <c r="O80" s="93" t="s">
        <v>291</v>
      </c>
      <c r="P80" s="93">
        <v>50.7</v>
      </c>
      <c r="Q80" s="93">
        <v>25.1</v>
      </c>
      <c r="R80" s="93">
        <v>56.1</v>
      </c>
      <c r="S80" s="38">
        <f t="shared" si="20"/>
        <v>4773.5999999999995</v>
      </c>
      <c r="T80" s="279"/>
    </row>
    <row r="81" spans="1:20" ht="12.75" customHeight="1">
      <c r="A81" s="194">
        <v>42248</v>
      </c>
      <c r="B81" s="92">
        <v>107.4</v>
      </c>
      <c r="C81" s="93">
        <v>107.6</v>
      </c>
      <c r="D81" s="93">
        <f t="shared" si="18"/>
        <v>215</v>
      </c>
      <c r="E81" s="92">
        <v>866.3</v>
      </c>
      <c r="F81" s="93">
        <v>188.8</v>
      </c>
      <c r="G81" s="93">
        <v>254.8</v>
      </c>
      <c r="H81" s="93">
        <v>165.5</v>
      </c>
      <c r="I81" s="94">
        <v>1475.4</v>
      </c>
      <c r="J81" s="92">
        <v>332</v>
      </c>
      <c r="K81" s="93">
        <v>368.2</v>
      </c>
      <c r="L81" s="94">
        <v>700.2</v>
      </c>
      <c r="M81" s="93">
        <v>5.7</v>
      </c>
      <c r="N81" s="93">
        <v>2182.5</v>
      </c>
      <c r="O81" s="93" t="s">
        <v>291</v>
      </c>
      <c r="P81" s="93">
        <v>60.8</v>
      </c>
      <c r="Q81" s="93">
        <v>26.3</v>
      </c>
      <c r="R81" s="93">
        <v>64.2</v>
      </c>
      <c r="S81" s="38">
        <f t="shared" si="20"/>
        <v>4730.1000000000004</v>
      </c>
      <c r="T81" s="279"/>
    </row>
    <row r="82" spans="1:20" ht="12.75" customHeight="1">
      <c r="A82" s="194">
        <v>42278</v>
      </c>
      <c r="B82" s="92">
        <v>93.8</v>
      </c>
      <c r="C82" s="93">
        <v>106.9</v>
      </c>
      <c r="D82" s="93">
        <f t="shared" si="18"/>
        <v>200.7</v>
      </c>
      <c r="E82" s="92">
        <v>902.9</v>
      </c>
      <c r="F82" s="93">
        <v>199.8</v>
      </c>
      <c r="G82" s="93">
        <v>267.89999999999998</v>
      </c>
      <c r="H82" s="93">
        <v>171</v>
      </c>
      <c r="I82" s="94">
        <v>1541.6</v>
      </c>
      <c r="J82" s="92">
        <v>335.7</v>
      </c>
      <c r="K82" s="93">
        <v>368.4</v>
      </c>
      <c r="L82" s="94">
        <v>704.1</v>
      </c>
      <c r="M82" s="93">
        <v>5.7</v>
      </c>
      <c r="N82" s="93">
        <v>2295.1</v>
      </c>
      <c r="O82" s="93" t="s">
        <v>291</v>
      </c>
      <c r="P82" s="93">
        <v>64.3</v>
      </c>
      <c r="Q82" s="93">
        <v>27.1</v>
      </c>
      <c r="R82" s="93">
        <v>89.2</v>
      </c>
      <c r="S82" s="38">
        <f t="shared" si="20"/>
        <v>4927.7999999999993</v>
      </c>
      <c r="T82" s="279"/>
    </row>
    <row r="83" spans="1:20" ht="12.75" customHeight="1">
      <c r="A83" s="194">
        <v>42309</v>
      </c>
      <c r="B83" s="92">
        <v>96</v>
      </c>
      <c r="C83" s="93">
        <v>105.7</v>
      </c>
      <c r="D83" s="93">
        <f t="shared" si="18"/>
        <v>201.7</v>
      </c>
      <c r="E83" s="92">
        <v>873</v>
      </c>
      <c r="F83" s="93">
        <v>191.6</v>
      </c>
      <c r="G83" s="93">
        <v>263.5</v>
      </c>
      <c r="H83" s="93">
        <v>167.8</v>
      </c>
      <c r="I83" s="94">
        <v>1495.9</v>
      </c>
      <c r="J83" s="92">
        <v>325.5</v>
      </c>
      <c r="K83" s="93">
        <v>367.6</v>
      </c>
      <c r="L83" s="94">
        <v>693.1</v>
      </c>
      <c r="M83" s="93">
        <v>5.5</v>
      </c>
      <c r="N83" s="93">
        <v>2251.4</v>
      </c>
      <c r="O83" s="93" t="s">
        <v>291</v>
      </c>
      <c r="P83" s="93">
        <v>72.7</v>
      </c>
      <c r="Q83" s="93">
        <v>26.1</v>
      </c>
      <c r="R83" s="93">
        <v>91.1</v>
      </c>
      <c r="S83" s="38">
        <f t="shared" ref="S83:S106" si="21">D83+I83+L83+SUM(M83:R83)</f>
        <v>4837.5</v>
      </c>
      <c r="T83" s="279"/>
    </row>
    <row r="84" spans="1:20" ht="12.75" customHeight="1">
      <c r="A84" s="194">
        <v>42339</v>
      </c>
      <c r="B84" s="92">
        <v>104</v>
      </c>
      <c r="C84" s="93">
        <v>106.8</v>
      </c>
      <c r="D84" s="93">
        <f t="shared" ref="D84:D119" si="22">SUM(B84:C84)</f>
        <v>210.8</v>
      </c>
      <c r="E84" s="92">
        <v>951.9</v>
      </c>
      <c r="F84" s="93">
        <v>216.2</v>
      </c>
      <c r="G84" s="93">
        <v>293</v>
      </c>
      <c r="H84" s="93">
        <v>179.9</v>
      </c>
      <c r="I84" s="94">
        <v>1641.1</v>
      </c>
      <c r="J84" s="92">
        <v>337.8</v>
      </c>
      <c r="K84" s="93">
        <v>389.5</v>
      </c>
      <c r="L84" s="94">
        <v>727.3</v>
      </c>
      <c r="M84" s="93">
        <v>4.8</v>
      </c>
      <c r="N84" s="93">
        <v>2205.6999999999998</v>
      </c>
      <c r="O84" s="93" t="s">
        <v>291</v>
      </c>
      <c r="P84" s="93">
        <v>90.1</v>
      </c>
      <c r="Q84" s="93">
        <v>26.2</v>
      </c>
      <c r="R84" s="93">
        <v>71.400000000000006</v>
      </c>
      <c r="S84" s="38">
        <f t="shared" si="21"/>
        <v>4977.3999999999996</v>
      </c>
      <c r="T84" s="279"/>
    </row>
    <row r="85" spans="1:20" ht="12.75" customHeight="1">
      <c r="A85" s="194">
        <v>42370</v>
      </c>
      <c r="B85" s="92">
        <v>109.5</v>
      </c>
      <c r="C85" s="93">
        <v>90.2</v>
      </c>
      <c r="D85" s="93">
        <f t="shared" si="22"/>
        <v>199.7</v>
      </c>
      <c r="E85" s="92">
        <v>847.7</v>
      </c>
      <c r="F85" s="93">
        <v>186.8</v>
      </c>
      <c r="G85" s="93">
        <v>266.10000000000002</v>
      </c>
      <c r="H85" s="93">
        <v>154</v>
      </c>
      <c r="I85" s="94">
        <v>1454.5</v>
      </c>
      <c r="J85" s="92">
        <v>332.1</v>
      </c>
      <c r="K85" s="93">
        <v>427.2</v>
      </c>
      <c r="L85" s="94">
        <v>759.3</v>
      </c>
      <c r="M85" s="93">
        <v>4.9000000000000004</v>
      </c>
      <c r="N85" s="93">
        <v>2015.2</v>
      </c>
      <c r="O85" s="93" t="s">
        <v>291</v>
      </c>
      <c r="P85" s="93">
        <v>72.5</v>
      </c>
      <c r="Q85" s="93">
        <v>22.3</v>
      </c>
      <c r="R85" s="93">
        <v>55</v>
      </c>
      <c r="S85" s="38">
        <f t="shared" si="21"/>
        <v>4583.4000000000005</v>
      </c>
      <c r="T85" s="279"/>
    </row>
    <row r="86" spans="1:20" ht="12.75" customHeight="1">
      <c r="A86" s="194">
        <v>42401</v>
      </c>
      <c r="B86" s="92">
        <v>127.5</v>
      </c>
      <c r="C86" s="93">
        <v>102.3</v>
      </c>
      <c r="D86" s="93">
        <f t="shared" si="22"/>
        <v>229.8</v>
      </c>
      <c r="E86" s="92">
        <v>895.4</v>
      </c>
      <c r="F86" s="93">
        <v>199.7</v>
      </c>
      <c r="G86" s="93">
        <v>273.5</v>
      </c>
      <c r="H86" s="93">
        <v>164</v>
      </c>
      <c r="I86" s="94">
        <v>1532.7</v>
      </c>
      <c r="J86" s="92">
        <v>301.60000000000002</v>
      </c>
      <c r="K86" s="93">
        <v>378.3</v>
      </c>
      <c r="L86" s="94">
        <v>679.8</v>
      </c>
      <c r="M86" s="93">
        <v>5.5</v>
      </c>
      <c r="N86" s="93">
        <v>2109.8000000000002</v>
      </c>
      <c r="O86" s="93" t="s">
        <v>291</v>
      </c>
      <c r="P86" s="93">
        <v>88.7</v>
      </c>
      <c r="Q86" s="93">
        <v>26.7</v>
      </c>
      <c r="R86" s="93">
        <v>79.400000000000006</v>
      </c>
      <c r="S86" s="38">
        <f t="shared" si="21"/>
        <v>4752.3999999999996</v>
      </c>
      <c r="T86" s="279"/>
    </row>
    <row r="87" spans="1:20" ht="12.75" customHeight="1">
      <c r="A87" s="194">
        <v>42430</v>
      </c>
      <c r="B87" s="92">
        <v>120.5</v>
      </c>
      <c r="C87" s="93">
        <v>114.2</v>
      </c>
      <c r="D87" s="93">
        <f t="shared" si="22"/>
        <v>234.7</v>
      </c>
      <c r="E87" s="92">
        <v>898.9</v>
      </c>
      <c r="F87" s="93">
        <v>197.9</v>
      </c>
      <c r="G87" s="93">
        <v>285.2</v>
      </c>
      <c r="H87" s="93">
        <v>167.9</v>
      </c>
      <c r="I87" s="94">
        <v>1549.9</v>
      </c>
      <c r="J87" s="92">
        <v>334.9</v>
      </c>
      <c r="K87" s="93">
        <v>397.6</v>
      </c>
      <c r="L87" s="94">
        <v>732.5</v>
      </c>
      <c r="M87" s="93">
        <v>5.7</v>
      </c>
      <c r="N87" s="93">
        <v>2209.8000000000002</v>
      </c>
      <c r="O87" s="93" t="s">
        <v>291</v>
      </c>
      <c r="P87" s="93">
        <v>74.900000000000006</v>
      </c>
      <c r="Q87" s="93">
        <v>27</v>
      </c>
      <c r="R87" s="93">
        <v>80.599999999999994</v>
      </c>
      <c r="S87" s="38">
        <f t="shared" si="21"/>
        <v>4915.1000000000004</v>
      </c>
      <c r="T87" s="279"/>
    </row>
    <row r="88" spans="1:20" ht="12.75" customHeight="1">
      <c r="A88" s="194">
        <v>42461</v>
      </c>
      <c r="B88" s="92">
        <v>111.4</v>
      </c>
      <c r="C88" s="93">
        <v>117.2</v>
      </c>
      <c r="D88" s="93">
        <f t="shared" si="22"/>
        <v>228.60000000000002</v>
      </c>
      <c r="E88" s="92">
        <v>845.8</v>
      </c>
      <c r="F88" s="93">
        <v>182.6</v>
      </c>
      <c r="G88" s="93">
        <v>264.39999999999998</v>
      </c>
      <c r="H88" s="93">
        <v>153.30000000000001</v>
      </c>
      <c r="I88" s="94">
        <v>1446</v>
      </c>
      <c r="J88" s="92">
        <v>325.10000000000002</v>
      </c>
      <c r="K88" s="93">
        <v>376.5</v>
      </c>
      <c r="L88" s="94">
        <v>701.6</v>
      </c>
      <c r="M88" s="93">
        <v>6.4</v>
      </c>
      <c r="N88" s="93">
        <v>2202.1</v>
      </c>
      <c r="O88" s="93" t="s">
        <v>291</v>
      </c>
      <c r="P88" s="93">
        <v>86.2</v>
      </c>
      <c r="Q88" s="93">
        <v>27.1</v>
      </c>
      <c r="R88" s="93">
        <v>84.5</v>
      </c>
      <c r="S88" s="38">
        <f t="shared" si="21"/>
        <v>4782.5</v>
      </c>
      <c r="T88" s="279"/>
    </row>
    <row r="89" spans="1:20" ht="12.75" customHeight="1">
      <c r="A89" s="194">
        <v>42491</v>
      </c>
      <c r="B89" s="92">
        <v>113.3</v>
      </c>
      <c r="C89" s="93">
        <v>142.80000000000001</v>
      </c>
      <c r="D89" s="93">
        <f t="shared" si="22"/>
        <v>256.10000000000002</v>
      </c>
      <c r="E89" s="92">
        <v>860.6</v>
      </c>
      <c r="F89" s="93">
        <v>183.6</v>
      </c>
      <c r="G89" s="93">
        <v>266.2</v>
      </c>
      <c r="H89" s="93">
        <v>156.1</v>
      </c>
      <c r="I89" s="94">
        <v>1466.6</v>
      </c>
      <c r="J89" s="92">
        <v>322.10000000000002</v>
      </c>
      <c r="K89" s="93">
        <v>388.2</v>
      </c>
      <c r="L89" s="94">
        <v>710.3</v>
      </c>
      <c r="M89" s="93">
        <v>6.2</v>
      </c>
      <c r="N89" s="93">
        <v>2226.9</v>
      </c>
      <c r="O89" s="93" t="s">
        <v>291</v>
      </c>
      <c r="P89" s="93">
        <v>52.1</v>
      </c>
      <c r="Q89" s="93">
        <v>30.1</v>
      </c>
      <c r="R89" s="93">
        <v>71.5</v>
      </c>
      <c r="S89" s="38">
        <f t="shared" si="21"/>
        <v>4819.7999999999993</v>
      </c>
      <c r="T89" s="279"/>
    </row>
    <row r="90" spans="1:20" ht="12.75" customHeight="1">
      <c r="A90" s="194">
        <v>42522</v>
      </c>
      <c r="B90" s="92">
        <v>110.8</v>
      </c>
      <c r="C90" s="93">
        <v>153.30000000000001</v>
      </c>
      <c r="D90" s="93">
        <f t="shared" si="22"/>
        <v>264.10000000000002</v>
      </c>
      <c r="E90" s="92">
        <v>831</v>
      </c>
      <c r="F90" s="93">
        <v>174</v>
      </c>
      <c r="G90" s="93">
        <v>247.4</v>
      </c>
      <c r="H90" s="93">
        <v>149.69999999999999</v>
      </c>
      <c r="I90" s="94">
        <v>1402.1</v>
      </c>
      <c r="J90" s="92">
        <v>319</v>
      </c>
      <c r="K90" s="93">
        <v>383.8</v>
      </c>
      <c r="L90" s="94">
        <v>702.7</v>
      </c>
      <c r="M90" s="93">
        <v>5.7</v>
      </c>
      <c r="N90" s="93">
        <v>2104.1999999999998</v>
      </c>
      <c r="O90" s="93" t="s">
        <v>291</v>
      </c>
      <c r="P90" s="93">
        <v>60.5</v>
      </c>
      <c r="Q90" s="93">
        <v>25.9</v>
      </c>
      <c r="R90" s="93">
        <v>63.7</v>
      </c>
      <c r="S90" s="38">
        <f t="shared" si="21"/>
        <v>4628.8999999999996</v>
      </c>
      <c r="T90" s="279"/>
    </row>
    <row r="91" spans="1:20" ht="12.75" customHeight="1">
      <c r="A91" s="194">
        <v>42552</v>
      </c>
      <c r="B91" s="92">
        <v>114.9</v>
      </c>
      <c r="C91" s="93">
        <v>159.69999999999999</v>
      </c>
      <c r="D91" s="93">
        <f t="shared" si="22"/>
        <v>274.60000000000002</v>
      </c>
      <c r="E91" s="92">
        <v>895.5</v>
      </c>
      <c r="F91" s="93">
        <v>193.5</v>
      </c>
      <c r="G91" s="93">
        <v>268.89999999999998</v>
      </c>
      <c r="H91" s="93">
        <v>162.4</v>
      </c>
      <c r="I91" s="94">
        <v>1520.3</v>
      </c>
      <c r="J91" s="92">
        <v>340</v>
      </c>
      <c r="K91" s="93">
        <v>397</v>
      </c>
      <c r="L91" s="94">
        <v>737</v>
      </c>
      <c r="M91" s="93">
        <v>5.6</v>
      </c>
      <c r="N91" s="93">
        <v>2043.4</v>
      </c>
      <c r="O91" s="93" t="s">
        <v>291</v>
      </c>
      <c r="P91" s="93">
        <v>63.9</v>
      </c>
      <c r="Q91" s="93">
        <v>25.6</v>
      </c>
      <c r="R91" s="93">
        <v>51.4</v>
      </c>
      <c r="S91" s="38">
        <f t="shared" si="21"/>
        <v>4721.8</v>
      </c>
      <c r="T91" s="279"/>
    </row>
    <row r="92" spans="1:20" ht="12.75" customHeight="1">
      <c r="A92" s="194">
        <v>42583</v>
      </c>
      <c r="B92" s="92">
        <v>97.4</v>
      </c>
      <c r="C92" s="93">
        <v>134.6</v>
      </c>
      <c r="D92" s="93">
        <f t="shared" si="22"/>
        <v>232</v>
      </c>
      <c r="E92" s="92">
        <v>906.7</v>
      </c>
      <c r="F92" s="93">
        <v>198.3</v>
      </c>
      <c r="G92" s="93">
        <v>284.8</v>
      </c>
      <c r="H92" s="93">
        <v>164.1</v>
      </c>
      <c r="I92" s="94">
        <v>1553.9</v>
      </c>
      <c r="J92" s="92">
        <v>354.4</v>
      </c>
      <c r="K92" s="93">
        <v>396.2</v>
      </c>
      <c r="L92" s="94">
        <v>750.5</v>
      </c>
      <c r="M92" s="93">
        <v>6.1</v>
      </c>
      <c r="N92" s="93">
        <v>2099.9</v>
      </c>
      <c r="O92" s="93" t="s">
        <v>291</v>
      </c>
      <c r="P92" s="93">
        <v>62.5</v>
      </c>
      <c r="Q92" s="93">
        <v>27.4</v>
      </c>
      <c r="R92" s="93">
        <v>52.1</v>
      </c>
      <c r="S92" s="38">
        <f t="shared" si="21"/>
        <v>4784.3999999999996</v>
      </c>
      <c r="T92" s="279"/>
    </row>
    <row r="93" spans="1:20" ht="12.75" customHeight="1">
      <c r="A93" s="194">
        <v>42614</v>
      </c>
      <c r="B93" s="92">
        <v>88.4</v>
      </c>
      <c r="C93" s="93">
        <v>105.8</v>
      </c>
      <c r="D93" s="93">
        <f t="shared" si="22"/>
        <v>194.2</v>
      </c>
      <c r="E93" s="92">
        <v>844.6</v>
      </c>
      <c r="F93" s="93">
        <v>181.6</v>
      </c>
      <c r="G93" s="93">
        <v>268.89999999999998</v>
      </c>
      <c r="H93" s="93">
        <v>153</v>
      </c>
      <c r="I93" s="94">
        <v>1448.2</v>
      </c>
      <c r="J93" s="92">
        <v>341.8</v>
      </c>
      <c r="K93" s="93">
        <v>386</v>
      </c>
      <c r="L93" s="94">
        <v>727.8</v>
      </c>
      <c r="M93" s="93">
        <v>6</v>
      </c>
      <c r="N93" s="93">
        <v>2112.1999999999998</v>
      </c>
      <c r="O93" s="93" t="s">
        <v>291</v>
      </c>
      <c r="P93" s="93">
        <v>77.2</v>
      </c>
      <c r="Q93" s="93">
        <v>27</v>
      </c>
      <c r="R93" s="93">
        <v>58</v>
      </c>
      <c r="S93" s="38">
        <f t="shared" si="21"/>
        <v>4650.5999999999995</v>
      </c>
      <c r="T93" s="279"/>
    </row>
    <row r="94" spans="1:20" ht="12.75" customHeight="1">
      <c r="A94" s="194">
        <v>42644</v>
      </c>
      <c r="B94" s="92">
        <v>89.8</v>
      </c>
      <c r="C94" s="93">
        <v>99.9</v>
      </c>
      <c r="D94" s="93">
        <f t="shared" si="22"/>
        <v>189.7</v>
      </c>
      <c r="E94" s="92">
        <v>872.9</v>
      </c>
      <c r="F94" s="93">
        <v>187.7</v>
      </c>
      <c r="G94" s="93">
        <v>276.3</v>
      </c>
      <c r="H94" s="93">
        <v>161.69999999999999</v>
      </c>
      <c r="I94" s="94">
        <v>1498.6</v>
      </c>
      <c r="J94" s="92">
        <v>345.2</v>
      </c>
      <c r="K94" s="93">
        <v>400.2</v>
      </c>
      <c r="L94" s="94">
        <v>745.4</v>
      </c>
      <c r="M94" s="93">
        <v>6</v>
      </c>
      <c r="N94" s="93">
        <v>2191.8000000000002</v>
      </c>
      <c r="O94" s="93" t="s">
        <v>291</v>
      </c>
      <c r="P94" s="93">
        <v>71.2</v>
      </c>
      <c r="Q94" s="93">
        <v>29.7</v>
      </c>
      <c r="R94" s="93">
        <v>67.3</v>
      </c>
      <c r="S94" s="38">
        <f t="shared" si="21"/>
        <v>4799.7</v>
      </c>
      <c r="T94" s="279"/>
    </row>
    <row r="95" spans="1:20" ht="12.75" customHeight="1">
      <c r="A95" s="194">
        <v>42675</v>
      </c>
      <c r="B95" s="92">
        <v>82.5</v>
      </c>
      <c r="C95" s="93">
        <v>99.2</v>
      </c>
      <c r="D95" s="93">
        <f t="shared" si="22"/>
        <v>181.7</v>
      </c>
      <c r="E95" s="92">
        <v>890.4</v>
      </c>
      <c r="F95" s="93">
        <v>193.6</v>
      </c>
      <c r="G95" s="93">
        <v>281.7</v>
      </c>
      <c r="H95" s="93">
        <v>170</v>
      </c>
      <c r="I95" s="94">
        <v>1535.6</v>
      </c>
      <c r="J95" s="92">
        <v>332.4</v>
      </c>
      <c r="K95" s="93">
        <v>412.5</v>
      </c>
      <c r="L95" s="94">
        <v>744.9</v>
      </c>
      <c r="M95" s="93">
        <v>5.7</v>
      </c>
      <c r="N95" s="93">
        <v>2341.8000000000002</v>
      </c>
      <c r="O95" s="93" t="s">
        <v>291</v>
      </c>
      <c r="P95" s="93">
        <v>71.099999999999994</v>
      </c>
      <c r="Q95" s="93">
        <v>26</v>
      </c>
      <c r="R95" s="93">
        <v>80.7</v>
      </c>
      <c r="S95" s="38">
        <f t="shared" si="21"/>
        <v>4987.5</v>
      </c>
      <c r="T95" s="279"/>
    </row>
    <row r="96" spans="1:20" ht="12.75" customHeight="1">
      <c r="A96" s="194">
        <v>42705</v>
      </c>
      <c r="B96" s="92">
        <v>85.7</v>
      </c>
      <c r="C96" s="93">
        <v>107.3</v>
      </c>
      <c r="D96" s="93">
        <f t="shared" si="22"/>
        <v>193</v>
      </c>
      <c r="E96" s="92">
        <v>936.2</v>
      </c>
      <c r="F96" s="93">
        <v>205.6</v>
      </c>
      <c r="G96" s="93">
        <v>289.10000000000002</v>
      </c>
      <c r="H96" s="93">
        <v>182.5</v>
      </c>
      <c r="I96" s="94">
        <v>1613.4</v>
      </c>
      <c r="J96" s="92">
        <v>329.8</v>
      </c>
      <c r="K96" s="93">
        <v>454.1</v>
      </c>
      <c r="L96" s="94">
        <v>784</v>
      </c>
      <c r="M96" s="93">
        <v>5.4</v>
      </c>
      <c r="N96" s="93">
        <v>2262.1</v>
      </c>
      <c r="O96" s="93" t="s">
        <v>291</v>
      </c>
      <c r="P96" s="93">
        <v>106.6</v>
      </c>
      <c r="Q96" s="93">
        <v>32.4</v>
      </c>
      <c r="R96" s="93">
        <v>53.8</v>
      </c>
      <c r="S96" s="38">
        <f t="shared" si="21"/>
        <v>5050.7000000000007</v>
      </c>
      <c r="T96" s="279"/>
    </row>
    <row r="97" spans="1:20" ht="12.75" customHeight="1">
      <c r="A97" s="194">
        <v>42736</v>
      </c>
      <c r="B97" s="92">
        <v>71.5</v>
      </c>
      <c r="C97" s="93">
        <v>99.1</v>
      </c>
      <c r="D97" s="93">
        <f t="shared" si="22"/>
        <v>170.6</v>
      </c>
      <c r="E97" s="92">
        <v>839.6</v>
      </c>
      <c r="F97" s="93">
        <v>182.1</v>
      </c>
      <c r="G97" s="93">
        <v>260.39999999999998</v>
      </c>
      <c r="H97" s="93">
        <v>170.2</v>
      </c>
      <c r="I97" s="94">
        <v>1452.3</v>
      </c>
      <c r="J97" s="92">
        <v>321</v>
      </c>
      <c r="K97" s="93">
        <v>449.2</v>
      </c>
      <c r="L97" s="94">
        <v>770.2</v>
      </c>
      <c r="M97" s="93">
        <v>6.5</v>
      </c>
      <c r="N97" s="93">
        <v>2183.9</v>
      </c>
      <c r="O97" s="93" t="s">
        <v>291</v>
      </c>
      <c r="P97" s="93">
        <v>83.5</v>
      </c>
      <c r="Q97" s="93">
        <v>30.4</v>
      </c>
      <c r="R97" s="93">
        <v>58.1</v>
      </c>
      <c r="S97" s="38">
        <f t="shared" si="21"/>
        <v>4755.5</v>
      </c>
      <c r="T97" s="279"/>
    </row>
    <row r="98" spans="1:20" ht="12.75" customHeight="1">
      <c r="A98" s="194">
        <v>42767</v>
      </c>
      <c r="B98" s="92">
        <v>75.5</v>
      </c>
      <c r="C98" s="93">
        <v>79.8</v>
      </c>
      <c r="D98" s="93">
        <f t="shared" si="22"/>
        <v>155.30000000000001</v>
      </c>
      <c r="E98" s="92">
        <v>865</v>
      </c>
      <c r="F98" s="93">
        <v>191.4</v>
      </c>
      <c r="G98" s="93">
        <v>258</v>
      </c>
      <c r="H98" s="93">
        <v>179.6</v>
      </c>
      <c r="I98" s="94">
        <v>1494</v>
      </c>
      <c r="J98" s="92">
        <v>284.89999999999998</v>
      </c>
      <c r="K98" s="93">
        <v>418.4</v>
      </c>
      <c r="L98" s="94">
        <v>703.3</v>
      </c>
      <c r="M98" s="93">
        <v>5.9</v>
      </c>
      <c r="N98" s="93">
        <v>2190</v>
      </c>
      <c r="O98" s="93" t="s">
        <v>291</v>
      </c>
      <c r="P98" s="93">
        <v>82.9</v>
      </c>
      <c r="Q98" s="93">
        <v>27.5</v>
      </c>
      <c r="R98" s="93">
        <v>80.900000000000006</v>
      </c>
      <c r="S98" s="38">
        <f t="shared" si="21"/>
        <v>4739.8</v>
      </c>
      <c r="T98" s="279"/>
    </row>
    <row r="99" spans="1:20" ht="12.75" customHeight="1">
      <c r="A99" s="194">
        <v>42795</v>
      </c>
      <c r="B99" s="92">
        <v>78</v>
      </c>
      <c r="C99" s="93">
        <v>102</v>
      </c>
      <c r="D99" s="93">
        <f t="shared" si="22"/>
        <v>180</v>
      </c>
      <c r="E99" s="92">
        <v>898.7</v>
      </c>
      <c r="F99" s="93">
        <v>192.7</v>
      </c>
      <c r="G99" s="93">
        <v>283.39999999999998</v>
      </c>
      <c r="H99" s="93">
        <v>189</v>
      </c>
      <c r="I99" s="94">
        <v>1563.8</v>
      </c>
      <c r="J99" s="92">
        <v>339.2</v>
      </c>
      <c r="K99" s="93">
        <v>425.7</v>
      </c>
      <c r="L99" s="94">
        <v>764.8</v>
      </c>
      <c r="M99" s="93">
        <v>5.0999999999999996</v>
      </c>
      <c r="N99" s="93">
        <v>2447.4</v>
      </c>
      <c r="O99" s="93" t="s">
        <v>291</v>
      </c>
      <c r="P99" s="93">
        <v>107.7</v>
      </c>
      <c r="Q99" s="93">
        <v>29.7</v>
      </c>
      <c r="R99" s="93">
        <v>75.400000000000006</v>
      </c>
      <c r="S99" s="38">
        <f t="shared" si="21"/>
        <v>5173.8999999999996</v>
      </c>
      <c r="T99" s="279"/>
    </row>
    <row r="100" spans="1:20" ht="12.75" customHeight="1">
      <c r="A100" s="194">
        <v>42826</v>
      </c>
      <c r="B100" s="92">
        <v>72.599999999999994</v>
      </c>
      <c r="C100" s="93">
        <v>108.7</v>
      </c>
      <c r="D100" s="93">
        <f t="shared" si="22"/>
        <v>181.3</v>
      </c>
      <c r="E100" s="92">
        <v>813.6</v>
      </c>
      <c r="F100" s="93">
        <v>176.9</v>
      </c>
      <c r="G100" s="93">
        <v>264.8</v>
      </c>
      <c r="H100" s="93">
        <v>170.4</v>
      </c>
      <c r="I100" s="94">
        <v>1425.6</v>
      </c>
      <c r="J100" s="92">
        <v>315.5</v>
      </c>
      <c r="K100" s="93">
        <v>414.3</v>
      </c>
      <c r="L100" s="94">
        <v>729.8</v>
      </c>
      <c r="M100" s="93">
        <v>5.4</v>
      </c>
      <c r="N100" s="93">
        <v>2253.8000000000002</v>
      </c>
      <c r="O100" s="93" t="s">
        <v>291</v>
      </c>
      <c r="P100" s="93">
        <v>77.099999999999994</v>
      </c>
      <c r="Q100" s="93">
        <v>24.5</v>
      </c>
      <c r="R100" s="93">
        <v>65.8</v>
      </c>
      <c r="S100" s="38">
        <f t="shared" si="21"/>
        <v>4763.3</v>
      </c>
      <c r="T100" s="279"/>
    </row>
    <row r="101" spans="1:20" ht="12.75" customHeight="1">
      <c r="A101" s="194">
        <v>42856</v>
      </c>
      <c r="B101" s="92">
        <v>76.5</v>
      </c>
      <c r="C101" s="93">
        <v>123.3</v>
      </c>
      <c r="D101" s="93">
        <f t="shared" si="22"/>
        <v>199.8</v>
      </c>
      <c r="E101" s="92">
        <v>873.4</v>
      </c>
      <c r="F101" s="93">
        <v>186.3</v>
      </c>
      <c r="G101" s="93">
        <v>278</v>
      </c>
      <c r="H101" s="93">
        <v>184.2</v>
      </c>
      <c r="I101" s="94">
        <v>1521.9</v>
      </c>
      <c r="J101" s="92">
        <v>307.8</v>
      </c>
      <c r="K101" s="93">
        <v>425.8</v>
      </c>
      <c r="L101" s="94">
        <v>733.7</v>
      </c>
      <c r="M101" s="93">
        <v>5.9</v>
      </c>
      <c r="N101" s="93">
        <v>2589.6999999999998</v>
      </c>
      <c r="O101" s="93" t="s">
        <v>291</v>
      </c>
      <c r="P101" s="93">
        <v>94.9</v>
      </c>
      <c r="Q101" s="93">
        <v>31.2</v>
      </c>
      <c r="R101" s="93">
        <v>69.400000000000006</v>
      </c>
      <c r="S101" s="38">
        <f t="shared" si="21"/>
        <v>5246.5</v>
      </c>
      <c r="T101" s="279"/>
    </row>
    <row r="102" spans="1:20" ht="12.75" customHeight="1">
      <c r="A102" s="194">
        <v>42887</v>
      </c>
      <c r="B102" s="92">
        <v>73.5</v>
      </c>
      <c r="C102" s="93">
        <v>128.9</v>
      </c>
      <c r="D102" s="93">
        <f t="shared" si="22"/>
        <v>202.4</v>
      </c>
      <c r="E102" s="92">
        <v>821.4</v>
      </c>
      <c r="F102" s="93">
        <v>175.8</v>
      </c>
      <c r="G102" s="93">
        <v>261.60000000000002</v>
      </c>
      <c r="H102" s="93">
        <v>176.1</v>
      </c>
      <c r="I102" s="94">
        <v>1434.9</v>
      </c>
      <c r="J102" s="92">
        <v>316.2</v>
      </c>
      <c r="K102" s="93">
        <v>417.9</v>
      </c>
      <c r="L102" s="94">
        <v>734.1</v>
      </c>
      <c r="M102" s="93">
        <v>5.6</v>
      </c>
      <c r="N102" s="93">
        <v>2470.8000000000002</v>
      </c>
      <c r="O102" s="93" t="s">
        <v>291</v>
      </c>
      <c r="P102" s="93">
        <v>80</v>
      </c>
      <c r="Q102" s="93">
        <v>29.1</v>
      </c>
      <c r="R102" s="93">
        <v>64.099999999999994</v>
      </c>
      <c r="S102" s="38">
        <f t="shared" si="21"/>
        <v>5021</v>
      </c>
      <c r="T102" s="279"/>
    </row>
    <row r="103" spans="1:20" ht="12.75" customHeight="1">
      <c r="A103" s="194">
        <v>42917</v>
      </c>
      <c r="B103" s="92">
        <v>75</v>
      </c>
      <c r="C103" s="93">
        <v>136.69999999999999</v>
      </c>
      <c r="D103" s="93">
        <f t="shared" si="22"/>
        <v>211.7</v>
      </c>
      <c r="E103" s="92">
        <v>854.4</v>
      </c>
      <c r="F103" s="93">
        <v>190.9</v>
      </c>
      <c r="G103" s="93">
        <v>278.7</v>
      </c>
      <c r="H103" s="93">
        <v>183.2</v>
      </c>
      <c r="I103" s="94">
        <v>1507.2</v>
      </c>
      <c r="J103" s="92">
        <v>345.3</v>
      </c>
      <c r="K103" s="93">
        <v>442.3</v>
      </c>
      <c r="L103" s="94">
        <v>787.6</v>
      </c>
      <c r="M103" s="93">
        <v>5.3</v>
      </c>
      <c r="N103" s="93">
        <v>2319.9</v>
      </c>
      <c r="O103" s="93" t="s">
        <v>291</v>
      </c>
      <c r="P103" s="93">
        <v>46.9</v>
      </c>
      <c r="Q103" s="93">
        <v>27.9</v>
      </c>
      <c r="R103" s="93">
        <v>50.9</v>
      </c>
      <c r="S103" s="38">
        <f t="shared" si="21"/>
        <v>4957.4000000000005</v>
      </c>
      <c r="T103" s="279"/>
    </row>
    <row r="104" spans="1:20" ht="12.75" customHeight="1">
      <c r="A104" s="194">
        <v>42948</v>
      </c>
      <c r="B104" s="92">
        <v>74.099999999999994</v>
      </c>
      <c r="C104" s="93">
        <v>132.19999999999999</v>
      </c>
      <c r="D104" s="93">
        <f t="shared" si="22"/>
        <v>206.29999999999998</v>
      </c>
      <c r="E104" s="92">
        <v>851.4</v>
      </c>
      <c r="F104" s="93">
        <v>190.8</v>
      </c>
      <c r="G104" s="93">
        <v>278.60000000000002</v>
      </c>
      <c r="H104" s="93">
        <v>187.7</v>
      </c>
      <c r="I104" s="94">
        <v>1508.5</v>
      </c>
      <c r="J104" s="92">
        <v>337.8</v>
      </c>
      <c r="K104" s="93">
        <v>434.6</v>
      </c>
      <c r="L104" s="94">
        <v>772.4</v>
      </c>
      <c r="M104" s="93">
        <v>5.3</v>
      </c>
      <c r="N104" s="93">
        <v>2400</v>
      </c>
      <c r="O104" s="93" t="s">
        <v>291</v>
      </c>
      <c r="P104" s="93">
        <v>52.1</v>
      </c>
      <c r="Q104" s="93">
        <v>28.5</v>
      </c>
      <c r="R104" s="93">
        <v>50.9</v>
      </c>
      <c r="S104" s="38">
        <f t="shared" si="21"/>
        <v>5024</v>
      </c>
      <c r="T104" s="279"/>
    </row>
    <row r="105" spans="1:20" ht="12.75" customHeight="1">
      <c r="A105" s="194">
        <v>42979</v>
      </c>
      <c r="B105" s="92">
        <v>64.8</v>
      </c>
      <c r="C105" s="93">
        <v>116.8</v>
      </c>
      <c r="D105" s="93">
        <f t="shared" si="22"/>
        <v>181.6</v>
      </c>
      <c r="E105" s="92">
        <v>807.2</v>
      </c>
      <c r="F105" s="93">
        <v>177.6</v>
      </c>
      <c r="G105" s="93">
        <v>265.89999999999998</v>
      </c>
      <c r="H105" s="93">
        <v>180</v>
      </c>
      <c r="I105" s="94">
        <v>1430.7</v>
      </c>
      <c r="J105" s="92">
        <v>331.4</v>
      </c>
      <c r="K105" s="93">
        <v>441.4</v>
      </c>
      <c r="L105" s="94">
        <v>772.8</v>
      </c>
      <c r="M105" s="93">
        <v>5.0999999999999996</v>
      </c>
      <c r="N105" s="93">
        <v>2291.8000000000002</v>
      </c>
      <c r="O105" s="93" t="s">
        <v>291</v>
      </c>
      <c r="P105" s="93">
        <v>57.4</v>
      </c>
      <c r="Q105" s="93">
        <v>27.3</v>
      </c>
      <c r="R105" s="93">
        <v>61.4</v>
      </c>
      <c r="S105" s="38">
        <f t="shared" si="21"/>
        <v>4828.1000000000004</v>
      </c>
      <c r="T105" s="279"/>
    </row>
    <row r="106" spans="1:20" ht="12.75" customHeight="1">
      <c r="A106" s="194">
        <v>43009</v>
      </c>
      <c r="B106" s="92">
        <v>70.400000000000006</v>
      </c>
      <c r="C106" s="93">
        <v>107.5</v>
      </c>
      <c r="D106" s="93">
        <f t="shared" si="22"/>
        <v>177.9</v>
      </c>
      <c r="E106" s="92">
        <v>822.1</v>
      </c>
      <c r="F106" s="93">
        <v>180.5</v>
      </c>
      <c r="G106" s="93">
        <v>269.8</v>
      </c>
      <c r="H106" s="93">
        <v>184.9</v>
      </c>
      <c r="I106" s="94">
        <v>1457.3</v>
      </c>
      <c r="J106" s="92">
        <v>345.6</v>
      </c>
      <c r="K106" s="93">
        <v>436.7</v>
      </c>
      <c r="L106" s="94">
        <v>782.3</v>
      </c>
      <c r="M106" s="93">
        <v>6.1</v>
      </c>
      <c r="N106" s="93">
        <v>2305.3000000000002</v>
      </c>
      <c r="O106" s="93" t="s">
        <v>291</v>
      </c>
      <c r="P106" s="93">
        <v>66.7</v>
      </c>
      <c r="Q106" s="93">
        <v>28.9</v>
      </c>
      <c r="R106" s="93">
        <v>74.900000000000006</v>
      </c>
      <c r="S106" s="38">
        <f t="shared" si="21"/>
        <v>4899.3999999999996</v>
      </c>
      <c r="T106" s="279"/>
    </row>
    <row r="107" spans="1:20" ht="12.75" customHeight="1">
      <c r="A107" s="194">
        <v>43040</v>
      </c>
      <c r="B107" s="92">
        <v>70.3</v>
      </c>
      <c r="C107" s="93">
        <v>98.1</v>
      </c>
      <c r="D107" s="93">
        <f t="shared" si="22"/>
        <v>168.39999999999998</v>
      </c>
      <c r="E107" s="92">
        <v>843</v>
      </c>
      <c r="F107" s="93">
        <v>182.9</v>
      </c>
      <c r="G107" s="93">
        <v>265.5</v>
      </c>
      <c r="H107" s="93">
        <v>196.2</v>
      </c>
      <c r="I107" s="94">
        <v>1487.6</v>
      </c>
      <c r="J107" s="92">
        <v>332.9</v>
      </c>
      <c r="K107" s="93">
        <v>422.4</v>
      </c>
      <c r="L107" s="94">
        <v>755.3</v>
      </c>
      <c r="M107" s="93">
        <v>5.8</v>
      </c>
      <c r="N107" s="93">
        <v>2550.6999999999998</v>
      </c>
      <c r="O107" s="93" t="s">
        <v>291</v>
      </c>
      <c r="P107" s="93">
        <v>66.8</v>
      </c>
      <c r="Q107" s="93">
        <v>30</v>
      </c>
      <c r="R107" s="93">
        <v>84.6</v>
      </c>
      <c r="S107" s="38">
        <f>D107+I107+L107+SUM(M107:R107)</f>
        <v>5149.2000000000007</v>
      </c>
      <c r="T107" s="279"/>
    </row>
    <row r="108" spans="1:20" ht="12.75" customHeight="1">
      <c r="A108" s="194">
        <v>43070</v>
      </c>
      <c r="B108" s="92">
        <v>69.400000000000006</v>
      </c>
      <c r="C108" s="93">
        <v>101.2</v>
      </c>
      <c r="D108" s="93">
        <f t="shared" si="22"/>
        <v>170.60000000000002</v>
      </c>
      <c r="E108" s="92">
        <v>895</v>
      </c>
      <c r="F108" s="93">
        <v>199.1</v>
      </c>
      <c r="G108" s="93">
        <v>279.89999999999998</v>
      </c>
      <c r="H108" s="93">
        <v>209.8</v>
      </c>
      <c r="I108" s="94">
        <v>1583.8</v>
      </c>
      <c r="J108" s="92">
        <v>342.1</v>
      </c>
      <c r="K108" s="93">
        <v>476.7</v>
      </c>
      <c r="L108" s="94">
        <v>818.8</v>
      </c>
      <c r="M108" s="93">
        <v>4.7</v>
      </c>
      <c r="N108" s="93">
        <v>2321</v>
      </c>
      <c r="O108" s="93" t="s">
        <v>291</v>
      </c>
      <c r="P108" s="93">
        <v>82.7</v>
      </c>
      <c r="Q108" s="93">
        <v>26.1</v>
      </c>
      <c r="R108" s="93">
        <v>61.8</v>
      </c>
      <c r="S108" s="38">
        <f>D108+I108+L108+SUM(M108:R108)</f>
        <v>5069.5</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27.3</v>
      </c>
      <c r="R115" s="93">
        <v>55.4</v>
      </c>
      <c r="S115" s="38">
        <f t="shared" ref="S115:S116" si="29">D115+I115+L115+SUM(M115:R115)</f>
        <v>5139</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28.1</v>
      </c>
      <c r="R116" s="93">
        <v>57.5</v>
      </c>
      <c r="S116" s="38">
        <f t="shared" si="29"/>
        <v>5266.7999999999993</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25.4</v>
      </c>
      <c r="R117" s="93">
        <v>61.7</v>
      </c>
      <c r="S117" s="38">
        <f t="shared" ref="S117" si="30">D117+I117+L117+SUM(M117:R117)</f>
        <v>4894.7</v>
      </c>
      <c r="T117" s="279"/>
    </row>
    <row r="118" spans="1:21" ht="12.75" customHeight="1">
      <c r="A118" s="194">
        <f t="shared" ref="A118:A134"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28.3</v>
      </c>
      <c r="R118" s="93">
        <v>82.1</v>
      </c>
      <c r="S118" s="38">
        <f t="shared" ref="S118" si="32">D118+I118+L118+SUM(M118:R118)</f>
        <v>5258.9</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27.5</v>
      </c>
      <c r="R119" s="93">
        <v>84.1</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27.3</v>
      </c>
      <c r="R121" s="93">
        <v>67.5</v>
      </c>
      <c r="S121" s="38">
        <f t="shared" ref="S121" si="35">D121+I121+L121+SUM(M121:R121)</f>
        <v>4931.6000000000004</v>
      </c>
      <c r="T121" s="408"/>
      <c r="U121" s="542"/>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27.7</v>
      </c>
      <c r="R122" s="93">
        <v>89.2</v>
      </c>
      <c r="S122" s="38">
        <f t="shared" ref="S122:S123" si="37">D122+I122+L122+SUM(M122:R122)</f>
        <v>4700.5</v>
      </c>
      <c r="T122" s="408"/>
      <c r="U122" s="542"/>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28.9</v>
      </c>
      <c r="R123" s="93">
        <v>86.7</v>
      </c>
      <c r="S123" s="38">
        <f t="shared" si="37"/>
        <v>5101.8</v>
      </c>
      <c r="T123" s="408"/>
      <c r="U123" s="542"/>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27.4</v>
      </c>
      <c r="R124" s="93">
        <v>84.3</v>
      </c>
      <c r="S124" s="38">
        <f t="shared" ref="S124" si="40">D124+I124+L124+SUM(M124:R124)</f>
        <v>4932</v>
      </c>
      <c r="T124" s="408"/>
      <c r="U124" s="542"/>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30.1</v>
      </c>
      <c r="R125" s="93">
        <v>78.599999999999994</v>
      </c>
      <c r="S125" s="38">
        <f t="shared" ref="S125" si="42">D125+I125+L125+SUM(M125:R125)</f>
        <v>5219.8999999999996</v>
      </c>
      <c r="T125" s="408"/>
      <c r="U125" s="542"/>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8"/>
      <c r="U126" s="542"/>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8"/>
      <c r="U127" s="542"/>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28.1</v>
      </c>
      <c r="R128" s="93">
        <v>57.3</v>
      </c>
      <c r="S128" s="38">
        <f t="shared" ref="S128:S129" si="48">D128+I128+L128+SUM(M128:R128)</f>
        <v>5130.7</v>
      </c>
      <c r="T128" s="408"/>
      <c r="U128" s="542"/>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27.2</v>
      </c>
      <c r="R129" s="93">
        <v>63</v>
      </c>
      <c r="S129" s="38">
        <f t="shared" si="48"/>
        <v>4986.7000000000007</v>
      </c>
      <c r="T129" s="408"/>
      <c r="U129" s="542"/>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8"/>
      <c r="U130" s="542"/>
    </row>
    <row r="131" spans="1:21" ht="12.75" customHeight="1">
      <c r="A131" s="194">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2607</v>
      </c>
      <c r="O131" s="93" t="s">
        <v>416</v>
      </c>
      <c r="P131" s="93">
        <v>85.4</v>
      </c>
      <c r="Q131" s="93">
        <v>28</v>
      </c>
      <c r="R131" s="93">
        <v>98.4</v>
      </c>
      <c r="S131" s="38">
        <f t="shared" ref="S131" si="52">D131+I131+L131+SUM(M131:R131)</f>
        <v>5232.5</v>
      </c>
      <c r="T131" s="408"/>
      <c r="U131" s="542"/>
    </row>
    <row r="132" spans="1:21" ht="12.75" customHeight="1">
      <c r="A132" s="194">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65.8</v>
      </c>
      <c r="S132" s="38">
        <f t="shared" ref="S132" si="54">D132+I132+L132+SUM(M132:R132)</f>
        <v>5174.3</v>
      </c>
      <c r="T132" s="408"/>
      <c r="U132" s="542"/>
    </row>
    <row r="133" spans="1:21" ht="12.75" customHeight="1">
      <c r="A133" s="194">
        <f t="shared" si="31"/>
        <v>43831</v>
      </c>
      <c r="B133" s="92">
        <v>45.3</v>
      </c>
      <c r="C133" s="93">
        <v>99.5</v>
      </c>
      <c r="D133" s="93">
        <f t="shared" ref="D133" si="55">SUM(B133:C133)</f>
        <v>144.80000000000001</v>
      </c>
      <c r="E133" s="92">
        <v>776.4</v>
      </c>
      <c r="F133" s="93">
        <v>172.4</v>
      </c>
      <c r="G133" s="93">
        <v>243.4</v>
      </c>
      <c r="H133" s="93">
        <v>192.7</v>
      </c>
      <c r="I133" s="94">
        <v>1384.9</v>
      </c>
      <c r="J133" s="92">
        <v>285.60000000000002</v>
      </c>
      <c r="K133" s="93">
        <v>542</v>
      </c>
      <c r="L133" s="94">
        <v>827.6</v>
      </c>
      <c r="M133" s="93">
        <v>4</v>
      </c>
      <c r="N133" s="93">
        <v>2358.5</v>
      </c>
      <c r="O133" s="93" t="s">
        <v>416</v>
      </c>
      <c r="P133" s="93">
        <v>88.8</v>
      </c>
      <c r="Q133" s="93">
        <v>26.7</v>
      </c>
      <c r="R133" s="93">
        <v>63.6</v>
      </c>
      <c r="S133" s="38">
        <f t="shared" ref="S133" si="56">D133+I133+L133+SUM(M133:R133)</f>
        <v>4898.8999999999996</v>
      </c>
      <c r="T133" s="408"/>
      <c r="U133" s="542"/>
    </row>
    <row r="134" spans="1:21" ht="12.75" customHeight="1">
      <c r="A134" s="194">
        <f t="shared" si="31"/>
        <v>43862</v>
      </c>
      <c r="B134" s="92">
        <v>46.4</v>
      </c>
      <c r="C134" s="93">
        <v>89.6</v>
      </c>
      <c r="D134" s="93">
        <f t="shared" ref="D134" si="57">SUM(B134:C134)</f>
        <v>136</v>
      </c>
      <c r="E134" s="92">
        <v>774</v>
      </c>
      <c r="F134" s="93">
        <v>173.1</v>
      </c>
      <c r="G134" s="93">
        <v>245.9</v>
      </c>
      <c r="H134" s="93">
        <v>194.6</v>
      </c>
      <c r="I134" s="94">
        <v>1387.6</v>
      </c>
      <c r="J134" s="92">
        <v>258.2</v>
      </c>
      <c r="K134" s="93">
        <v>422.2</v>
      </c>
      <c r="L134" s="94">
        <v>680.4</v>
      </c>
      <c r="M134" s="93">
        <v>4.7</v>
      </c>
      <c r="N134" s="93">
        <v>2349.4</v>
      </c>
      <c r="O134" s="93" t="s">
        <v>416</v>
      </c>
      <c r="P134" s="93">
        <v>91.5</v>
      </c>
      <c r="Q134" s="93">
        <v>26.2</v>
      </c>
      <c r="R134" s="93">
        <v>76.2</v>
      </c>
      <c r="S134" s="38">
        <f t="shared" ref="S134" si="58">D134+I134+L134+SUM(M134:R134)</f>
        <v>4752</v>
      </c>
      <c r="T134" s="408"/>
      <c r="U134" s="542"/>
    </row>
    <row r="135" spans="1:21" ht="12.75" customHeight="1">
      <c r="A135" s="499" t="s">
        <v>45</v>
      </c>
      <c r="B135" s="160"/>
      <c r="C135" s="162"/>
      <c r="D135" s="162"/>
      <c r="E135" s="160"/>
      <c r="F135" s="162"/>
      <c r="G135" s="162"/>
      <c r="H135" s="162"/>
      <c r="I135" s="161"/>
      <c r="J135" s="160"/>
      <c r="K135" s="162"/>
      <c r="L135" s="161"/>
      <c r="M135" s="162"/>
      <c r="N135" s="162"/>
      <c r="O135" s="162"/>
      <c r="P135" s="162"/>
      <c r="Q135" s="162"/>
      <c r="R135" s="162"/>
      <c r="S135" s="163"/>
      <c r="T135" s="279"/>
    </row>
    <row r="136" spans="1:21" ht="12.75" customHeight="1">
      <c r="A136" s="194" t="s">
        <v>46</v>
      </c>
      <c r="B136" s="186">
        <f t="shared" ref="B136:S136" si="59">((B17-B16)/B16)</f>
        <v>-0.21955601180546661</v>
      </c>
      <c r="C136" s="186">
        <f t="shared" si="59"/>
        <v>7.8379156470418779E-2</v>
      </c>
      <c r="D136" s="186">
        <f t="shared" si="59"/>
        <v>-2.8680776502052044E-2</v>
      </c>
      <c r="E136" s="185">
        <f t="shared" si="59"/>
        <v>-2.0519034234806912E-2</v>
      </c>
      <c r="F136" s="186">
        <f t="shared" si="59"/>
        <v>-1.7674168866615755E-2</v>
      </c>
      <c r="G136" s="186">
        <f t="shared" si="59"/>
        <v>-3.6771609188207766E-2</v>
      </c>
      <c r="H136" s="186">
        <f t="shared" si="59"/>
        <v>4.2558657304332975E-2</v>
      </c>
      <c r="I136" s="187">
        <f t="shared" si="59"/>
        <v>-1.4813901068708977E-2</v>
      </c>
      <c r="J136" s="185">
        <f t="shared" si="59"/>
        <v>-6.0837331007413828E-2</v>
      </c>
      <c r="K136" s="186">
        <f t="shared" si="59"/>
        <v>6.1037189277298426E-2</v>
      </c>
      <c r="L136" s="187">
        <f t="shared" si="59"/>
        <v>1.3024943895027449E-2</v>
      </c>
      <c r="M136" s="186">
        <f t="shared" si="59"/>
        <v>1.057401812688826E-2</v>
      </c>
      <c r="N136" s="186">
        <f t="shared" si="59"/>
        <v>1.6617495282674415E-2</v>
      </c>
      <c r="O136" s="93" t="s">
        <v>291</v>
      </c>
      <c r="P136" s="186">
        <f t="shared" si="59"/>
        <v>5.2817633603659757E-2</v>
      </c>
      <c r="Q136" s="186">
        <f t="shared" si="59"/>
        <v>-9.0117152297956654E-4</v>
      </c>
      <c r="R136" s="186">
        <f t="shared" si="59"/>
        <v>-1.5353121801432701E-2</v>
      </c>
      <c r="S136" s="188">
        <f t="shared" si="59"/>
        <v>5.151384061538083E-3</v>
      </c>
      <c r="T136" s="279"/>
    </row>
    <row r="137" spans="1:21" ht="12.75" customHeight="1">
      <c r="A137" s="197" t="s">
        <v>47</v>
      </c>
      <c r="B137" s="190">
        <f t="shared" ref="B137:N137" si="60">((SUM(B121:B132)-SUM(B109:B120))/SUM(B109:B120))</f>
        <v>-0.11064150943396255</v>
      </c>
      <c r="C137" s="190">
        <f t="shared" si="60"/>
        <v>1.2585352791538329E-2</v>
      </c>
      <c r="D137" s="190">
        <f t="shared" si="60"/>
        <v>-2.5274776237072555E-2</v>
      </c>
      <c r="E137" s="189">
        <f t="shared" si="60"/>
        <v>-3.5593825641839716E-2</v>
      </c>
      <c r="F137" s="190">
        <f t="shared" si="60"/>
        <v>-2.0587045444329856E-2</v>
      </c>
      <c r="G137" s="190">
        <f t="shared" si="60"/>
        <v>-1.8099402044621387E-2</v>
      </c>
      <c r="H137" s="190">
        <f t="shared" si="60"/>
        <v>-2.4057084607543144E-2</v>
      </c>
      <c r="I137" s="191">
        <f t="shared" si="60"/>
        <v>-2.9079756661312735E-2</v>
      </c>
      <c r="J137" s="189">
        <f t="shared" si="60"/>
        <v>1.5333098343320356E-2</v>
      </c>
      <c r="K137" s="190">
        <f t="shared" si="60"/>
        <v>-2.323274080198429E-2</v>
      </c>
      <c r="L137" s="191">
        <f t="shared" si="60"/>
        <v>-9.3209758987706417E-3</v>
      </c>
      <c r="M137" s="190">
        <f t="shared" si="60"/>
        <v>4.8558421851289883E-2</v>
      </c>
      <c r="N137" s="190">
        <f t="shared" si="60"/>
        <v>5.4935155439976152E-3</v>
      </c>
      <c r="O137" s="190" t="s">
        <v>291</v>
      </c>
      <c r="P137" s="190">
        <f>((SUM(P121:P132)-SUM(P109:P120))/SUM(P109:P120))</f>
        <v>-7.3874709976798167E-2</v>
      </c>
      <c r="Q137" s="190">
        <f>((SUM(Q121:Q132)-SUM(Q109:Q120))/SUM(Q109:Q120))</f>
        <v>5.5006180469715553E-2</v>
      </c>
      <c r="R137" s="190">
        <f>((SUM(R121:R132)-SUM(R109:R120))/SUM(R109:R120))</f>
        <v>-1.3695579556842549E-2</v>
      </c>
      <c r="S137" s="192">
        <f>((SUM(S121:S132)-SUM(S109:S120))/SUM(S109:S120))</f>
        <v>-9.3294241712890899E-3</v>
      </c>
      <c r="T137" s="279"/>
    </row>
    <row r="138" spans="1:21" ht="13.15" customHeight="1">
      <c r="A138" s="655" t="s">
        <v>568</v>
      </c>
      <c r="B138" s="696"/>
      <c r="C138" s="696"/>
      <c r="D138" s="696"/>
      <c r="E138" s="696"/>
      <c r="F138" s="696"/>
      <c r="G138" s="696"/>
      <c r="H138" s="696"/>
      <c r="I138" s="696"/>
      <c r="J138" s="696"/>
      <c r="K138" s="696"/>
      <c r="L138" s="696"/>
      <c r="M138" s="696"/>
      <c r="N138" s="696"/>
      <c r="O138" s="696"/>
      <c r="P138" s="696"/>
      <c r="Q138" s="696"/>
      <c r="R138" s="696"/>
      <c r="S138" s="696"/>
      <c r="T138" s="279"/>
    </row>
    <row r="139" spans="1:21" ht="13.15" customHeight="1">
      <c r="A139" s="655" t="s">
        <v>603</v>
      </c>
      <c r="B139" s="655"/>
      <c r="C139" s="655"/>
      <c r="D139" s="655"/>
      <c r="E139" s="655"/>
      <c r="F139" s="655"/>
      <c r="G139" s="655"/>
      <c r="H139" s="655"/>
      <c r="I139" s="655"/>
      <c r="J139" s="655"/>
      <c r="K139" s="655"/>
      <c r="L139" s="655"/>
      <c r="M139" s="655"/>
      <c r="N139" s="655"/>
      <c r="O139" s="655"/>
      <c r="P139" s="655"/>
      <c r="Q139" s="655"/>
      <c r="R139" s="655"/>
      <c r="S139" s="655"/>
      <c r="T139" s="279"/>
    </row>
    <row r="140" spans="1:21" ht="15">
      <c r="A140" s="697" t="s">
        <v>431</v>
      </c>
      <c r="B140" s="698"/>
      <c r="C140" s="698"/>
      <c r="D140" s="698"/>
      <c r="E140" s="698"/>
      <c r="F140" s="698"/>
      <c r="G140" s="698"/>
      <c r="H140" s="698"/>
      <c r="I140" s="698"/>
      <c r="J140" s="698"/>
      <c r="K140" s="698"/>
      <c r="L140" s="698"/>
      <c r="M140" s="99"/>
      <c r="N140" s="99"/>
      <c r="O140" s="99"/>
      <c r="P140" s="99"/>
      <c r="Q140" s="99"/>
      <c r="R140" s="99"/>
      <c r="S140" s="99"/>
      <c r="T140" s="279"/>
    </row>
    <row r="141" spans="1:21">
      <c r="A141" s="699" t="s">
        <v>430</v>
      </c>
      <c r="B141" s="699"/>
      <c r="C141" s="699"/>
      <c r="D141" s="699"/>
      <c r="E141" s="699"/>
      <c r="F141" s="699"/>
      <c r="G141" s="699"/>
      <c r="H141" s="699"/>
      <c r="I141" s="699"/>
      <c r="J141" s="699"/>
      <c r="K141" s="699"/>
      <c r="L141" s="699"/>
      <c r="M141" s="699"/>
      <c r="N141" s="699"/>
      <c r="O141" s="699"/>
      <c r="P141" s="699"/>
      <c r="Q141" s="699"/>
      <c r="R141" s="699"/>
      <c r="S141" s="99"/>
      <c r="T141" s="279"/>
    </row>
    <row r="142" spans="1:21">
      <c r="A142" s="99" t="s">
        <v>553</v>
      </c>
      <c r="B142" s="99"/>
      <c r="C142" s="99"/>
      <c r="D142" s="99"/>
      <c r="E142" s="120"/>
      <c r="F142" s="120"/>
      <c r="G142" s="120"/>
      <c r="H142" s="120"/>
      <c r="I142" s="120"/>
      <c r="J142" s="99"/>
      <c r="K142" s="99"/>
      <c r="L142" s="99"/>
      <c r="M142" s="99"/>
      <c r="N142" s="99"/>
      <c r="O142" s="99"/>
      <c r="P142" s="99"/>
      <c r="Q142" s="99"/>
      <c r="R142" s="99"/>
      <c r="S142" s="99"/>
      <c r="T142" s="279"/>
    </row>
    <row r="143" spans="1:21">
      <c r="A143" s="99"/>
      <c r="B143" s="99"/>
      <c r="C143" s="99"/>
      <c r="D143" s="99"/>
      <c r="E143" s="120"/>
      <c r="F143" s="120"/>
      <c r="G143" s="120"/>
      <c r="H143" s="120"/>
      <c r="I143" s="120"/>
      <c r="J143" s="99"/>
      <c r="K143" s="99"/>
      <c r="L143" s="99"/>
      <c r="M143" s="99"/>
      <c r="N143" s="99"/>
      <c r="O143" s="99"/>
      <c r="P143" s="99"/>
      <c r="Q143" s="99"/>
      <c r="R143" s="99"/>
    </row>
    <row r="144" spans="1:21">
      <c r="A144" s="99"/>
      <c r="B144" s="99"/>
      <c r="C144" s="99"/>
      <c r="D144" s="99"/>
      <c r="I144" s="99"/>
      <c r="J144" s="99"/>
      <c r="K144" s="99"/>
      <c r="L144" s="99"/>
      <c r="M144" s="99"/>
      <c r="N144" s="99"/>
      <c r="O144" s="99"/>
      <c r="P144" s="99"/>
      <c r="Q144" s="99"/>
      <c r="R144" s="99"/>
    </row>
    <row r="145" spans="1:19">
      <c r="A145" s="414"/>
      <c r="E145" s="121"/>
      <c r="F145" s="121"/>
      <c r="G145" s="130"/>
      <c r="H145" s="121"/>
      <c r="I145" s="121"/>
    </row>
    <row r="151" spans="1:19">
      <c r="E151" s="121"/>
      <c r="F151" s="121"/>
      <c r="G151" s="121"/>
      <c r="H151" s="121"/>
      <c r="I151" s="121"/>
    </row>
    <row r="152" spans="1:19">
      <c r="E152" s="121"/>
      <c r="F152" s="121"/>
      <c r="G152" s="121"/>
      <c r="H152" s="121"/>
      <c r="I152" s="121"/>
      <c r="S152" s="279"/>
    </row>
    <row r="153" spans="1:19">
      <c r="E153" s="121"/>
      <c r="F153" s="121"/>
      <c r="G153" s="121"/>
      <c r="H153" s="121"/>
      <c r="I153" s="121"/>
      <c r="S153" s="279"/>
    </row>
    <row r="154" spans="1:19">
      <c r="B154" s="279"/>
      <c r="C154" s="279"/>
      <c r="D154" s="279"/>
      <c r="E154" s="279"/>
      <c r="F154" s="279"/>
      <c r="G154" s="279"/>
      <c r="H154" s="279"/>
      <c r="I154" s="279"/>
      <c r="J154" s="279"/>
      <c r="K154" s="279"/>
      <c r="L154" s="279"/>
      <c r="M154" s="279"/>
      <c r="N154" s="279"/>
      <c r="O154" s="279"/>
      <c r="P154" s="279"/>
      <c r="Q154" s="279"/>
      <c r="R154" s="279"/>
      <c r="S154" s="279"/>
    </row>
    <row r="155" spans="1:19">
      <c r="B155" s="279"/>
      <c r="C155" s="279"/>
      <c r="D155" s="279"/>
      <c r="E155" s="279"/>
      <c r="F155" s="279"/>
      <c r="G155" s="279"/>
      <c r="H155" s="279"/>
      <c r="I155" s="279"/>
      <c r="J155" s="279"/>
      <c r="K155" s="279"/>
      <c r="L155" s="279"/>
      <c r="M155" s="279"/>
      <c r="N155" s="279"/>
      <c r="O155" s="279"/>
      <c r="P155" s="279"/>
      <c r="Q155" s="279"/>
      <c r="R155" s="279"/>
      <c r="S155" s="279"/>
    </row>
    <row r="156" spans="1:19">
      <c r="B156" s="279"/>
      <c r="C156" s="279"/>
      <c r="D156" s="279"/>
      <c r="E156" s="279"/>
      <c r="F156" s="279"/>
      <c r="G156" s="279"/>
      <c r="H156" s="279"/>
      <c r="I156" s="279"/>
      <c r="J156" s="279"/>
      <c r="K156" s="279"/>
      <c r="L156" s="279"/>
      <c r="M156" s="279"/>
      <c r="N156" s="279"/>
      <c r="O156" s="279"/>
      <c r="P156" s="279"/>
      <c r="Q156" s="279"/>
      <c r="R156" s="279"/>
      <c r="S156" s="279"/>
    </row>
    <row r="157" spans="1:19">
      <c r="B157" s="279"/>
      <c r="C157" s="279"/>
      <c r="D157" s="279"/>
      <c r="E157" s="279"/>
      <c r="F157" s="279"/>
      <c r="G157" s="279"/>
      <c r="H157" s="279"/>
      <c r="I157" s="279"/>
      <c r="J157" s="279"/>
      <c r="K157" s="279"/>
      <c r="L157" s="279"/>
      <c r="M157" s="279"/>
      <c r="N157" s="279"/>
      <c r="O157" s="279"/>
      <c r="P157" s="279"/>
      <c r="Q157" s="279"/>
      <c r="R157" s="279"/>
      <c r="S157" s="279"/>
    </row>
    <row r="158" spans="1:19">
      <c r="B158" s="279"/>
      <c r="C158" s="279"/>
      <c r="D158" s="279"/>
      <c r="E158" s="279"/>
      <c r="F158" s="279"/>
      <c r="G158" s="279"/>
      <c r="H158" s="279"/>
      <c r="I158" s="279"/>
      <c r="J158" s="279"/>
      <c r="K158" s="279"/>
      <c r="L158" s="279"/>
      <c r="M158" s="279"/>
      <c r="N158" s="279"/>
      <c r="O158" s="279"/>
      <c r="P158" s="279"/>
      <c r="Q158" s="279"/>
      <c r="R158" s="279"/>
      <c r="S158" s="279"/>
    </row>
    <row r="159" spans="1:19">
      <c r="B159" s="279"/>
      <c r="C159" s="279"/>
      <c r="D159" s="279"/>
      <c r="E159" s="279"/>
      <c r="F159" s="279"/>
      <c r="G159" s="279"/>
      <c r="H159" s="279"/>
      <c r="I159" s="279"/>
      <c r="J159" s="279"/>
      <c r="K159" s="279"/>
      <c r="L159" s="279"/>
      <c r="M159" s="279"/>
      <c r="N159" s="279"/>
      <c r="O159" s="279"/>
      <c r="P159" s="279"/>
      <c r="Q159" s="279"/>
      <c r="R159" s="279"/>
    </row>
    <row r="160" spans="1:19">
      <c r="B160" s="279"/>
      <c r="C160" s="279"/>
      <c r="D160" s="279"/>
      <c r="E160" s="279"/>
      <c r="F160" s="279"/>
      <c r="G160" s="279"/>
      <c r="H160" s="279"/>
      <c r="I160" s="279"/>
      <c r="J160" s="279"/>
      <c r="K160" s="279"/>
      <c r="L160" s="279"/>
      <c r="M160" s="279"/>
      <c r="N160" s="279"/>
      <c r="O160" s="279"/>
      <c r="P160" s="279"/>
      <c r="Q160" s="279"/>
      <c r="R160" s="279"/>
    </row>
  </sheetData>
  <mergeCells count="29">
    <mergeCell ref="A140:L140"/>
    <mergeCell ref="A141:R141"/>
    <mergeCell ref="A1:S1"/>
    <mergeCell ref="A2:S2"/>
    <mergeCell ref="A3:S3"/>
    <mergeCell ref="A4:A8"/>
    <mergeCell ref="B4:D4"/>
    <mergeCell ref="K5:K7"/>
    <mergeCell ref="J4:L4"/>
    <mergeCell ref="E4:I4"/>
    <mergeCell ref="H5:H7"/>
    <mergeCell ref="I5:I7"/>
    <mergeCell ref="O5:O7"/>
    <mergeCell ref="A139:S139"/>
    <mergeCell ref="D5:D7"/>
    <mergeCell ref="E5:E7"/>
    <mergeCell ref="F5:F7"/>
    <mergeCell ref="G5:G7"/>
    <mergeCell ref="A138:S138"/>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DADE5B2B7F2DF42871B78DBA44CE363" ma:contentTypeVersion="21" ma:contentTypeDescription="Create a new document." ma:contentTypeScope="" ma:versionID="ea1fcd929f18defdd8e91a1dbc84cce2">
  <xsd:schema xmlns:xsd="http://www.w3.org/2001/XMLSchema" xmlns:xs="http://www.w3.org/2001/XMLSchema" xmlns:p="http://schemas.microsoft.com/office/2006/metadata/properties" xmlns:ns1="http://schemas.microsoft.com/sharepoint/v3" xmlns:ns2="75e01f56-7b81-4514-8994-c80bb4ec94fc" xmlns:ns3="b607d1c6-0cb7-4682-894b-7ec85b3b05c6" targetNamespace="http://schemas.microsoft.com/office/2006/metadata/properties" ma:root="true" ma:fieldsID="c59c2335879fa29ccff4bc54fa5043d2" ns1:_="" ns2:_="" ns3:_="">
    <xsd:import namespace="http://schemas.microsoft.com/sharepoint/v3"/>
    <xsd:import namespace="75e01f56-7b81-4514-8994-c80bb4ec94fc"/>
    <xsd:import namespace="b607d1c6-0cb7-4682-894b-7ec85b3b05c6"/>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2:SharedWithUsers" minOccurs="0"/>
                <xsd:element ref="ns2:DocHub_MeetingDate" minOccurs="0"/>
                <xsd:element ref="ns3:eba65813086b40f9afcee9f849dcc12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e01f56-7b81-4514-8994-c80bb4ec94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24303ec4-fa4d-4aba-b07c-0dfa74773820}" ma:internalName="TaxCatchAll" ma:showField="CatchAllData" ma:web="b607d1c6-0cb7-4682-894b-7ec85b3b05c6">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403fb540-4f4c-43fd-9354-4e074a5f743f"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element name="SharedWithUsers" ma:index="2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Hub_MeetingDate" ma:index="25" nillable="true" ma:displayName="Meeting Date" ma:description="Date of the meeting (DD/MM/YYYY)" ma:format="DateOnly" ma:indexed="true" ma:internalName="DocHub_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607d1c6-0cb7-4682-894b-7ec85b3b05c6" elementFormDefault="qualified">
    <xsd:import namespace="http://schemas.microsoft.com/office/2006/documentManagement/types"/>
    <xsd:import namespace="http://schemas.microsoft.com/office/infopath/2007/PartnerControls"/>
    <xsd:element name="eba65813086b40f9afcee9f849dcc12a" ma:index="27" nillable="true" ma:taxonomy="true" ma:internalName="eba65813086b40f9afcee9f849dcc12a" ma:taxonomyFieldName="DocHub_Section" ma:displayName="Section" ma:indexed="true" ma:fieldId="{eba65813-086b-40f9-afce-e9f849dcc12a}" ma:sspId="fb0313f7-9433-48c0-866e-9e0bbee59a50" ma:termSetId="f44b6b2f-9ef3-4cec-8b37-cae5f2e9e38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e2555c81638466f9eb614edb9ecde52 xmlns="75e01f56-7b81-4514-8994-c80bb4ec94fc">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DocHub_MeetingDate xmlns="75e01f56-7b81-4514-8994-c80bb4ec94fc" xsi:nil="true"/>
    <TaxCatchAll xmlns="75e01f56-7b81-4514-8994-c80bb4ec94fc">
      <Value>8</Value>
      <Value>368</Value>
      <Value>72</Value>
      <Value>29</Value>
      <Value>21</Value>
    </TaxCatchAll>
    <g7bcb40ba23249a78edca7d43a67c1c9 xmlns="75e01f56-7b81-4514-8994-c80bb4ec94fc">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aa25a1a23adf4c92a153145de6afe324 xmlns="75e01f56-7b81-4514-8994-c80bb4ec94fc">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eba65813086b40f9afcee9f849dcc12a xmlns="b607d1c6-0cb7-4682-894b-7ec85b3b05c6">
      <Terms xmlns="http://schemas.microsoft.com/office/infopath/2007/PartnerControls"/>
    </eba65813086b40f9afcee9f849dcc12a>
    <adb9bed2e36e4a93af574aeb444da63e xmlns="75e01f56-7b81-4514-8994-c80bb4ec94fc">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083377bb-5934-4701-b593-5e7760de72cd</TermId>
        </TermInfo>
      </Terms>
    </adb9bed2e36e4a93af574aeb444da63e>
    <n99e4c9942c6404eb103464a00e6097b xmlns="75e01f56-7b81-4514-8994-c80bb4ec94fc">
      <Terms xmlns="http://schemas.microsoft.com/office/infopath/2007/PartnerControls">
        <TermInfo xmlns="http://schemas.microsoft.com/office/infopath/2007/PartnerControls">
          <TermName xmlns="http://schemas.microsoft.com/office/infopath/2007/PartnerControls">2019-20</TermName>
          <TermId xmlns="http://schemas.microsoft.com/office/infopath/2007/PartnerControls">e5d193cb-0c78-4fe3-8f0c-2a9a33b5d3c7</TermId>
        </TermInfo>
      </Terms>
    </n99e4c9942c6404eb103464a00e6097b>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33E220-177E-4CCF-92FD-872F09DDE688}">
  <ds:schemaRefs>
    <ds:schemaRef ds:uri="http://schemas.microsoft.com/sharepoint/events"/>
  </ds:schemaRefs>
</ds:datastoreItem>
</file>

<file path=customXml/itemProps2.xml><?xml version="1.0" encoding="utf-8"?>
<ds:datastoreItem xmlns:ds="http://schemas.openxmlformats.org/officeDocument/2006/customXml" ds:itemID="{496C7CD6-2870-4D51-AB3D-0C598B953A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01f56-7b81-4514-8994-c80bb4ec94fc"/>
    <ds:schemaRef ds:uri="b607d1c6-0cb7-4682-894b-7ec85b3b0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224CD9-E938-4542-9BC6-15EE2C51C172}">
  <ds:schemaRefs>
    <ds:schemaRef ds:uri="http://schemas.microsoft.com/office/infopath/2007/PartnerControls"/>
    <ds:schemaRef ds:uri="http://purl.org/dc/dcmitype/"/>
    <ds:schemaRef ds:uri="http://purl.org/dc/elements/1.1/"/>
    <ds:schemaRef ds:uri="http://schemas.microsoft.com/office/2006/metadata/properties"/>
    <ds:schemaRef ds:uri="http://schemas.openxmlformats.org/package/2006/metadata/core-properties"/>
    <ds:schemaRef ds:uri="http://schemas.microsoft.com/sharepoint/v3"/>
    <ds:schemaRef ds:uri="http://schemas.microsoft.com/office/2006/documentManagement/types"/>
    <ds:schemaRef ds:uri="http://purl.org/dc/terms/"/>
    <ds:schemaRef ds:uri="b607d1c6-0cb7-4682-894b-7ec85b3b05c6"/>
    <ds:schemaRef ds:uri="75e01f56-7b81-4514-8994-c80bb4ec94fc"/>
    <ds:schemaRef ds:uri="http://www.w3.org/XML/1998/namespace"/>
  </ds:schemaRefs>
</ds:datastoreItem>
</file>

<file path=customXml/itemProps4.xml><?xml version="1.0" encoding="utf-8"?>
<ds:datastoreItem xmlns:ds="http://schemas.openxmlformats.org/officeDocument/2006/customXml" ds:itemID="{DBEFCAC3-05CF-46D6-BED1-16A1C8C61C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2020-04-09T08:11:57Z</cp:lastPrinted>
  <dcterms:created xsi:type="dcterms:W3CDTF">2015-01-19T04:28:58Z</dcterms:created>
  <dcterms:modified xsi:type="dcterms:W3CDTF">2020-04-15T00:32:09Z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0x0101003DADE5B2B7F2DF42871B78DBA44CE363</vt:lpwstr>
  </property>
  <property fmtid="{D5CDD505-2E9C-101B-9397-08002B2CF9AE}" pid="4" name="DocHub_Year">
    <vt:lpwstr>72;#2019-20|e5d193cb-0c78-4fe3-8f0c-2a9a33b5d3c7</vt:lpwstr>
  </property>
  <property fmtid="{D5CDD505-2E9C-101B-9397-08002B2CF9AE}" pid="5" name="DocHub_Section">
    <vt:lpwstr/>
  </property>
  <property fmtid="{D5CDD505-2E9C-101B-9397-08002B2CF9AE}" pid="6" name="DocHub_DocumentType">
    <vt:lpwstr>29;#Publication|06e93801-71cb-48e6-a8b7-fc1a9a5a1404</vt:lpwstr>
  </property>
  <property fmtid="{D5CDD505-2E9C-101B-9397-08002B2CF9AE}" pid="7" name="DocHub_SecurityClassification">
    <vt:lpwstr>8;#For Official Use Only|11f6fb0b-52ce-4109-8f7f-521b2a62f692</vt:lpwstr>
  </property>
  <property fmtid="{D5CDD505-2E9C-101B-9397-08002B2CF9AE}" pid="8" name="DocHub_Keywords">
    <vt:lpwstr>368;#Australian Petroleum Statistics|083377bb-5934-4701-b593-5e7760de72cd</vt:lpwstr>
  </property>
  <property fmtid="{D5CDD505-2E9C-101B-9397-08002B2CF9AE}" pid="9" name="DocHub_WorkActivity">
    <vt:lpwstr>21;#Reporting|12af97d0-e555-43d0-b3d2-0f0b8e33cc04</vt:lpwstr>
  </property>
</Properties>
</file>